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21-013-160NCI - ZŠ Rokyca..." sheetId="2" r:id="rId2"/>
    <sheet name="D.1.4.1 - Zařízení pro vy..." sheetId="3" r:id="rId3"/>
    <sheet name="01 - Zařízení zdroje tepla" sheetId="4" r:id="rId4"/>
    <sheet name="02 - ÚT východní blok" sheetId="5" r:id="rId5"/>
    <sheet name="03 - ÚT Tělocvična" sheetId="6" r:id="rId6"/>
    <sheet name="04 - Demontáže" sheetId="7" r:id="rId7"/>
    <sheet name="05 - Najetí, komplexní vy..." sheetId="8" r:id="rId8"/>
    <sheet name="D.1.4.2 - Zařízení silnop..." sheetId="9" r:id="rId9"/>
    <sheet name="D.1.4.3 - Slaboproudá ele..." sheetId="10" r:id="rId10"/>
    <sheet name="02 - 1.PP_1.ETAPA - VODOV..." sheetId="11" r:id="rId11"/>
    <sheet name="05 - 1.NP_1.ETAPA - VODOV..." sheetId="12" r:id="rId12"/>
    <sheet name="08 - 2.NP_1.ETAPA - VODOV..." sheetId="13" r:id="rId13"/>
    <sheet name="11 - 3.NP_1.ETAPA - VODOV..." sheetId="14" r:id="rId14"/>
    <sheet name="14 - 1.PP_1.ETAPA - KANAL..." sheetId="15" r:id="rId15"/>
    <sheet name="17 - 1.NP_1.ETAPA - KANAL..." sheetId="16" r:id="rId16"/>
    <sheet name="20 - 2.NP_1.ETAPA - KANAL..." sheetId="17" r:id="rId17"/>
    <sheet name="23 - 3.NP_1.ETAPA - KANAL..." sheetId="18" r:id="rId18"/>
    <sheet name="02 - ÚT jižní blok" sheetId="19" r:id="rId19"/>
    <sheet name="03 - ÚT byt školníka" sheetId="20" r:id="rId20"/>
    <sheet name="04 - Demontáže_01" sheetId="21" r:id="rId21"/>
    <sheet name="05 - Najetí, komplexní vy..._01" sheetId="22" r:id="rId22"/>
    <sheet name="D.1.4.2 - Zařízení silnop..._01" sheetId="23" r:id="rId23"/>
    <sheet name="03 - 1.PP_2.ETAPA - VODOV..." sheetId="24" r:id="rId24"/>
    <sheet name="06 - 1.NP_2.ETAPA - VODOV..." sheetId="25" r:id="rId25"/>
    <sheet name="09 - 2.NP_2.ETAPA - VODOV..." sheetId="26" r:id="rId26"/>
    <sheet name="12 - 3.NP_2.ETAPA - VODOV..." sheetId="27" r:id="rId27"/>
    <sheet name="15 - 1.PP_2.ETAPA - KANAL..." sheetId="28" r:id="rId28"/>
    <sheet name="18 - 1.NP_2.ETAPA - KANAL..." sheetId="29" r:id="rId29"/>
    <sheet name="21 - 2.NP_2.ETAPA - KANAL..." sheetId="30" r:id="rId30"/>
    <sheet name="24 - 3.NP_2.ETAPA - KANAL..." sheetId="31" r:id="rId31"/>
    <sheet name="02 - ÚT Západní blok - uč..." sheetId="32" r:id="rId32"/>
    <sheet name="03 - ÚT Západní blok - ch..." sheetId="33" r:id="rId33"/>
    <sheet name="04 - Demontáže_02" sheetId="34" r:id="rId34"/>
    <sheet name="05 - Najetí, komplexní vy..._02" sheetId="35" r:id="rId35"/>
    <sheet name="D.1.4.2 - Zařízení silnop..._02" sheetId="36" r:id="rId36"/>
    <sheet name="04 - 1.PP_3.ETAPA - VODOV..." sheetId="37" r:id="rId37"/>
    <sheet name="07 - 1.NP_3.ETAPA - VODOV..." sheetId="38" r:id="rId38"/>
    <sheet name="10 - 2.NP_3.ETAPA - VODOV..." sheetId="39" r:id="rId39"/>
    <sheet name="13 - 3.NP_3.ETAPA - VODOV..." sheetId="40" r:id="rId40"/>
    <sheet name="16 - 1.PP_3.ETAPA - KANAL..." sheetId="41" r:id="rId41"/>
    <sheet name="19 - 1.NP_3.ETAPA - KANAL..." sheetId="42" r:id="rId42"/>
    <sheet name="22 - 2.NP_3.ETAPA - KANAL..." sheetId="43" r:id="rId43"/>
    <sheet name="25 - 3.NP_3.ETAPA - KANAL..." sheetId="44" r:id="rId44"/>
    <sheet name="Pokyny pro vyplnění" sheetId="45" r:id="rId45"/>
  </sheets>
  <definedNames>
    <definedName name="_xlnm._FilterDatabase" localSheetId="3" hidden="1">'01 - Zařízení zdroje tepla'!$C$90:$K$204</definedName>
    <definedName name="_xlnm._FilterDatabase" localSheetId="10" hidden="1">'02 - 1.PP_1.ETAPA - VODOV...'!$C$98:$K$173</definedName>
    <definedName name="_xlnm._FilterDatabase" localSheetId="18" hidden="1">'02 - ÚT jižní blok'!$C$96:$K$260</definedName>
    <definedName name="_xlnm._FilterDatabase" localSheetId="4" hidden="1">'02 - ÚT východní blok'!$C$97:$K$292</definedName>
    <definedName name="_xlnm._FilterDatabase" localSheetId="31" hidden="1">'02 - ÚT Západní blok - uč...'!$C$96:$K$228</definedName>
    <definedName name="_xlnm._FilterDatabase" localSheetId="23" hidden="1">'03 - 1.PP_2.ETAPA - VODOV...'!$C$98:$K$174</definedName>
    <definedName name="_xlnm._FilterDatabase" localSheetId="19" hidden="1">'03 - ÚT byt školníka'!$C$96:$K$204</definedName>
    <definedName name="_xlnm._FilterDatabase" localSheetId="5" hidden="1">'03 - ÚT Tělocvična'!$C$95:$K$189</definedName>
    <definedName name="_xlnm._FilterDatabase" localSheetId="32" hidden="1">'03 - ÚT Západní blok - ch...'!$C$96:$K$237</definedName>
    <definedName name="_xlnm._FilterDatabase" localSheetId="36" hidden="1">'04 - 1.PP_3.ETAPA - VODOV...'!$C$98:$K$178</definedName>
    <definedName name="_xlnm._FilterDatabase" localSheetId="6" hidden="1">'04 - Demontáže'!$C$92:$K$115</definedName>
    <definedName name="_xlnm._FilterDatabase" localSheetId="20" hidden="1">'04 - Demontáže_01'!$C$92:$K$113</definedName>
    <definedName name="_xlnm._FilterDatabase" localSheetId="33" hidden="1">'04 - Demontáže_02'!$C$92:$K$113</definedName>
    <definedName name="_xlnm._FilterDatabase" localSheetId="11" hidden="1">'05 - 1.NP_1.ETAPA - VODOV...'!$C$99:$K$220</definedName>
    <definedName name="_xlnm._FilterDatabase" localSheetId="7" hidden="1">'05 - Najetí, komplexní vy...'!$C$91:$K$109</definedName>
    <definedName name="_xlnm._FilterDatabase" localSheetId="21" hidden="1">'05 - Najetí, komplexní vy..._01'!$C$91:$K$105</definedName>
    <definedName name="_xlnm._FilterDatabase" localSheetId="34" hidden="1">'05 - Najetí, komplexní vy..._02'!$C$91:$K$105</definedName>
    <definedName name="_xlnm._FilterDatabase" localSheetId="24" hidden="1">'06 - 1.NP_2.ETAPA - VODOV...'!$C$99:$K$204</definedName>
    <definedName name="_xlnm._FilterDatabase" localSheetId="37" hidden="1">'07 - 1.NP_3.ETAPA - VODOV...'!$C$99:$K$207</definedName>
    <definedName name="_xlnm._FilterDatabase" localSheetId="12" hidden="1">'08 - 2.NP_1.ETAPA - VODOV...'!$C$99:$K$219</definedName>
    <definedName name="_xlnm._FilterDatabase" localSheetId="25" hidden="1">'09 - 2.NP_2.ETAPA - VODOV...'!$C$99:$K$205</definedName>
    <definedName name="_xlnm._FilterDatabase" localSheetId="38" hidden="1">'10 - 2.NP_3.ETAPA - VODOV...'!$C$100:$K$230</definedName>
    <definedName name="_xlnm._FilterDatabase" localSheetId="13" hidden="1">'11 - 3.NP_1.ETAPA - VODOV...'!$C$100:$K$239</definedName>
    <definedName name="_xlnm._FilterDatabase" localSheetId="26" hidden="1">'12 - 3.NP_2.ETAPA - VODOV...'!$C$99:$K$205</definedName>
    <definedName name="_xlnm._FilterDatabase" localSheetId="39" hidden="1">'13 - 3.NP_3.ETAPA - VODOV...'!$C$99:$K$206</definedName>
    <definedName name="_xlnm._FilterDatabase" localSheetId="14" hidden="1">'14 - 1.PP_1.ETAPA - KANAL...'!$C$98:$K$146</definedName>
    <definedName name="_xlnm._FilterDatabase" localSheetId="27" hidden="1">'15 - 1.PP_2.ETAPA - KANAL...'!$C$97:$K$137</definedName>
    <definedName name="_xlnm._FilterDatabase" localSheetId="40" hidden="1">'16 - 1.PP_3.ETAPA - KANAL...'!$C$97:$K$136</definedName>
    <definedName name="_xlnm._FilterDatabase" localSheetId="15" hidden="1">'17 - 1.NP_1.ETAPA - KANAL...'!$C$97:$K$147</definedName>
    <definedName name="_xlnm._FilterDatabase" localSheetId="28" hidden="1">'18 - 1.NP_2.ETAPA - KANAL...'!$C$97:$K$146</definedName>
    <definedName name="_xlnm._FilterDatabase" localSheetId="41" hidden="1">'19 - 1.NP_3.ETAPA - KANAL...'!$C$97:$K$141</definedName>
    <definedName name="_xlnm._FilterDatabase" localSheetId="16" hidden="1">'20 - 2.NP_1.ETAPA - KANAL...'!$C$97:$K$147</definedName>
    <definedName name="_xlnm._FilterDatabase" localSheetId="29" hidden="1">'21 - 2.NP_2.ETAPA - KANAL...'!$C$97:$K$142</definedName>
    <definedName name="_xlnm._FilterDatabase" localSheetId="1" hidden="1">'21-013-160NCI - ZŠ Rokyca...'!$C$78:$K$105</definedName>
    <definedName name="_xlnm._FilterDatabase" localSheetId="42" hidden="1">'22 - 2.NP_3.ETAPA - KANAL...'!$C$97:$K$143</definedName>
    <definedName name="_xlnm._FilterDatabase" localSheetId="17" hidden="1">'23 - 3.NP_1.ETAPA - KANAL...'!$C$97:$K$147</definedName>
    <definedName name="_xlnm._FilterDatabase" localSheetId="30" hidden="1">'24 - 3.NP_2.ETAPA - KANAL...'!$C$97:$K$141</definedName>
    <definedName name="_xlnm._FilterDatabase" localSheetId="43" hidden="1">'25 - 3.NP_3.ETAPA - KANAL...'!$C$97:$K$137</definedName>
    <definedName name="_xlnm._FilterDatabase" localSheetId="2" hidden="1">'D.1.4.1 - Zařízení pro vy...'!$C$85:$K$87</definedName>
    <definedName name="_xlnm._FilterDatabase" localSheetId="8" hidden="1">'D.1.4.2 - Zařízení silnop...'!$C$86:$K$92</definedName>
    <definedName name="_xlnm._FilterDatabase" localSheetId="22" hidden="1">'D.1.4.2 - Zařízení silnop..._01'!$C$86:$K$92</definedName>
    <definedName name="_xlnm._FilterDatabase" localSheetId="35" hidden="1">'D.1.4.2 - Zařízení silnop..._02'!$C$86:$K$92</definedName>
    <definedName name="_xlnm._FilterDatabase" localSheetId="9" hidden="1">'D.1.4.3 - Slaboproudá ele...'!$C$87:$K$139</definedName>
    <definedName name="_xlnm.Print_Titles" localSheetId="3">'01 - Zařízení zdroje tepla'!$90:$90</definedName>
    <definedName name="_xlnm.Print_Titles" localSheetId="10">'02 - 1.PP_1.ETAPA - VODOV...'!$98:$98</definedName>
    <definedName name="_xlnm.Print_Titles" localSheetId="18">'02 - ÚT jižní blok'!$96:$96</definedName>
    <definedName name="_xlnm.Print_Titles" localSheetId="4">'02 - ÚT východní blok'!$97:$97</definedName>
    <definedName name="_xlnm.Print_Titles" localSheetId="31">'02 - ÚT Západní blok - uč...'!$96:$96</definedName>
    <definedName name="_xlnm.Print_Titles" localSheetId="23">'03 - 1.PP_2.ETAPA - VODOV...'!$98:$98</definedName>
    <definedName name="_xlnm.Print_Titles" localSheetId="19">'03 - ÚT byt školníka'!$96:$96</definedName>
    <definedName name="_xlnm.Print_Titles" localSheetId="5">'03 - ÚT Tělocvična'!$95:$95</definedName>
    <definedName name="_xlnm.Print_Titles" localSheetId="32">'03 - ÚT Západní blok - ch...'!$96:$96</definedName>
    <definedName name="_xlnm.Print_Titles" localSheetId="36">'04 - 1.PP_3.ETAPA - VODOV...'!$98:$98</definedName>
    <definedName name="_xlnm.Print_Titles" localSheetId="6">'04 - Demontáže'!$92:$92</definedName>
    <definedName name="_xlnm.Print_Titles" localSheetId="20">'04 - Demontáže_01'!$92:$92</definedName>
    <definedName name="_xlnm.Print_Titles" localSheetId="33">'04 - Demontáže_02'!$92:$92</definedName>
    <definedName name="_xlnm.Print_Titles" localSheetId="11">'05 - 1.NP_1.ETAPA - VODOV...'!$99:$99</definedName>
    <definedName name="_xlnm.Print_Titles" localSheetId="7">'05 - Najetí, komplexní vy...'!$91:$91</definedName>
    <definedName name="_xlnm.Print_Titles" localSheetId="21">'05 - Najetí, komplexní vy..._01'!$91:$91</definedName>
    <definedName name="_xlnm.Print_Titles" localSheetId="34">'05 - Najetí, komplexní vy..._02'!$91:$91</definedName>
    <definedName name="_xlnm.Print_Titles" localSheetId="24">'06 - 1.NP_2.ETAPA - VODOV...'!$99:$99</definedName>
    <definedName name="_xlnm.Print_Titles" localSheetId="37">'07 - 1.NP_3.ETAPA - VODOV...'!$99:$99</definedName>
    <definedName name="_xlnm.Print_Titles" localSheetId="12">'08 - 2.NP_1.ETAPA - VODOV...'!$99:$99</definedName>
    <definedName name="_xlnm.Print_Titles" localSheetId="25">'09 - 2.NP_2.ETAPA - VODOV...'!$99:$99</definedName>
    <definedName name="_xlnm.Print_Titles" localSheetId="38">'10 - 2.NP_3.ETAPA - VODOV...'!$100:$100</definedName>
    <definedName name="_xlnm.Print_Titles" localSheetId="13">'11 - 3.NP_1.ETAPA - VODOV...'!$100:$100</definedName>
    <definedName name="_xlnm.Print_Titles" localSheetId="26">'12 - 3.NP_2.ETAPA - VODOV...'!$99:$99</definedName>
    <definedName name="_xlnm.Print_Titles" localSheetId="39">'13 - 3.NP_3.ETAPA - VODOV...'!$99:$99</definedName>
    <definedName name="_xlnm.Print_Titles" localSheetId="14">'14 - 1.PP_1.ETAPA - KANAL...'!$98:$98</definedName>
    <definedName name="_xlnm.Print_Titles" localSheetId="27">'15 - 1.PP_2.ETAPA - KANAL...'!$97:$97</definedName>
    <definedName name="_xlnm.Print_Titles" localSheetId="40">'16 - 1.PP_3.ETAPA - KANAL...'!$97:$97</definedName>
    <definedName name="_xlnm.Print_Titles" localSheetId="15">'17 - 1.NP_1.ETAPA - KANAL...'!$97:$97</definedName>
    <definedName name="_xlnm.Print_Titles" localSheetId="28">'18 - 1.NP_2.ETAPA - KANAL...'!$97:$97</definedName>
    <definedName name="_xlnm.Print_Titles" localSheetId="41">'19 - 1.NP_3.ETAPA - KANAL...'!$97:$97</definedName>
    <definedName name="_xlnm.Print_Titles" localSheetId="16">'20 - 2.NP_1.ETAPA - KANAL...'!$97:$97</definedName>
    <definedName name="_xlnm.Print_Titles" localSheetId="29">'21 - 2.NP_2.ETAPA - KANAL...'!$97:$97</definedName>
    <definedName name="_xlnm.Print_Titles" localSheetId="1">'21-013-160NCI - ZŠ Rokyca...'!$78:$78</definedName>
    <definedName name="_xlnm.Print_Titles" localSheetId="42">'22 - 2.NP_3.ETAPA - KANAL...'!$97:$97</definedName>
    <definedName name="_xlnm.Print_Titles" localSheetId="17">'23 - 3.NP_1.ETAPA - KANAL...'!$97:$97</definedName>
    <definedName name="_xlnm.Print_Titles" localSheetId="30">'24 - 3.NP_2.ETAPA - KANAL...'!$97:$97</definedName>
    <definedName name="_xlnm.Print_Titles" localSheetId="43">'25 - 3.NP_3.ETAPA - KANAL...'!$97:$97</definedName>
    <definedName name="_xlnm.Print_Titles" localSheetId="2">'D.1.4.1 - Zařízení pro vy...'!$85:$85</definedName>
    <definedName name="_xlnm.Print_Titles" localSheetId="8">'D.1.4.2 - Zařízení silnop...'!$86:$86</definedName>
    <definedName name="_xlnm.Print_Titles" localSheetId="22">'D.1.4.2 - Zařízení silnop..._01'!$86:$86</definedName>
    <definedName name="_xlnm.Print_Titles" localSheetId="35">'D.1.4.2 - Zařízení silnop..._02'!$86:$86</definedName>
    <definedName name="_xlnm.Print_Titles" localSheetId="9">'D.1.4.3 - Slaboproudá ele...'!$87:$87</definedName>
    <definedName name="_xlnm.Print_Titles" localSheetId="0">'Rekapitulace stavby'!$52:$52</definedName>
    <definedName name="_xlnm.Print_Area" localSheetId="3">'01 - Zařízení zdroje tepla'!$C$4:$J$43,'01 - Zařízení zdroje tepla'!$C$49:$J$68,'01 - Zařízení zdroje tepla'!$C$74:$K$204</definedName>
    <definedName name="_xlnm.Print_Area" localSheetId="10">'02 - 1.PP_1.ETAPA - VODOV...'!$C$4:$J$43,'02 - 1.PP_1.ETAPA - VODOV...'!$C$49:$J$76,'02 - 1.PP_1.ETAPA - VODOV...'!$C$82:$K$173</definedName>
    <definedName name="_xlnm.Print_Area" localSheetId="18">'02 - ÚT jižní blok'!$C$4:$J$43,'02 - ÚT jižní blok'!$C$49:$J$74,'02 - ÚT jižní blok'!$C$80:$K$260</definedName>
    <definedName name="_xlnm.Print_Area" localSheetId="4">'02 - ÚT východní blok'!$C$4:$J$43,'02 - ÚT východní blok'!$C$49:$J$75,'02 - ÚT východní blok'!$C$81:$K$292</definedName>
    <definedName name="_xlnm.Print_Area" localSheetId="31">'02 - ÚT Západní blok - uč...'!$C$4:$J$43,'02 - ÚT Západní blok - uč...'!$C$49:$J$74,'02 - ÚT Západní blok - uč...'!$C$80:$K$228</definedName>
    <definedName name="_xlnm.Print_Area" localSheetId="23">'03 - 1.PP_2.ETAPA - VODOV...'!$C$4:$J$43,'03 - 1.PP_2.ETAPA - VODOV...'!$C$49:$J$76,'03 - 1.PP_2.ETAPA - VODOV...'!$C$82:$K$174</definedName>
    <definedName name="_xlnm.Print_Area" localSheetId="19">'03 - ÚT byt školníka'!$C$4:$J$43,'03 - ÚT byt školníka'!$C$49:$J$74,'03 - ÚT byt školníka'!$C$80:$K$204</definedName>
    <definedName name="_xlnm.Print_Area" localSheetId="5">'03 - ÚT Tělocvična'!$C$4:$J$43,'03 - ÚT Tělocvična'!$C$49:$J$73,'03 - ÚT Tělocvična'!$C$79:$K$189</definedName>
    <definedName name="_xlnm.Print_Area" localSheetId="32">'03 - ÚT Západní blok - ch...'!$C$4:$J$43,'03 - ÚT Západní blok - ch...'!$C$49:$J$74,'03 - ÚT Západní blok - ch...'!$C$80:$K$237</definedName>
    <definedName name="_xlnm.Print_Area" localSheetId="36">'04 - 1.PP_3.ETAPA - VODOV...'!$C$4:$J$43,'04 - 1.PP_3.ETAPA - VODOV...'!$C$49:$J$76,'04 - 1.PP_3.ETAPA - VODOV...'!$C$82:$K$178</definedName>
    <definedName name="_xlnm.Print_Area" localSheetId="6">'04 - Demontáže'!$C$4:$J$43,'04 - Demontáže'!$C$49:$J$70,'04 - Demontáže'!$C$76:$K$115</definedName>
    <definedName name="_xlnm.Print_Area" localSheetId="20">'04 - Demontáže_01'!$C$4:$J$43,'04 - Demontáže_01'!$C$49:$J$70,'04 - Demontáže_01'!$C$76:$K$113</definedName>
    <definedName name="_xlnm.Print_Area" localSheetId="33">'04 - Demontáže_02'!$C$4:$J$43,'04 - Demontáže_02'!$C$49:$J$70,'04 - Demontáže_02'!$C$76:$K$113</definedName>
    <definedName name="_xlnm.Print_Area" localSheetId="11">'05 - 1.NP_1.ETAPA - VODOV...'!$C$4:$J$43,'05 - 1.NP_1.ETAPA - VODOV...'!$C$49:$J$77,'05 - 1.NP_1.ETAPA - VODOV...'!$C$83:$K$220</definedName>
    <definedName name="_xlnm.Print_Area" localSheetId="7">'05 - Najetí, komplexní vy...'!$C$4:$J$43,'05 - Najetí, komplexní vy...'!$C$49:$J$69,'05 - Najetí, komplexní vy...'!$C$75:$K$109</definedName>
    <definedName name="_xlnm.Print_Area" localSheetId="21">'05 - Najetí, komplexní vy..._01'!$C$4:$J$43,'05 - Najetí, komplexní vy..._01'!$C$49:$J$69,'05 - Najetí, komplexní vy..._01'!$C$75:$K$105</definedName>
    <definedName name="_xlnm.Print_Area" localSheetId="34">'05 - Najetí, komplexní vy..._02'!$C$4:$J$43,'05 - Najetí, komplexní vy..._02'!$C$49:$J$69,'05 - Najetí, komplexní vy..._02'!$C$75:$K$105</definedName>
    <definedName name="_xlnm.Print_Area" localSheetId="24">'06 - 1.NP_2.ETAPA - VODOV...'!$C$4:$J$43,'06 - 1.NP_2.ETAPA - VODOV...'!$C$49:$J$77,'06 - 1.NP_2.ETAPA - VODOV...'!$C$83:$K$204</definedName>
    <definedName name="_xlnm.Print_Area" localSheetId="37">'07 - 1.NP_3.ETAPA - VODOV...'!$C$4:$J$43,'07 - 1.NP_3.ETAPA - VODOV...'!$C$49:$J$77,'07 - 1.NP_3.ETAPA - VODOV...'!$C$83:$K$207</definedName>
    <definedName name="_xlnm.Print_Area" localSheetId="12">'08 - 2.NP_1.ETAPA - VODOV...'!$C$4:$J$43,'08 - 2.NP_1.ETAPA - VODOV...'!$C$49:$J$77,'08 - 2.NP_1.ETAPA - VODOV...'!$C$83:$K$219</definedName>
    <definedName name="_xlnm.Print_Area" localSheetId="25">'09 - 2.NP_2.ETAPA - VODOV...'!$C$4:$J$43,'09 - 2.NP_2.ETAPA - VODOV...'!$C$49:$J$77,'09 - 2.NP_2.ETAPA - VODOV...'!$C$83:$K$205</definedName>
    <definedName name="_xlnm.Print_Area" localSheetId="38">'10 - 2.NP_3.ETAPA - VODOV...'!$C$4:$J$43,'10 - 2.NP_3.ETAPA - VODOV...'!$C$49:$J$78,'10 - 2.NP_3.ETAPA - VODOV...'!$C$84:$K$230</definedName>
    <definedName name="_xlnm.Print_Area" localSheetId="13">'11 - 3.NP_1.ETAPA - VODOV...'!$C$4:$J$43,'11 - 3.NP_1.ETAPA - VODOV...'!$C$49:$J$78,'11 - 3.NP_1.ETAPA - VODOV...'!$C$84:$K$239</definedName>
    <definedName name="_xlnm.Print_Area" localSheetId="26">'12 - 3.NP_2.ETAPA - VODOV...'!$C$4:$J$43,'12 - 3.NP_2.ETAPA - VODOV...'!$C$49:$J$77,'12 - 3.NP_2.ETAPA - VODOV...'!$C$83:$K$205</definedName>
    <definedName name="_xlnm.Print_Area" localSheetId="39">'13 - 3.NP_3.ETAPA - VODOV...'!$C$4:$J$43,'13 - 3.NP_3.ETAPA - VODOV...'!$C$49:$J$77,'13 - 3.NP_3.ETAPA - VODOV...'!$C$83:$K$206</definedName>
    <definedName name="_xlnm.Print_Area" localSheetId="14">'14 - 1.PP_1.ETAPA - KANAL...'!$C$4:$J$43,'14 - 1.PP_1.ETAPA - KANAL...'!$C$49:$J$76,'14 - 1.PP_1.ETAPA - KANAL...'!$C$82:$K$146</definedName>
    <definedName name="_xlnm.Print_Area" localSheetId="27">'15 - 1.PP_2.ETAPA - KANAL...'!$C$4:$J$43,'15 - 1.PP_2.ETAPA - KANAL...'!$C$49:$J$75,'15 - 1.PP_2.ETAPA - KANAL...'!$C$81:$K$137</definedName>
    <definedName name="_xlnm.Print_Area" localSheetId="40">'16 - 1.PP_3.ETAPA - KANAL...'!$C$4:$J$43,'16 - 1.PP_3.ETAPA - KANAL...'!$C$49:$J$75,'16 - 1.PP_3.ETAPA - KANAL...'!$C$81:$K$136</definedName>
    <definedName name="_xlnm.Print_Area" localSheetId="15">'17 - 1.NP_1.ETAPA - KANAL...'!$C$4:$J$43,'17 - 1.NP_1.ETAPA - KANAL...'!$C$49:$J$75,'17 - 1.NP_1.ETAPA - KANAL...'!$C$81:$K$147</definedName>
    <definedName name="_xlnm.Print_Area" localSheetId="28">'18 - 1.NP_2.ETAPA - KANAL...'!$C$4:$J$43,'18 - 1.NP_2.ETAPA - KANAL...'!$C$49:$J$75,'18 - 1.NP_2.ETAPA - KANAL...'!$C$81:$K$146</definedName>
    <definedName name="_xlnm.Print_Area" localSheetId="41">'19 - 1.NP_3.ETAPA - KANAL...'!$C$4:$J$43,'19 - 1.NP_3.ETAPA - KANAL...'!$C$49:$J$75,'19 - 1.NP_3.ETAPA - KANAL...'!$C$81:$K$141</definedName>
    <definedName name="_xlnm.Print_Area" localSheetId="16">'20 - 2.NP_1.ETAPA - KANAL...'!$C$4:$J$43,'20 - 2.NP_1.ETAPA - KANAL...'!$C$49:$J$75,'20 - 2.NP_1.ETAPA - KANAL...'!$C$81:$K$147</definedName>
    <definedName name="_xlnm.Print_Area" localSheetId="29">'21 - 2.NP_2.ETAPA - KANAL...'!$C$4:$J$43,'21 - 2.NP_2.ETAPA - KANAL...'!$C$49:$J$75,'21 - 2.NP_2.ETAPA - KANAL...'!$C$81:$K$142</definedName>
    <definedName name="_xlnm.Print_Area" localSheetId="1">'21-013-160NCI - ZŠ Rokyca...'!$C$4:$J$37,'21-013-160NCI - ZŠ Rokyca...'!$C$43:$J$62,'21-013-160NCI - ZŠ Rokyca...'!$C$68:$K$105</definedName>
    <definedName name="_xlnm.Print_Area" localSheetId="42">'22 - 2.NP_3.ETAPA - KANAL...'!$C$4:$J$43,'22 - 2.NP_3.ETAPA - KANAL...'!$C$49:$J$75,'22 - 2.NP_3.ETAPA - KANAL...'!$C$81:$K$143</definedName>
    <definedName name="_xlnm.Print_Area" localSheetId="17">'23 - 3.NP_1.ETAPA - KANAL...'!$C$4:$J$43,'23 - 3.NP_1.ETAPA - KANAL...'!$C$49:$J$75,'23 - 3.NP_1.ETAPA - KANAL...'!$C$81:$K$147</definedName>
    <definedName name="_xlnm.Print_Area" localSheetId="30">'24 - 3.NP_2.ETAPA - KANAL...'!$C$4:$J$43,'24 - 3.NP_2.ETAPA - KANAL...'!$C$49:$J$75,'24 - 3.NP_2.ETAPA - KANAL...'!$C$81:$K$141</definedName>
    <definedName name="_xlnm.Print_Area" localSheetId="43">'25 - 3.NP_3.ETAPA - KANAL...'!$C$4:$J$43,'25 - 3.NP_3.ETAPA - KANAL...'!$C$49:$J$75,'25 - 3.NP_3.ETAPA - KANAL...'!$C$81:$K$137</definedName>
    <definedName name="_xlnm.Print_Area" localSheetId="2">'D.1.4.1 - Zařízení pro vy...'!$C$4:$J$41,'D.1.4.1 - Zařízení pro vy...'!$C$47:$J$65,'D.1.4.1 - Zařízení pro vy...'!$C$71:$K$87</definedName>
    <definedName name="_xlnm.Print_Area" localSheetId="8">'D.1.4.2 - Zařízení silnop...'!$C$4:$J$41,'D.1.4.2 - Zařízení silnop...'!$C$47:$J$66,'D.1.4.2 - Zařízení silnop...'!$C$72:$K$92</definedName>
    <definedName name="_xlnm.Print_Area" localSheetId="22">'D.1.4.2 - Zařízení silnop..._01'!$C$4:$J$41,'D.1.4.2 - Zařízení silnop..._01'!$C$47:$J$66,'D.1.4.2 - Zařízení silnop..._01'!$C$72:$K$92</definedName>
    <definedName name="_xlnm.Print_Area" localSheetId="35">'D.1.4.2 - Zařízení silnop..._02'!$C$4:$J$41,'D.1.4.2 - Zařízení silnop..._02'!$C$47:$J$66,'D.1.4.2 - Zařízení silnop..._02'!$C$72:$K$92</definedName>
    <definedName name="_xlnm.Print_Area" localSheetId="9">'D.1.4.3 - Slaboproudá ele...'!$C$4:$J$41,'D.1.4.3 - Slaboproudá ele...'!$C$47:$J$67,'D.1.4.3 - Slaboproudá ele...'!$C$73:$K$139</definedName>
    <definedName name="_xlnm.Print_Area" localSheetId="4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stavby'!$C$42:$AQ$107</definedName>
  </definedNames>
  <calcPr calcId="145621"/>
</workbook>
</file>

<file path=xl/calcChain.xml><?xml version="1.0" encoding="utf-8"?>
<calcChain xmlns="http://schemas.openxmlformats.org/spreadsheetml/2006/main">
  <c r="J41" i="44" l="1"/>
  <c r="J40" i="44"/>
  <c r="AY106" i="1" s="1"/>
  <c r="J39" i="44"/>
  <c r="AX106" i="1"/>
  <c r="BI136" i="44"/>
  <c r="BH136" i="44"/>
  <c r="BG136" i="44"/>
  <c r="BF136" i="44"/>
  <c r="T136" i="44"/>
  <c r="R136" i="44"/>
  <c r="P136" i="44"/>
  <c r="BI134" i="44"/>
  <c r="BH134" i="44"/>
  <c r="BG134" i="44"/>
  <c r="BF134" i="44"/>
  <c r="T134" i="44"/>
  <c r="R134" i="44"/>
  <c r="P134" i="44"/>
  <c r="BI132" i="44"/>
  <c r="BH132" i="44"/>
  <c r="BG132" i="44"/>
  <c r="BF132" i="44"/>
  <c r="T132" i="44"/>
  <c r="R132" i="44"/>
  <c r="P132" i="44"/>
  <c r="BI131" i="44"/>
  <c r="BH131" i="44"/>
  <c r="BG131" i="44"/>
  <c r="BF131" i="44"/>
  <c r="T131" i="44"/>
  <c r="R131" i="44"/>
  <c r="P131" i="44"/>
  <c r="BI130" i="44"/>
  <c r="BH130" i="44"/>
  <c r="BG130" i="44"/>
  <c r="BF130" i="44"/>
  <c r="T130" i="44"/>
  <c r="R130" i="44"/>
  <c r="P130" i="44"/>
  <c r="BI129" i="44"/>
  <c r="BH129" i="44"/>
  <c r="BG129" i="44"/>
  <c r="BF129" i="44"/>
  <c r="T129" i="44"/>
  <c r="R129" i="44"/>
  <c r="P129" i="44"/>
  <c r="BI128" i="44"/>
  <c r="BH128" i="44"/>
  <c r="BG128" i="44"/>
  <c r="BF128" i="44"/>
  <c r="T128" i="44"/>
  <c r="R128" i="44"/>
  <c r="P128" i="44"/>
  <c r="BI126" i="44"/>
  <c r="BH126" i="44"/>
  <c r="BG126" i="44"/>
  <c r="BF126" i="44"/>
  <c r="T126" i="44"/>
  <c r="R126" i="44"/>
  <c r="P126" i="44"/>
  <c r="BI124" i="44"/>
  <c r="BH124" i="44"/>
  <c r="BG124" i="44"/>
  <c r="BF124" i="44"/>
  <c r="T124" i="44"/>
  <c r="R124" i="44"/>
  <c r="P124" i="44"/>
  <c r="BI120" i="44"/>
  <c r="BH120" i="44"/>
  <c r="BG120" i="44"/>
  <c r="BF120" i="44"/>
  <c r="T120" i="44"/>
  <c r="T119" i="44"/>
  <c r="R120" i="44"/>
  <c r="R119" i="44" s="1"/>
  <c r="P120" i="44"/>
  <c r="P119" i="44"/>
  <c r="BI117" i="44"/>
  <c r="BH117" i="44"/>
  <c r="BG117" i="44"/>
  <c r="BF117" i="44"/>
  <c r="T117" i="44"/>
  <c r="R117" i="44"/>
  <c r="P117" i="44"/>
  <c r="BI115" i="44"/>
  <c r="BH115" i="44"/>
  <c r="BG115" i="44"/>
  <c r="BF115" i="44"/>
  <c r="T115" i="44"/>
  <c r="R115" i="44"/>
  <c r="P115" i="44"/>
  <c r="BI113" i="44"/>
  <c r="BH113" i="44"/>
  <c r="BG113" i="44"/>
  <c r="BF113" i="44"/>
  <c r="T113" i="44"/>
  <c r="R113" i="44"/>
  <c r="P113" i="44"/>
  <c r="BI110" i="44"/>
  <c r="BH110" i="44"/>
  <c r="BG110" i="44"/>
  <c r="BF110" i="44"/>
  <c r="T110" i="44"/>
  <c r="R110" i="44"/>
  <c r="P110" i="44"/>
  <c r="BI108" i="44"/>
  <c r="BH108" i="44"/>
  <c r="BG108" i="44"/>
  <c r="BF108" i="44"/>
  <c r="T108" i="44"/>
  <c r="R108" i="44"/>
  <c r="P108" i="44"/>
  <c r="BI106" i="44"/>
  <c r="BH106" i="44"/>
  <c r="BG106" i="44"/>
  <c r="BF106" i="44"/>
  <c r="T106" i="44"/>
  <c r="R106" i="44"/>
  <c r="P106" i="44"/>
  <c r="BI103" i="44"/>
  <c r="BH103" i="44"/>
  <c r="BG103" i="44"/>
  <c r="BF103" i="44"/>
  <c r="T103" i="44"/>
  <c r="R103" i="44"/>
  <c r="P103" i="44"/>
  <c r="BI101" i="44"/>
  <c r="BH101" i="44"/>
  <c r="BG101" i="44"/>
  <c r="BF101" i="44"/>
  <c r="T101" i="44"/>
  <c r="R101" i="44"/>
  <c r="P101" i="44"/>
  <c r="J95" i="44"/>
  <c r="J94" i="44"/>
  <c r="F94" i="44"/>
  <c r="F92" i="44"/>
  <c r="E90" i="44"/>
  <c r="J63" i="44"/>
  <c r="J62" i="44"/>
  <c r="F62" i="44"/>
  <c r="F60" i="44"/>
  <c r="E58" i="44"/>
  <c r="J22" i="44"/>
  <c r="E22" i="44"/>
  <c r="F63" i="44" s="1"/>
  <c r="J21" i="44"/>
  <c r="J16" i="44"/>
  <c r="J60" i="44" s="1"/>
  <c r="E7" i="44"/>
  <c r="E52" i="44" s="1"/>
  <c r="J41" i="43"/>
  <c r="J40" i="43"/>
  <c r="AY105" i="1"/>
  <c r="J39" i="43"/>
  <c r="AX105" i="1"/>
  <c r="BI142" i="43"/>
  <c r="BH142" i="43"/>
  <c r="BG142" i="43"/>
  <c r="BF142" i="43"/>
  <c r="T142" i="43"/>
  <c r="R142" i="43"/>
  <c r="P142" i="43"/>
  <c r="BI140" i="43"/>
  <c r="BH140" i="43"/>
  <c r="BG140" i="43"/>
  <c r="BF140" i="43"/>
  <c r="T140" i="43"/>
  <c r="R140" i="43"/>
  <c r="P140" i="43"/>
  <c r="BI138" i="43"/>
  <c r="BH138" i="43"/>
  <c r="BG138" i="43"/>
  <c r="BF138" i="43"/>
  <c r="T138" i="43"/>
  <c r="R138" i="43"/>
  <c r="P138" i="43"/>
  <c r="BI137" i="43"/>
  <c r="BH137" i="43"/>
  <c r="BG137" i="43"/>
  <c r="BF137" i="43"/>
  <c r="T137" i="43"/>
  <c r="R137" i="43"/>
  <c r="P137" i="43"/>
  <c r="BI136" i="43"/>
  <c r="BH136" i="43"/>
  <c r="BG136" i="43"/>
  <c r="BF136" i="43"/>
  <c r="T136" i="43"/>
  <c r="R136" i="43"/>
  <c r="P136" i="43"/>
  <c r="BI135" i="43"/>
  <c r="BH135" i="43"/>
  <c r="BG135" i="43"/>
  <c r="BF135" i="43"/>
  <c r="T135" i="43"/>
  <c r="R135" i="43"/>
  <c r="P135" i="43"/>
  <c r="BI134" i="43"/>
  <c r="BH134" i="43"/>
  <c r="BG134" i="43"/>
  <c r="BF134" i="43"/>
  <c r="T134" i="43"/>
  <c r="R134" i="43"/>
  <c r="P134" i="43"/>
  <c r="BI133" i="43"/>
  <c r="BH133" i="43"/>
  <c r="BG133" i="43"/>
  <c r="BF133" i="43"/>
  <c r="T133" i="43"/>
  <c r="R133" i="43"/>
  <c r="P133" i="43"/>
  <c r="BI132" i="43"/>
  <c r="BH132" i="43"/>
  <c r="BG132" i="43"/>
  <c r="BF132" i="43"/>
  <c r="T132" i="43"/>
  <c r="R132" i="43"/>
  <c r="P132" i="43"/>
  <c r="BI131" i="43"/>
  <c r="BH131" i="43"/>
  <c r="BG131" i="43"/>
  <c r="BF131" i="43"/>
  <c r="T131" i="43"/>
  <c r="R131" i="43"/>
  <c r="P131" i="43"/>
  <c r="BI130" i="43"/>
  <c r="BH130" i="43"/>
  <c r="BG130" i="43"/>
  <c r="BF130" i="43"/>
  <c r="T130" i="43"/>
  <c r="R130" i="43"/>
  <c r="P130" i="43"/>
  <c r="BI128" i="43"/>
  <c r="BH128" i="43"/>
  <c r="BG128" i="43"/>
  <c r="BF128" i="43"/>
  <c r="T128" i="43"/>
  <c r="R128" i="43"/>
  <c r="P128" i="43"/>
  <c r="BI126" i="43"/>
  <c r="BH126" i="43"/>
  <c r="BG126" i="43"/>
  <c r="BF126" i="43"/>
  <c r="T126" i="43"/>
  <c r="R126" i="43"/>
  <c r="P126" i="43"/>
  <c r="BI124" i="43"/>
  <c r="BH124" i="43"/>
  <c r="BG124" i="43"/>
  <c r="BF124" i="43"/>
  <c r="T124" i="43"/>
  <c r="R124" i="43"/>
  <c r="P124" i="43"/>
  <c r="BI120" i="43"/>
  <c r="BH120" i="43"/>
  <c r="BG120" i="43"/>
  <c r="BF120" i="43"/>
  <c r="T120" i="43"/>
  <c r="T119" i="43"/>
  <c r="R120" i="43"/>
  <c r="R119" i="43"/>
  <c r="P120" i="43"/>
  <c r="P119" i="43"/>
  <c r="BI117" i="43"/>
  <c r="BH117" i="43"/>
  <c r="BG117" i="43"/>
  <c r="BF117" i="43"/>
  <c r="T117" i="43"/>
  <c r="R117" i="43"/>
  <c r="P117" i="43"/>
  <c r="BI115" i="43"/>
  <c r="BH115" i="43"/>
  <c r="BG115" i="43"/>
  <c r="BF115" i="43"/>
  <c r="T115" i="43"/>
  <c r="R115" i="43"/>
  <c r="P115" i="43"/>
  <c r="BI113" i="43"/>
  <c r="BH113" i="43"/>
  <c r="BG113" i="43"/>
  <c r="BF113" i="43"/>
  <c r="T113" i="43"/>
  <c r="R113" i="43"/>
  <c r="P113" i="43"/>
  <c r="BI110" i="43"/>
  <c r="BH110" i="43"/>
  <c r="BG110" i="43"/>
  <c r="BF110" i="43"/>
  <c r="T110" i="43"/>
  <c r="R110" i="43"/>
  <c r="P110" i="43"/>
  <c r="BI108" i="43"/>
  <c r="BH108" i="43"/>
  <c r="BG108" i="43"/>
  <c r="BF108" i="43"/>
  <c r="T108" i="43"/>
  <c r="R108" i="43"/>
  <c r="P108" i="43"/>
  <c r="BI106" i="43"/>
  <c r="BH106" i="43"/>
  <c r="BG106" i="43"/>
  <c r="BF106" i="43"/>
  <c r="T106" i="43"/>
  <c r="R106" i="43"/>
  <c r="P106" i="43"/>
  <c r="BI103" i="43"/>
  <c r="BH103" i="43"/>
  <c r="BG103" i="43"/>
  <c r="BF103" i="43"/>
  <c r="T103" i="43"/>
  <c r="R103" i="43"/>
  <c r="P103" i="43"/>
  <c r="BI101" i="43"/>
  <c r="BH101" i="43"/>
  <c r="BG101" i="43"/>
  <c r="BF101" i="43"/>
  <c r="T101" i="43"/>
  <c r="R101" i="43"/>
  <c r="P101" i="43"/>
  <c r="J95" i="43"/>
  <c r="J94" i="43"/>
  <c r="F94" i="43"/>
  <c r="F92" i="43"/>
  <c r="E90" i="43"/>
  <c r="J63" i="43"/>
  <c r="J62" i="43"/>
  <c r="F62" i="43"/>
  <c r="F60" i="43"/>
  <c r="E58" i="43"/>
  <c r="J22" i="43"/>
  <c r="E22" i="43"/>
  <c r="F95" i="43" s="1"/>
  <c r="J21" i="43"/>
  <c r="J16" i="43"/>
  <c r="J60" i="43" s="1"/>
  <c r="E7" i="43"/>
  <c r="E52" i="43" s="1"/>
  <c r="J41" i="42"/>
  <c r="J40" i="42"/>
  <c r="AY104" i="1"/>
  <c r="J39" i="42"/>
  <c r="AX104" i="1"/>
  <c r="BI140" i="42"/>
  <c r="BH140" i="42"/>
  <c r="BG140" i="42"/>
  <c r="BF140" i="42"/>
  <c r="T140" i="42"/>
  <c r="R140" i="42"/>
  <c r="P140" i="42"/>
  <c r="BI138" i="42"/>
  <c r="BH138" i="42"/>
  <c r="BG138" i="42"/>
  <c r="BF138" i="42"/>
  <c r="T138" i="42"/>
  <c r="R138" i="42"/>
  <c r="P138" i="42"/>
  <c r="BI136" i="42"/>
  <c r="BH136" i="42"/>
  <c r="BG136" i="42"/>
  <c r="BF136" i="42"/>
  <c r="T136" i="42"/>
  <c r="R136" i="42"/>
  <c r="P136" i="42"/>
  <c r="BI135" i="42"/>
  <c r="BH135" i="42"/>
  <c r="BG135" i="42"/>
  <c r="BF135" i="42"/>
  <c r="T135" i="42"/>
  <c r="R135" i="42"/>
  <c r="P135" i="42"/>
  <c r="BI134" i="42"/>
  <c r="BH134" i="42"/>
  <c r="BG134" i="42"/>
  <c r="BF134" i="42"/>
  <c r="T134" i="42"/>
  <c r="R134" i="42"/>
  <c r="P134" i="42"/>
  <c r="BI133" i="42"/>
  <c r="BH133" i="42"/>
  <c r="BG133" i="42"/>
  <c r="BF133" i="42"/>
  <c r="T133" i="42"/>
  <c r="R133" i="42"/>
  <c r="P133" i="42"/>
  <c r="BI132" i="42"/>
  <c r="BH132" i="42"/>
  <c r="BG132" i="42"/>
  <c r="BF132" i="42"/>
  <c r="T132" i="42"/>
  <c r="R132" i="42"/>
  <c r="P132" i="42"/>
  <c r="BI131" i="42"/>
  <c r="BH131" i="42"/>
  <c r="BG131" i="42"/>
  <c r="BF131" i="42"/>
  <c r="T131" i="42"/>
  <c r="R131" i="42"/>
  <c r="P131" i="42"/>
  <c r="BI130" i="42"/>
  <c r="BH130" i="42"/>
  <c r="BG130" i="42"/>
  <c r="BF130" i="42"/>
  <c r="T130" i="42"/>
  <c r="R130" i="42"/>
  <c r="P130" i="42"/>
  <c r="BI128" i="42"/>
  <c r="BH128" i="42"/>
  <c r="BG128" i="42"/>
  <c r="BF128" i="42"/>
  <c r="T128" i="42"/>
  <c r="R128" i="42"/>
  <c r="P128" i="42"/>
  <c r="BI126" i="42"/>
  <c r="BH126" i="42"/>
  <c r="BG126" i="42"/>
  <c r="BF126" i="42"/>
  <c r="T126" i="42"/>
  <c r="R126" i="42"/>
  <c r="P126" i="42"/>
  <c r="BI124" i="42"/>
  <c r="BH124" i="42"/>
  <c r="BG124" i="42"/>
  <c r="BF124" i="42"/>
  <c r="T124" i="42"/>
  <c r="R124" i="42"/>
  <c r="P124" i="42"/>
  <c r="BI120" i="42"/>
  <c r="BH120" i="42"/>
  <c r="BG120" i="42"/>
  <c r="BF120" i="42"/>
  <c r="T120" i="42"/>
  <c r="T119" i="42" s="1"/>
  <c r="R120" i="42"/>
  <c r="R119" i="42" s="1"/>
  <c r="P120" i="42"/>
  <c r="P119" i="42" s="1"/>
  <c r="BI117" i="42"/>
  <c r="BH117" i="42"/>
  <c r="BG117" i="42"/>
  <c r="BF117" i="42"/>
  <c r="T117" i="42"/>
  <c r="R117" i="42"/>
  <c r="P117" i="42"/>
  <c r="BI115" i="42"/>
  <c r="BH115" i="42"/>
  <c r="BG115" i="42"/>
  <c r="BF115" i="42"/>
  <c r="T115" i="42"/>
  <c r="R115" i="42"/>
  <c r="P115" i="42"/>
  <c r="BI113" i="42"/>
  <c r="BH113" i="42"/>
  <c r="BG113" i="42"/>
  <c r="BF113" i="42"/>
  <c r="T113" i="42"/>
  <c r="R113" i="42"/>
  <c r="P113" i="42"/>
  <c r="BI110" i="42"/>
  <c r="BH110" i="42"/>
  <c r="BG110" i="42"/>
  <c r="BF110" i="42"/>
  <c r="T110" i="42"/>
  <c r="R110" i="42"/>
  <c r="P110" i="42"/>
  <c r="BI108" i="42"/>
  <c r="BH108" i="42"/>
  <c r="BG108" i="42"/>
  <c r="BF108" i="42"/>
  <c r="T108" i="42"/>
  <c r="R108" i="42"/>
  <c r="P108" i="42"/>
  <c r="BI106" i="42"/>
  <c r="BH106" i="42"/>
  <c r="BG106" i="42"/>
  <c r="BF106" i="42"/>
  <c r="T106" i="42"/>
  <c r="R106" i="42"/>
  <c r="P106" i="42"/>
  <c r="BI103" i="42"/>
  <c r="BH103" i="42"/>
  <c r="BG103" i="42"/>
  <c r="BF103" i="42"/>
  <c r="T103" i="42"/>
  <c r="R103" i="42"/>
  <c r="P103" i="42"/>
  <c r="BI101" i="42"/>
  <c r="BH101" i="42"/>
  <c r="BG101" i="42"/>
  <c r="BF101" i="42"/>
  <c r="T101" i="42"/>
  <c r="R101" i="42"/>
  <c r="P101" i="42"/>
  <c r="J95" i="42"/>
  <c r="J94" i="42"/>
  <c r="F94" i="42"/>
  <c r="F92" i="42"/>
  <c r="E90" i="42"/>
  <c r="J63" i="42"/>
  <c r="J62" i="42"/>
  <c r="F62" i="42"/>
  <c r="F60" i="42"/>
  <c r="E58" i="42"/>
  <c r="J22" i="42"/>
  <c r="E22" i="42"/>
  <c r="F63" i="42"/>
  <c r="J21" i="42"/>
  <c r="J16" i="42"/>
  <c r="J92" i="42" s="1"/>
  <c r="E7" i="42"/>
  <c r="E84" i="42" s="1"/>
  <c r="J41" i="41"/>
  <c r="J40" i="41"/>
  <c r="AY103" i="1"/>
  <c r="J39" i="41"/>
  <c r="AX103" i="1"/>
  <c r="BI135" i="41"/>
  <c r="BH135" i="41"/>
  <c r="BG135" i="41"/>
  <c r="BF135" i="41"/>
  <c r="T135" i="41"/>
  <c r="R135" i="41"/>
  <c r="P135" i="41"/>
  <c r="BI133" i="41"/>
  <c r="BH133" i="41"/>
  <c r="BG133" i="41"/>
  <c r="BF133" i="41"/>
  <c r="T133" i="41"/>
  <c r="R133" i="41"/>
  <c r="P133" i="41"/>
  <c r="BI131" i="41"/>
  <c r="BH131" i="41"/>
  <c r="BG131" i="41"/>
  <c r="BF131" i="41"/>
  <c r="T131" i="41"/>
  <c r="R131" i="41"/>
  <c r="P131" i="41"/>
  <c r="BI130" i="41"/>
  <c r="BH130" i="41"/>
  <c r="BG130" i="41"/>
  <c r="BF130" i="41"/>
  <c r="T130" i="41"/>
  <c r="R130" i="41"/>
  <c r="P130" i="41"/>
  <c r="BI129" i="41"/>
  <c r="BH129" i="41"/>
  <c r="BG129" i="41"/>
  <c r="BF129" i="41"/>
  <c r="T129" i="41"/>
  <c r="R129" i="41"/>
  <c r="P129" i="41"/>
  <c r="BI128" i="41"/>
  <c r="BH128" i="41"/>
  <c r="BG128" i="41"/>
  <c r="BF128" i="41"/>
  <c r="T128" i="41"/>
  <c r="R128" i="41"/>
  <c r="P128" i="41"/>
  <c r="BI127" i="41"/>
  <c r="BH127" i="41"/>
  <c r="BG127" i="41"/>
  <c r="BF127" i="41"/>
  <c r="T127" i="41"/>
  <c r="R127" i="41"/>
  <c r="P127" i="41"/>
  <c r="BI125" i="41"/>
  <c r="BH125" i="41"/>
  <c r="BG125" i="41"/>
  <c r="BF125" i="41"/>
  <c r="T125" i="41"/>
  <c r="R125" i="41"/>
  <c r="P125" i="41"/>
  <c r="BI122" i="41"/>
  <c r="BH122" i="41"/>
  <c r="BG122" i="41"/>
  <c r="BF122" i="41"/>
  <c r="T122" i="41"/>
  <c r="T121" i="41"/>
  <c r="R122" i="41"/>
  <c r="R121" i="41"/>
  <c r="P122" i="41"/>
  <c r="P121" i="41"/>
  <c r="BI119" i="41"/>
  <c r="BH119" i="41"/>
  <c r="BG119" i="41"/>
  <c r="BF119" i="41"/>
  <c r="T119" i="41"/>
  <c r="R119" i="41"/>
  <c r="P119" i="41"/>
  <c r="BI117" i="41"/>
  <c r="BH117" i="41"/>
  <c r="BG117" i="41"/>
  <c r="BF117" i="41"/>
  <c r="T117" i="41"/>
  <c r="R117" i="41"/>
  <c r="P117" i="41"/>
  <c r="BI115" i="41"/>
  <c r="BH115" i="41"/>
  <c r="BG115" i="41"/>
  <c r="BF115" i="41"/>
  <c r="T115" i="41"/>
  <c r="R115" i="41"/>
  <c r="P115" i="41"/>
  <c r="BI112" i="41"/>
  <c r="BH112" i="41"/>
  <c r="BG112" i="41"/>
  <c r="BF112" i="41"/>
  <c r="T112" i="41"/>
  <c r="T111" i="41" s="1"/>
  <c r="R112" i="41"/>
  <c r="R111" i="41" s="1"/>
  <c r="P112" i="41"/>
  <c r="P111" i="41" s="1"/>
  <c r="BI108" i="41"/>
  <c r="BH108" i="41"/>
  <c r="BG108" i="41"/>
  <c r="BF108" i="41"/>
  <c r="T108" i="41"/>
  <c r="R108" i="41"/>
  <c r="P108" i="41"/>
  <c r="BI107" i="41"/>
  <c r="BH107" i="41"/>
  <c r="BG107" i="41"/>
  <c r="BF107" i="41"/>
  <c r="T107" i="41"/>
  <c r="R107" i="41"/>
  <c r="P107" i="41"/>
  <c r="BI106" i="41"/>
  <c r="BH106" i="41"/>
  <c r="BG106" i="41"/>
  <c r="BF106" i="41"/>
  <c r="T106" i="41"/>
  <c r="R106" i="41"/>
  <c r="P106" i="41"/>
  <c r="BI104" i="41"/>
  <c r="BH104" i="41"/>
  <c r="BG104" i="41"/>
  <c r="BF104" i="41"/>
  <c r="T104" i="41"/>
  <c r="R104" i="41"/>
  <c r="P104" i="41"/>
  <c r="BI101" i="41"/>
  <c r="BH101" i="41"/>
  <c r="BG101" i="41"/>
  <c r="BF101" i="41"/>
  <c r="T101" i="41"/>
  <c r="T100" i="41" s="1"/>
  <c r="R101" i="41"/>
  <c r="R100" i="41" s="1"/>
  <c r="P101" i="41"/>
  <c r="P100" i="41" s="1"/>
  <c r="J95" i="41"/>
  <c r="J94" i="41"/>
  <c r="F94" i="41"/>
  <c r="F92" i="41"/>
  <c r="E90" i="41"/>
  <c r="J63" i="41"/>
  <c r="J62" i="41"/>
  <c r="F62" i="41"/>
  <c r="F60" i="41"/>
  <c r="E58" i="41"/>
  <c r="J22" i="41"/>
  <c r="E22" i="41"/>
  <c r="F63" i="41"/>
  <c r="J21" i="41"/>
  <c r="J16" i="41"/>
  <c r="J92" i="41" s="1"/>
  <c r="E7" i="41"/>
  <c r="E52" i="41" s="1"/>
  <c r="J41" i="40"/>
  <c r="J40" i="40"/>
  <c r="AY102" i="1"/>
  <c r="J39" i="40"/>
  <c r="AX102" i="1"/>
  <c r="BI205" i="40"/>
  <c r="BH205" i="40"/>
  <c r="BG205" i="40"/>
  <c r="BF205" i="40"/>
  <c r="T205" i="40"/>
  <c r="R205" i="40"/>
  <c r="P205" i="40"/>
  <c r="BI203" i="40"/>
  <c r="BH203" i="40"/>
  <c r="BG203" i="40"/>
  <c r="BF203" i="40"/>
  <c r="T203" i="40"/>
  <c r="R203" i="40"/>
  <c r="P203" i="40"/>
  <c r="BI201" i="40"/>
  <c r="BH201" i="40"/>
  <c r="BG201" i="40"/>
  <c r="BF201" i="40"/>
  <c r="T201" i="40"/>
  <c r="R201" i="40"/>
  <c r="P201" i="40"/>
  <c r="BI199" i="40"/>
  <c r="BH199" i="40"/>
  <c r="BG199" i="40"/>
  <c r="BF199" i="40"/>
  <c r="T199" i="40"/>
  <c r="R199" i="40"/>
  <c r="P199" i="40"/>
  <c r="BI198" i="40"/>
  <c r="BH198" i="40"/>
  <c r="BG198" i="40"/>
  <c r="BF198" i="40"/>
  <c r="T198" i="40"/>
  <c r="R198" i="40"/>
  <c r="P198" i="40"/>
  <c r="BI196" i="40"/>
  <c r="BH196" i="40"/>
  <c r="BG196" i="40"/>
  <c r="BF196" i="40"/>
  <c r="T196" i="40"/>
  <c r="R196" i="40"/>
  <c r="P196" i="40"/>
  <c r="BI194" i="40"/>
  <c r="BH194" i="40"/>
  <c r="BG194" i="40"/>
  <c r="BF194" i="40"/>
  <c r="T194" i="40"/>
  <c r="R194" i="40"/>
  <c r="P194" i="40"/>
  <c r="BI192" i="40"/>
  <c r="BH192" i="40"/>
  <c r="BG192" i="40"/>
  <c r="BF192" i="40"/>
  <c r="T192" i="40"/>
  <c r="R192" i="40"/>
  <c r="P192" i="40"/>
  <c r="BI190" i="40"/>
  <c r="BH190" i="40"/>
  <c r="BG190" i="40"/>
  <c r="BF190" i="40"/>
  <c r="T190" i="40"/>
  <c r="R190" i="40"/>
  <c r="P190" i="40"/>
  <c r="BI188" i="40"/>
  <c r="BH188" i="40"/>
  <c r="BG188" i="40"/>
  <c r="BF188" i="40"/>
  <c r="T188" i="40"/>
  <c r="R188" i="40"/>
  <c r="P188" i="40"/>
  <c r="BI186" i="40"/>
  <c r="BH186" i="40"/>
  <c r="BG186" i="40"/>
  <c r="BF186" i="40"/>
  <c r="T186" i="40"/>
  <c r="R186" i="40"/>
  <c r="P186" i="40"/>
  <c r="BI183" i="40"/>
  <c r="BH183" i="40"/>
  <c r="BG183" i="40"/>
  <c r="BF183" i="40"/>
  <c r="T183" i="40"/>
  <c r="R183" i="40"/>
  <c r="P183" i="40"/>
  <c r="BI181" i="40"/>
  <c r="BH181" i="40"/>
  <c r="BG181" i="40"/>
  <c r="BF181" i="40"/>
  <c r="T181" i="40"/>
  <c r="R181" i="40"/>
  <c r="P181" i="40"/>
  <c r="BI179" i="40"/>
  <c r="BH179" i="40"/>
  <c r="BG179" i="40"/>
  <c r="BF179" i="40"/>
  <c r="T179" i="40"/>
  <c r="R179" i="40"/>
  <c r="P179" i="40"/>
  <c r="BI178" i="40"/>
  <c r="BH178" i="40"/>
  <c r="BG178" i="40"/>
  <c r="BF178" i="40"/>
  <c r="T178" i="40"/>
  <c r="R178" i="40"/>
  <c r="P178" i="40"/>
  <c r="BI176" i="40"/>
  <c r="BH176" i="40"/>
  <c r="BG176" i="40"/>
  <c r="BF176" i="40"/>
  <c r="T176" i="40"/>
  <c r="R176" i="40"/>
  <c r="P176" i="40"/>
  <c r="BI174" i="40"/>
  <c r="BH174" i="40"/>
  <c r="BG174" i="40"/>
  <c r="BF174" i="40"/>
  <c r="T174" i="40"/>
  <c r="R174" i="40"/>
  <c r="P174" i="40"/>
  <c r="BI173" i="40"/>
  <c r="BH173" i="40"/>
  <c r="BG173" i="40"/>
  <c r="BF173" i="40"/>
  <c r="T173" i="40"/>
  <c r="R173" i="40"/>
  <c r="P173" i="40"/>
  <c r="BI172" i="40"/>
  <c r="BH172" i="40"/>
  <c r="BG172" i="40"/>
  <c r="BF172" i="40"/>
  <c r="T172" i="40"/>
  <c r="R172" i="40"/>
  <c r="P172" i="40"/>
  <c r="BI170" i="40"/>
  <c r="BH170" i="40"/>
  <c r="BG170" i="40"/>
  <c r="BF170" i="40"/>
  <c r="T170" i="40"/>
  <c r="R170" i="40"/>
  <c r="P170" i="40"/>
  <c r="BI168" i="40"/>
  <c r="BH168" i="40"/>
  <c r="BG168" i="40"/>
  <c r="BF168" i="40"/>
  <c r="T168" i="40"/>
  <c r="R168" i="40"/>
  <c r="P168" i="40"/>
  <c r="BI166" i="40"/>
  <c r="BH166" i="40"/>
  <c r="BG166" i="40"/>
  <c r="BF166" i="40"/>
  <c r="T166" i="40"/>
  <c r="R166" i="40"/>
  <c r="P166" i="40"/>
  <c r="BI164" i="40"/>
  <c r="BH164" i="40"/>
  <c r="BG164" i="40"/>
  <c r="BF164" i="40"/>
  <c r="T164" i="40"/>
  <c r="R164" i="40"/>
  <c r="P164" i="40"/>
  <c r="BI161" i="40"/>
  <c r="BH161" i="40"/>
  <c r="BG161" i="40"/>
  <c r="BF161" i="40"/>
  <c r="T161" i="40"/>
  <c r="R161" i="40"/>
  <c r="P161" i="40"/>
  <c r="BI159" i="40"/>
  <c r="BH159" i="40"/>
  <c r="BG159" i="40"/>
  <c r="BF159" i="40"/>
  <c r="T159" i="40"/>
  <c r="R159" i="40"/>
  <c r="P159" i="40"/>
  <c r="BI157" i="40"/>
  <c r="BH157" i="40"/>
  <c r="BG157" i="40"/>
  <c r="BF157" i="40"/>
  <c r="T157" i="40"/>
  <c r="R157" i="40"/>
  <c r="P157" i="40"/>
  <c r="BI155" i="40"/>
  <c r="BH155" i="40"/>
  <c r="BG155" i="40"/>
  <c r="BF155" i="40"/>
  <c r="T155" i="40"/>
  <c r="R155" i="40"/>
  <c r="P155" i="40"/>
  <c r="BI154" i="40"/>
  <c r="BH154" i="40"/>
  <c r="BG154" i="40"/>
  <c r="BF154" i="40"/>
  <c r="T154" i="40"/>
  <c r="R154" i="40"/>
  <c r="P154" i="40"/>
  <c r="BI153" i="40"/>
  <c r="BH153" i="40"/>
  <c r="BG153" i="40"/>
  <c r="BF153" i="40"/>
  <c r="T153" i="40"/>
  <c r="R153" i="40"/>
  <c r="P153" i="40"/>
  <c r="BI152" i="40"/>
  <c r="BH152" i="40"/>
  <c r="BG152" i="40"/>
  <c r="BF152" i="40"/>
  <c r="T152" i="40"/>
  <c r="R152" i="40"/>
  <c r="P152" i="40"/>
  <c r="BI151" i="40"/>
  <c r="BH151" i="40"/>
  <c r="BG151" i="40"/>
  <c r="BF151" i="40"/>
  <c r="T151" i="40"/>
  <c r="R151" i="40"/>
  <c r="P151" i="40"/>
  <c r="BI150" i="40"/>
  <c r="BH150" i="40"/>
  <c r="BG150" i="40"/>
  <c r="BF150" i="40"/>
  <c r="T150" i="40"/>
  <c r="R150" i="40"/>
  <c r="P150" i="40"/>
  <c r="BI149" i="40"/>
  <c r="BH149" i="40"/>
  <c r="BG149" i="40"/>
  <c r="BF149" i="40"/>
  <c r="T149" i="40"/>
  <c r="R149" i="40"/>
  <c r="P149" i="40"/>
  <c r="BI148" i="40"/>
  <c r="BH148" i="40"/>
  <c r="BG148" i="40"/>
  <c r="BF148" i="40"/>
  <c r="T148" i="40"/>
  <c r="R148" i="40"/>
  <c r="P148" i="40"/>
  <c r="BI146" i="40"/>
  <c r="BH146" i="40"/>
  <c r="BG146" i="40"/>
  <c r="BF146" i="40"/>
  <c r="T146" i="40"/>
  <c r="R146" i="40"/>
  <c r="P146" i="40"/>
  <c r="BI144" i="40"/>
  <c r="BH144" i="40"/>
  <c r="BG144" i="40"/>
  <c r="BF144" i="40"/>
  <c r="T144" i="40"/>
  <c r="R144" i="40"/>
  <c r="P144" i="40"/>
  <c r="BI142" i="40"/>
  <c r="BH142" i="40"/>
  <c r="BG142" i="40"/>
  <c r="BF142" i="40"/>
  <c r="T142" i="40"/>
  <c r="R142" i="40"/>
  <c r="P142" i="40"/>
  <c r="BI140" i="40"/>
  <c r="BH140" i="40"/>
  <c r="BG140" i="40"/>
  <c r="BF140" i="40"/>
  <c r="T140" i="40"/>
  <c r="R140" i="40"/>
  <c r="P140" i="40"/>
  <c r="BI138" i="40"/>
  <c r="BH138" i="40"/>
  <c r="BG138" i="40"/>
  <c r="BF138" i="40"/>
  <c r="T138" i="40"/>
  <c r="R138" i="40"/>
  <c r="P138" i="40"/>
  <c r="BI136" i="40"/>
  <c r="BH136" i="40"/>
  <c r="BG136" i="40"/>
  <c r="BF136" i="40"/>
  <c r="T136" i="40"/>
  <c r="R136" i="40"/>
  <c r="P136" i="40"/>
  <c r="BI134" i="40"/>
  <c r="BH134" i="40"/>
  <c r="BG134" i="40"/>
  <c r="BF134" i="40"/>
  <c r="T134" i="40"/>
  <c r="R134" i="40"/>
  <c r="P134" i="40"/>
  <c r="BI132" i="40"/>
  <c r="BH132" i="40"/>
  <c r="BG132" i="40"/>
  <c r="BF132" i="40"/>
  <c r="T132" i="40"/>
  <c r="R132" i="40"/>
  <c r="P132" i="40"/>
  <c r="BI130" i="40"/>
  <c r="BH130" i="40"/>
  <c r="BG130" i="40"/>
  <c r="BF130" i="40"/>
  <c r="T130" i="40"/>
  <c r="R130" i="40"/>
  <c r="P130" i="40"/>
  <c r="BI126" i="40"/>
  <c r="BH126" i="40"/>
  <c r="BG126" i="40"/>
  <c r="BF126" i="40"/>
  <c r="T126" i="40"/>
  <c r="T125" i="40" s="1"/>
  <c r="R126" i="40"/>
  <c r="R125" i="40"/>
  <c r="P126" i="40"/>
  <c r="P125" i="40" s="1"/>
  <c r="BI123" i="40"/>
  <c r="BH123" i="40"/>
  <c r="BG123" i="40"/>
  <c r="BF123" i="40"/>
  <c r="T123" i="40"/>
  <c r="R123" i="40"/>
  <c r="P123" i="40"/>
  <c r="BI121" i="40"/>
  <c r="BH121" i="40"/>
  <c r="BG121" i="40"/>
  <c r="BF121" i="40"/>
  <c r="T121" i="40"/>
  <c r="R121" i="40"/>
  <c r="P121" i="40"/>
  <c r="BI119" i="40"/>
  <c r="BH119" i="40"/>
  <c r="BG119" i="40"/>
  <c r="BF119" i="40"/>
  <c r="T119" i="40"/>
  <c r="R119" i="40"/>
  <c r="P119" i="40"/>
  <c r="BI116" i="40"/>
  <c r="BH116" i="40"/>
  <c r="BG116" i="40"/>
  <c r="BF116" i="40"/>
  <c r="T116" i="40"/>
  <c r="R116" i="40"/>
  <c r="P116" i="40"/>
  <c r="BI114" i="40"/>
  <c r="BH114" i="40"/>
  <c r="BG114" i="40"/>
  <c r="BF114" i="40"/>
  <c r="T114" i="40"/>
  <c r="R114" i="40"/>
  <c r="P114" i="40"/>
  <c r="BI112" i="40"/>
  <c r="BH112" i="40"/>
  <c r="BG112" i="40"/>
  <c r="BF112" i="40"/>
  <c r="T112" i="40"/>
  <c r="R112" i="40"/>
  <c r="P112" i="40"/>
  <c r="BI110" i="40"/>
  <c r="BH110" i="40"/>
  <c r="BG110" i="40"/>
  <c r="BF110" i="40"/>
  <c r="T110" i="40"/>
  <c r="R110" i="40"/>
  <c r="P110" i="40"/>
  <c r="BI107" i="40"/>
  <c r="BH107" i="40"/>
  <c r="BG107" i="40"/>
  <c r="BF107" i="40"/>
  <c r="T107" i="40"/>
  <c r="R107" i="40"/>
  <c r="P107" i="40"/>
  <c r="BI105" i="40"/>
  <c r="BH105" i="40"/>
  <c r="BG105" i="40"/>
  <c r="BF105" i="40"/>
  <c r="T105" i="40"/>
  <c r="R105" i="40"/>
  <c r="P105" i="40"/>
  <c r="BI103" i="40"/>
  <c r="BH103" i="40"/>
  <c r="BG103" i="40"/>
  <c r="BF103" i="40"/>
  <c r="T103" i="40"/>
  <c r="R103" i="40"/>
  <c r="P103" i="40"/>
  <c r="J97" i="40"/>
  <c r="J96" i="40"/>
  <c r="F96" i="40"/>
  <c r="F94" i="40"/>
  <c r="E92" i="40"/>
  <c r="J63" i="40"/>
  <c r="J62" i="40"/>
  <c r="F62" i="40"/>
  <c r="F60" i="40"/>
  <c r="E58" i="40"/>
  <c r="J22" i="40"/>
  <c r="E22" i="40"/>
  <c r="F63" i="40" s="1"/>
  <c r="J21" i="40"/>
  <c r="J16" i="40"/>
  <c r="J94" i="40" s="1"/>
  <c r="E7" i="40"/>
  <c r="E86" i="40"/>
  <c r="J41" i="39"/>
  <c r="J40" i="39"/>
  <c r="AY101" i="1"/>
  <c r="J39" i="39"/>
  <c r="AX101" i="1" s="1"/>
  <c r="BI229" i="39"/>
  <c r="BH229" i="39"/>
  <c r="BG229" i="39"/>
  <c r="BF229" i="39"/>
  <c r="T229" i="39"/>
  <c r="R229" i="39"/>
  <c r="P229" i="39"/>
  <c r="BI227" i="39"/>
  <c r="BH227" i="39"/>
  <c r="BG227" i="39"/>
  <c r="BF227" i="39"/>
  <c r="T227" i="39"/>
  <c r="R227" i="39"/>
  <c r="P227" i="39"/>
  <c r="BI225" i="39"/>
  <c r="BH225" i="39"/>
  <c r="BG225" i="39"/>
  <c r="BF225" i="39"/>
  <c r="T225" i="39"/>
  <c r="R225" i="39"/>
  <c r="P225" i="39"/>
  <c r="BI223" i="39"/>
  <c r="BH223" i="39"/>
  <c r="BG223" i="39"/>
  <c r="BF223" i="39"/>
  <c r="T223" i="39"/>
  <c r="R223" i="39"/>
  <c r="P223" i="39"/>
  <c r="BI222" i="39"/>
  <c r="BH222" i="39"/>
  <c r="BG222" i="39"/>
  <c r="BF222" i="39"/>
  <c r="T222" i="39"/>
  <c r="R222" i="39"/>
  <c r="P222" i="39"/>
  <c r="BI220" i="39"/>
  <c r="BH220" i="39"/>
  <c r="BG220" i="39"/>
  <c r="BF220" i="39"/>
  <c r="T220" i="39"/>
  <c r="R220" i="39"/>
  <c r="P220" i="39"/>
  <c r="BI218" i="39"/>
  <c r="BH218" i="39"/>
  <c r="BG218" i="39"/>
  <c r="BF218" i="39"/>
  <c r="T218" i="39"/>
  <c r="R218" i="39"/>
  <c r="P218" i="39"/>
  <c r="BI216" i="39"/>
  <c r="BH216" i="39"/>
  <c r="BG216" i="39"/>
  <c r="BF216" i="39"/>
  <c r="T216" i="39"/>
  <c r="R216" i="39"/>
  <c r="P216" i="39"/>
  <c r="BI214" i="39"/>
  <c r="BH214" i="39"/>
  <c r="BG214" i="39"/>
  <c r="BF214" i="39"/>
  <c r="T214" i="39"/>
  <c r="R214" i="39"/>
  <c r="P214" i="39"/>
  <c r="BI212" i="39"/>
  <c r="BH212" i="39"/>
  <c r="BG212" i="39"/>
  <c r="BF212" i="39"/>
  <c r="T212" i="39"/>
  <c r="R212" i="39"/>
  <c r="P212" i="39"/>
  <c r="BI210" i="39"/>
  <c r="BH210" i="39"/>
  <c r="BG210" i="39"/>
  <c r="BF210" i="39"/>
  <c r="T210" i="39"/>
  <c r="R210" i="39"/>
  <c r="P210" i="39"/>
  <c r="BI207" i="39"/>
  <c r="BH207" i="39"/>
  <c r="BG207" i="39"/>
  <c r="BF207" i="39"/>
  <c r="T207" i="39"/>
  <c r="R207" i="39"/>
  <c r="P207" i="39"/>
  <c r="BI205" i="39"/>
  <c r="BH205" i="39"/>
  <c r="BG205" i="39"/>
  <c r="BF205" i="39"/>
  <c r="T205" i="39"/>
  <c r="R205" i="39"/>
  <c r="P205" i="39"/>
  <c r="BI204" i="39"/>
  <c r="BH204" i="39"/>
  <c r="BG204" i="39"/>
  <c r="BF204" i="39"/>
  <c r="T204" i="39"/>
  <c r="R204" i="39"/>
  <c r="P204" i="39"/>
  <c r="BI202" i="39"/>
  <c r="BH202" i="39"/>
  <c r="BG202" i="39"/>
  <c r="BF202" i="39"/>
  <c r="T202" i="39"/>
  <c r="R202" i="39"/>
  <c r="P202" i="39"/>
  <c r="BI200" i="39"/>
  <c r="BH200" i="39"/>
  <c r="BG200" i="39"/>
  <c r="BF200" i="39"/>
  <c r="T200" i="39"/>
  <c r="R200" i="39"/>
  <c r="P200" i="39"/>
  <c r="BI198" i="39"/>
  <c r="BH198" i="39"/>
  <c r="BG198" i="39"/>
  <c r="BF198" i="39"/>
  <c r="T198" i="39"/>
  <c r="R198" i="39"/>
  <c r="P198" i="39"/>
  <c r="BI196" i="39"/>
  <c r="BH196" i="39"/>
  <c r="BG196" i="39"/>
  <c r="BF196" i="39"/>
  <c r="T196" i="39"/>
  <c r="R196" i="39"/>
  <c r="P196" i="39"/>
  <c r="BI194" i="39"/>
  <c r="BH194" i="39"/>
  <c r="BG194" i="39"/>
  <c r="BF194" i="39"/>
  <c r="T194" i="39"/>
  <c r="R194" i="39"/>
  <c r="P194" i="39"/>
  <c r="BI191" i="39"/>
  <c r="BH191" i="39"/>
  <c r="BG191" i="39"/>
  <c r="BF191" i="39"/>
  <c r="T191" i="39"/>
  <c r="R191" i="39"/>
  <c r="P191" i="39"/>
  <c r="BI189" i="39"/>
  <c r="BH189" i="39"/>
  <c r="BG189" i="39"/>
  <c r="BF189" i="39"/>
  <c r="T189" i="39"/>
  <c r="R189" i="39"/>
  <c r="P189" i="39"/>
  <c r="BI187" i="39"/>
  <c r="BH187" i="39"/>
  <c r="BG187" i="39"/>
  <c r="BF187" i="39"/>
  <c r="T187" i="39"/>
  <c r="R187" i="39"/>
  <c r="P187" i="39"/>
  <c r="BI185" i="39"/>
  <c r="BH185" i="39"/>
  <c r="BG185" i="39"/>
  <c r="BF185" i="39"/>
  <c r="T185" i="39"/>
  <c r="R185" i="39"/>
  <c r="P185" i="39"/>
  <c r="BI184" i="39"/>
  <c r="BH184" i="39"/>
  <c r="BG184" i="39"/>
  <c r="BF184" i="39"/>
  <c r="T184" i="39"/>
  <c r="R184" i="39"/>
  <c r="P184" i="39"/>
  <c r="BI182" i="39"/>
  <c r="BH182" i="39"/>
  <c r="BG182" i="39"/>
  <c r="BF182" i="39"/>
  <c r="T182" i="39"/>
  <c r="R182" i="39"/>
  <c r="P182" i="39"/>
  <c r="BI180" i="39"/>
  <c r="BH180" i="39"/>
  <c r="BG180" i="39"/>
  <c r="BF180" i="39"/>
  <c r="T180" i="39"/>
  <c r="R180" i="39"/>
  <c r="P180" i="39"/>
  <c r="BI179" i="39"/>
  <c r="BH179" i="39"/>
  <c r="BG179" i="39"/>
  <c r="BF179" i="39"/>
  <c r="T179" i="39"/>
  <c r="R179" i="39"/>
  <c r="P179" i="39"/>
  <c r="BI178" i="39"/>
  <c r="BH178" i="39"/>
  <c r="BG178" i="39"/>
  <c r="BF178" i="39"/>
  <c r="T178" i="39"/>
  <c r="R178" i="39"/>
  <c r="P178" i="39"/>
  <c r="BI176" i="39"/>
  <c r="BH176" i="39"/>
  <c r="BG176" i="39"/>
  <c r="BF176" i="39"/>
  <c r="T176" i="39"/>
  <c r="R176" i="39"/>
  <c r="P176" i="39"/>
  <c r="BI174" i="39"/>
  <c r="BH174" i="39"/>
  <c r="BG174" i="39"/>
  <c r="BF174" i="39"/>
  <c r="T174" i="39"/>
  <c r="R174" i="39"/>
  <c r="P174" i="39"/>
  <c r="BI172" i="39"/>
  <c r="BH172" i="39"/>
  <c r="BG172" i="39"/>
  <c r="BF172" i="39"/>
  <c r="T172" i="39"/>
  <c r="R172" i="39"/>
  <c r="P172" i="39"/>
  <c r="BI170" i="39"/>
  <c r="BH170" i="39"/>
  <c r="BG170" i="39"/>
  <c r="BF170" i="39"/>
  <c r="T170" i="39"/>
  <c r="R170" i="39"/>
  <c r="P170" i="39"/>
  <c r="BI168" i="39"/>
  <c r="BH168" i="39"/>
  <c r="BG168" i="39"/>
  <c r="BF168" i="39"/>
  <c r="T168" i="39"/>
  <c r="R168" i="39"/>
  <c r="P168" i="39"/>
  <c r="BI166" i="39"/>
  <c r="BH166" i="39"/>
  <c r="BG166" i="39"/>
  <c r="BF166" i="39"/>
  <c r="T166" i="39"/>
  <c r="R166" i="39"/>
  <c r="P166" i="39"/>
  <c r="BI164" i="39"/>
  <c r="BH164" i="39"/>
  <c r="BG164" i="39"/>
  <c r="BF164" i="39"/>
  <c r="T164" i="39"/>
  <c r="R164" i="39"/>
  <c r="P164" i="39"/>
  <c r="BI161" i="39"/>
  <c r="BH161" i="39"/>
  <c r="BG161" i="39"/>
  <c r="BF161" i="39"/>
  <c r="T161" i="39"/>
  <c r="R161" i="39"/>
  <c r="P161" i="39"/>
  <c r="BI159" i="39"/>
  <c r="BH159" i="39"/>
  <c r="BG159" i="39"/>
  <c r="BF159" i="39"/>
  <c r="T159" i="39"/>
  <c r="R159" i="39"/>
  <c r="P159" i="39"/>
  <c r="BI157" i="39"/>
  <c r="BH157" i="39"/>
  <c r="BG157" i="39"/>
  <c r="BF157" i="39"/>
  <c r="T157" i="39"/>
  <c r="R157" i="39"/>
  <c r="P157" i="39"/>
  <c r="BI155" i="39"/>
  <c r="BH155" i="39"/>
  <c r="BG155" i="39"/>
  <c r="BF155" i="39"/>
  <c r="T155" i="39"/>
  <c r="R155" i="39"/>
  <c r="P155" i="39"/>
  <c r="BI154" i="39"/>
  <c r="BH154" i="39"/>
  <c r="BG154" i="39"/>
  <c r="BF154" i="39"/>
  <c r="T154" i="39"/>
  <c r="R154" i="39"/>
  <c r="P154" i="39"/>
  <c r="BI153" i="39"/>
  <c r="BH153" i="39"/>
  <c r="BG153" i="39"/>
  <c r="BF153" i="39"/>
  <c r="T153" i="39"/>
  <c r="R153" i="39"/>
  <c r="P153" i="39"/>
  <c r="BI152" i="39"/>
  <c r="BH152" i="39"/>
  <c r="BG152" i="39"/>
  <c r="BF152" i="39"/>
  <c r="T152" i="39"/>
  <c r="R152" i="39"/>
  <c r="P152" i="39"/>
  <c r="BI151" i="39"/>
  <c r="BH151" i="39"/>
  <c r="BG151" i="39"/>
  <c r="BF151" i="39"/>
  <c r="T151" i="39"/>
  <c r="R151" i="39"/>
  <c r="P151" i="39"/>
  <c r="BI150" i="39"/>
  <c r="BH150" i="39"/>
  <c r="BG150" i="39"/>
  <c r="BF150" i="39"/>
  <c r="T150" i="39"/>
  <c r="R150" i="39"/>
  <c r="P150" i="39"/>
  <c r="BI149" i="39"/>
  <c r="BH149" i="39"/>
  <c r="BG149" i="39"/>
  <c r="BF149" i="39"/>
  <c r="T149" i="39"/>
  <c r="R149" i="39"/>
  <c r="P149" i="39"/>
  <c r="BI147" i="39"/>
  <c r="BH147" i="39"/>
  <c r="BG147" i="39"/>
  <c r="BF147" i="39"/>
  <c r="T147" i="39"/>
  <c r="R147" i="39"/>
  <c r="P147" i="39"/>
  <c r="BI145" i="39"/>
  <c r="BH145" i="39"/>
  <c r="BG145" i="39"/>
  <c r="BF145" i="39"/>
  <c r="T145" i="39"/>
  <c r="R145" i="39"/>
  <c r="P145" i="39"/>
  <c r="BI143" i="39"/>
  <c r="BH143" i="39"/>
  <c r="BG143" i="39"/>
  <c r="BF143" i="39"/>
  <c r="T143" i="39"/>
  <c r="R143" i="39"/>
  <c r="P143" i="39"/>
  <c r="BI141" i="39"/>
  <c r="BH141" i="39"/>
  <c r="BG141" i="39"/>
  <c r="BF141" i="39"/>
  <c r="T141" i="39"/>
  <c r="R141" i="39"/>
  <c r="P141" i="39"/>
  <c r="BI139" i="39"/>
  <c r="BH139" i="39"/>
  <c r="BG139" i="39"/>
  <c r="BF139" i="39"/>
  <c r="T139" i="39"/>
  <c r="R139" i="39"/>
  <c r="P139" i="39"/>
  <c r="BI137" i="39"/>
  <c r="BH137" i="39"/>
  <c r="BG137" i="39"/>
  <c r="BF137" i="39"/>
  <c r="T137" i="39"/>
  <c r="R137" i="39"/>
  <c r="P137" i="39"/>
  <c r="BI135" i="39"/>
  <c r="BH135" i="39"/>
  <c r="BG135" i="39"/>
  <c r="BF135" i="39"/>
  <c r="T135" i="39"/>
  <c r="R135" i="39"/>
  <c r="P135" i="39"/>
  <c r="BI133" i="39"/>
  <c r="BH133" i="39"/>
  <c r="BG133" i="39"/>
  <c r="BF133" i="39"/>
  <c r="T133" i="39"/>
  <c r="R133" i="39"/>
  <c r="P133" i="39"/>
  <c r="BI131" i="39"/>
  <c r="BH131" i="39"/>
  <c r="BG131" i="39"/>
  <c r="BF131" i="39"/>
  <c r="T131" i="39"/>
  <c r="R131" i="39"/>
  <c r="P131" i="39"/>
  <c r="BI127" i="39"/>
  <c r="BH127" i="39"/>
  <c r="BG127" i="39"/>
  <c r="BF127" i="39"/>
  <c r="T127" i="39"/>
  <c r="T126" i="39"/>
  <c r="R127" i="39"/>
  <c r="R126" i="39" s="1"/>
  <c r="P127" i="39"/>
  <c r="P126" i="39"/>
  <c r="BI124" i="39"/>
  <c r="BH124" i="39"/>
  <c r="BG124" i="39"/>
  <c r="BF124" i="39"/>
  <c r="T124" i="39"/>
  <c r="R124" i="39"/>
  <c r="P124" i="39"/>
  <c r="BI122" i="39"/>
  <c r="BH122" i="39"/>
  <c r="BG122" i="39"/>
  <c r="BF122" i="39"/>
  <c r="T122" i="39"/>
  <c r="R122" i="39"/>
  <c r="P122" i="39"/>
  <c r="BI120" i="39"/>
  <c r="BH120" i="39"/>
  <c r="BG120" i="39"/>
  <c r="BF120" i="39"/>
  <c r="T120" i="39"/>
  <c r="R120" i="39"/>
  <c r="P120" i="39"/>
  <c r="BI117" i="39"/>
  <c r="BH117" i="39"/>
  <c r="BG117" i="39"/>
  <c r="BF117" i="39"/>
  <c r="T117" i="39"/>
  <c r="R117" i="39"/>
  <c r="P117" i="39"/>
  <c r="BI115" i="39"/>
  <c r="BH115" i="39"/>
  <c r="BG115" i="39"/>
  <c r="BF115" i="39"/>
  <c r="T115" i="39"/>
  <c r="R115" i="39"/>
  <c r="P115" i="39"/>
  <c r="BI113" i="39"/>
  <c r="BH113" i="39"/>
  <c r="BG113" i="39"/>
  <c r="BF113" i="39"/>
  <c r="T113" i="39"/>
  <c r="R113" i="39"/>
  <c r="P113" i="39"/>
  <c r="BI111" i="39"/>
  <c r="BH111" i="39"/>
  <c r="BG111" i="39"/>
  <c r="BF111" i="39"/>
  <c r="T111" i="39"/>
  <c r="R111" i="39"/>
  <c r="P111" i="39"/>
  <c r="BI108" i="39"/>
  <c r="BH108" i="39"/>
  <c r="BG108" i="39"/>
  <c r="BF108" i="39"/>
  <c r="T108" i="39"/>
  <c r="R108" i="39"/>
  <c r="P108" i="39"/>
  <c r="BI106" i="39"/>
  <c r="BH106" i="39"/>
  <c r="BG106" i="39"/>
  <c r="BF106" i="39"/>
  <c r="T106" i="39"/>
  <c r="R106" i="39"/>
  <c r="P106" i="39"/>
  <c r="BI104" i="39"/>
  <c r="BH104" i="39"/>
  <c r="BG104" i="39"/>
  <c r="BF104" i="39"/>
  <c r="T104" i="39"/>
  <c r="R104" i="39"/>
  <c r="P104" i="39"/>
  <c r="J98" i="39"/>
  <c r="J97" i="39"/>
  <c r="F97" i="39"/>
  <c r="F95" i="39"/>
  <c r="E93" i="39"/>
  <c r="J63" i="39"/>
  <c r="J62" i="39"/>
  <c r="F62" i="39"/>
  <c r="F60" i="39"/>
  <c r="E58" i="39"/>
  <c r="J22" i="39"/>
  <c r="E22" i="39"/>
  <c r="F63" i="39" s="1"/>
  <c r="J21" i="39"/>
  <c r="J16" i="39"/>
  <c r="J95" i="39" s="1"/>
  <c r="E7" i="39"/>
  <c r="E52" i="39"/>
  <c r="J41" i="38"/>
  <c r="J40" i="38"/>
  <c r="AY100" i="1"/>
  <c r="J39" i="38"/>
  <c r="AX100" i="1" s="1"/>
  <c r="BI206" i="38"/>
  <c r="BH206" i="38"/>
  <c r="BG206" i="38"/>
  <c r="BF206" i="38"/>
  <c r="T206" i="38"/>
  <c r="R206" i="38"/>
  <c r="P206" i="38"/>
  <c r="BI204" i="38"/>
  <c r="BH204" i="38"/>
  <c r="BG204" i="38"/>
  <c r="BF204" i="38"/>
  <c r="T204" i="38"/>
  <c r="R204" i="38"/>
  <c r="P204" i="38"/>
  <c r="BI202" i="38"/>
  <c r="BH202" i="38"/>
  <c r="BG202" i="38"/>
  <c r="BF202" i="38"/>
  <c r="T202" i="38"/>
  <c r="R202" i="38"/>
  <c r="P202" i="38"/>
  <c r="BI200" i="38"/>
  <c r="BH200" i="38"/>
  <c r="BG200" i="38"/>
  <c r="BF200" i="38"/>
  <c r="T200" i="38"/>
  <c r="R200" i="38"/>
  <c r="P200" i="38"/>
  <c r="BI199" i="38"/>
  <c r="BH199" i="38"/>
  <c r="BG199" i="38"/>
  <c r="BF199" i="38"/>
  <c r="T199" i="38"/>
  <c r="R199" i="38"/>
  <c r="P199" i="38"/>
  <c r="BI197" i="38"/>
  <c r="BH197" i="38"/>
  <c r="BG197" i="38"/>
  <c r="BF197" i="38"/>
  <c r="T197" i="38"/>
  <c r="R197" i="38"/>
  <c r="P197" i="38"/>
  <c r="BI195" i="38"/>
  <c r="BH195" i="38"/>
  <c r="BG195" i="38"/>
  <c r="BF195" i="38"/>
  <c r="T195" i="38"/>
  <c r="R195" i="38"/>
  <c r="P195" i="38"/>
  <c r="BI193" i="38"/>
  <c r="BH193" i="38"/>
  <c r="BG193" i="38"/>
  <c r="BF193" i="38"/>
  <c r="T193" i="38"/>
  <c r="R193" i="38"/>
  <c r="P193" i="38"/>
  <c r="BI191" i="38"/>
  <c r="BH191" i="38"/>
  <c r="BG191" i="38"/>
  <c r="BF191" i="38"/>
  <c r="T191" i="38"/>
  <c r="R191" i="38"/>
  <c r="P191" i="38"/>
  <c r="BI189" i="38"/>
  <c r="BH189" i="38"/>
  <c r="BG189" i="38"/>
  <c r="BF189" i="38"/>
  <c r="T189" i="38"/>
  <c r="R189" i="38"/>
  <c r="P189" i="38"/>
  <c r="BI187" i="38"/>
  <c r="BH187" i="38"/>
  <c r="BG187" i="38"/>
  <c r="BF187" i="38"/>
  <c r="T187" i="38"/>
  <c r="R187" i="38"/>
  <c r="P187" i="38"/>
  <c r="BI184" i="38"/>
  <c r="BH184" i="38"/>
  <c r="BG184" i="38"/>
  <c r="BF184" i="38"/>
  <c r="T184" i="38"/>
  <c r="R184" i="38"/>
  <c r="P184" i="38"/>
  <c r="BI182" i="38"/>
  <c r="BH182" i="38"/>
  <c r="BG182" i="38"/>
  <c r="BF182" i="38"/>
  <c r="T182" i="38"/>
  <c r="R182" i="38"/>
  <c r="P182" i="38"/>
  <c r="BI181" i="38"/>
  <c r="BH181" i="38"/>
  <c r="BG181" i="38"/>
  <c r="BF181" i="38"/>
  <c r="T181" i="38"/>
  <c r="R181" i="38"/>
  <c r="P181" i="38"/>
  <c r="BI180" i="38"/>
  <c r="BH180" i="38"/>
  <c r="BG180" i="38"/>
  <c r="BF180" i="38"/>
  <c r="T180" i="38"/>
  <c r="R180" i="38"/>
  <c r="P180" i="38"/>
  <c r="BI178" i="38"/>
  <c r="BH178" i="38"/>
  <c r="BG178" i="38"/>
  <c r="BF178" i="38"/>
  <c r="T178" i="38"/>
  <c r="R178" i="38"/>
  <c r="P178" i="38"/>
  <c r="BI176" i="38"/>
  <c r="BH176" i="38"/>
  <c r="BG176" i="38"/>
  <c r="BF176" i="38"/>
  <c r="T176" i="38"/>
  <c r="R176" i="38"/>
  <c r="P176" i="38"/>
  <c r="BI175" i="38"/>
  <c r="BH175" i="38"/>
  <c r="BG175" i="38"/>
  <c r="BF175" i="38"/>
  <c r="T175" i="38"/>
  <c r="R175" i="38"/>
  <c r="P175" i="38"/>
  <c r="BI173" i="38"/>
  <c r="BH173" i="38"/>
  <c r="BG173" i="38"/>
  <c r="BF173" i="38"/>
  <c r="T173" i="38"/>
  <c r="R173" i="38"/>
  <c r="P173" i="38"/>
  <c r="BI171" i="38"/>
  <c r="BH171" i="38"/>
  <c r="BG171" i="38"/>
  <c r="BF171" i="38"/>
  <c r="T171" i="38"/>
  <c r="R171" i="38"/>
  <c r="P171" i="38"/>
  <c r="BI169" i="38"/>
  <c r="BH169" i="38"/>
  <c r="BG169" i="38"/>
  <c r="BF169" i="38"/>
  <c r="T169" i="38"/>
  <c r="R169" i="38"/>
  <c r="P169" i="38"/>
  <c r="BI167" i="38"/>
  <c r="BH167" i="38"/>
  <c r="BG167" i="38"/>
  <c r="BF167" i="38"/>
  <c r="T167" i="38"/>
  <c r="R167" i="38"/>
  <c r="P167" i="38"/>
  <c r="BI165" i="38"/>
  <c r="BH165" i="38"/>
  <c r="BG165" i="38"/>
  <c r="BF165" i="38"/>
  <c r="T165" i="38"/>
  <c r="R165" i="38"/>
  <c r="P165" i="38"/>
  <c r="BI162" i="38"/>
  <c r="BH162" i="38"/>
  <c r="BG162" i="38"/>
  <c r="BF162" i="38"/>
  <c r="T162" i="38"/>
  <c r="R162" i="38"/>
  <c r="P162" i="38"/>
  <c r="BI160" i="38"/>
  <c r="BH160" i="38"/>
  <c r="BG160" i="38"/>
  <c r="BF160" i="38"/>
  <c r="T160" i="38"/>
  <c r="R160" i="38"/>
  <c r="P160" i="38"/>
  <c r="BI158" i="38"/>
  <c r="BH158" i="38"/>
  <c r="BG158" i="38"/>
  <c r="BF158" i="38"/>
  <c r="T158" i="38"/>
  <c r="R158" i="38"/>
  <c r="P158" i="38"/>
  <c r="BI156" i="38"/>
  <c r="BH156" i="38"/>
  <c r="BG156" i="38"/>
  <c r="BF156" i="38"/>
  <c r="T156" i="38"/>
  <c r="R156" i="38"/>
  <c r="P156" i="38"/>
  <c r="BI155" i="38"/>
  <c r="BH155" i="38"/>
  <c r="BG155" i="38"/>
  <c r="BF155" i="38"/>
  <c r="T155" i="38"/>
  <c r="R155" i="38"/>
  <c r="P155" i="38"/>
  <c r="BI154" i="38"/>
  <c r="BH154" i="38"/>
  <c r="BG154" i="38"/>
  <c r="BF154" i="38"/>
  <c r="T154" i="38"/>
  <c r="R154" i="38"/>
  <c r="P154" i="38"/>
  <c r="BI153" i="38"/>
  <c r="BH153" i="38"/>
  <c r="BG153" i="38"/>
  <c r="BF153" i="38"/>
  <c r="T153" i="38"/>
  <c r="R153" i="38"/>
  <c r="P153" i="38"/>
  <c r="BI152" i="38"/>
  <c r="BH152" i="38"/>
  <c r="BG152" i="38"/>
  <c r="BF152" i="38"/>
  <c r="T152" i="38"/>
  <c r="R152" i="38"/>
  <c r="P152" i="38"/>
  <c r="BI151" i="38"/>
  <c r="BH151" i="38"/>
  <c r="BG151" i="38"/>
  <c r="BF151" i="38"/>
  <c r="T151" i="38"/>
  <c r="R151" i="38"/>
  <c r="P151" i="38"/>
  <c r="BI150" i="38"/>
  <c r="BH150" i="38"/>
  <c r="BG150" i="38"/>
  <c r="BF150" i="38"/>
  <c r="T150" i="38"/>
  <c r="R150" i="38"/>
  <c r="P150" i="38"/>
  <c r="BI149" i="38"/>
  <c r="BH149" i="38"/>
  <c r="BG149" i="38"/>
  <c r="BF149" i="38"/>
  <c r="T149" i="38"/>
  <c r="R149" i="38"/>
  <c r="P149" i="38"/>
  <c r="BI148" i="38"/>
  <c r="BH148" i="38"/>
  <c r="BG148" i="38"/>
  <c r="BF148" i="38"/>
  <c r="T148" i="38"/>
  <c r="R148" i="38"/>
  <c r="P148" i="38"/>
  <c r="BI146" i="38"/>
  <c r="BH146" i="38"/>
  <c r="BG146" i="38"/>
  <c r="BF146" i="38"/>
  <c r="T146" i="38"/>
  <c r="R146" i="38"/>
  <c r="P146" i="38"/>
  <c r="BI144" i="38"/>
  <c r="BH144" i="38"/>
  <c r="BG144" i="38"/>
  <c r="BF144" i="38"/>
  <c r="T144" i="38"/>
  <c r="R144" i="38"/>
  <c r="P144" i="38"/>
  <c r="BI142" i="38"/>
  <c r="BH142" i="38"/>
  <c r="BG142" i="38"/>
  <c r="BF142" i="38"/>
  <c r="T142" i="38"/>
  <c r="R142" i="38"/>
  <c r="P142" i="38"/>
  <c r="BI140" i="38"/>
  <c r="BH140" i="38"/>
  <c r="BG140" i="38"/>
  <c r="BF140" i="38"/>
  <c r="T140" i="38"/>
  <c r="R140" i="38"/>
  <c r="P140" i="38"/>
  <c r="BI138" i="38"/>
  <c r="BH138" i="38"/>
  <c r="BG138" i="38"/>
  <c r="BF138" i="38"/>
  <c r="T138" i="38"/>
  <c r="R138" i="38"/>
  <c r="P138" i="38"/>
  <c r="BI136" i="38"/>
  <c r="BH136" i="38"/>
  <c r="BG136" i="38"/>
  <c r="BF136" i="38"/>
  <c r="T136" i="38"/>
  <c r="R136" i="38"/>
  <c r="P136" i="38"/>
  <c r="BI134" i="38"/>
  <c r="BH134" i="38"/>
  <c r="BG134" i="38"/>
  <c r="BF134" i="38"/>
  <c r="T134" i="38"/>
  <c r="R134" i="38"/>
  <c r="P134" i="38"/>
  <c r="BI132" i="38"/>
  <c r="BH132" i="38"/>
  <c r="BG132" i="38"/>
  <c r="BF132" i="38"/>
  <c r="T132" i="38"/>
  <c r="R132" i="38"/>
  <c r="P132" i="38"/>
  <c r="BI130" i="38"/>
  <c r="BH130" i="38"/>
  <c r="BG130" i="38"/>
  <c r="BF130" i="38"/>
  <c r="T130" i="38"/>
  <c r="R130" i="38"/>
  <c r="P130" i="38"/>
  <c r="BI126" i="38"/>
  <c r="BH126" i="38"/>
  <c r="BG126" i="38"/>
  <c r="BF126" i="38"/>
  <c r="T126" i="38"/>
  <c r="T125" i="38" s="1"/>
  <c r="R126" i="38"/>
  <c r="R125" i="38"/>
  <c r="P126" i="38"/>
  <c r="P125" i="38"/>
  <c r="BI123" i="38"/>
  <c r="BH123" i="38"/>
  <c r="BG123" i="38"/>
  <c r="BF123" i="38"/>
  <c r="T123" i="38"/>
  <c r="R123" i="38"/>
  <c r="P123" i="38"/>
  <c r="BI121" i="38"/>
  <c r="BH121" i="38"/>
  <c r="BG121" i="38"/>
  <c r="BF121" i="38"/>
  <c r="T121" i="38"/>
  <c r="R121" i="38"/>
  <c r="P121" i="38"/>
  <c r="BI119" i="38"/>
  <c r="BH119" i="38"/>
  <c r="BG119" i="38"/>
  <c r="BF119" i="38"/>
  <c r="T119" i="38"/>
  <c r="R119" i="38"/>
  <c r="P119" i="38"/>
  <c r="BI116" i="38"/>
  <c r="BH116" i="38"/>
  <c r="BG116" i="38"/>
  <c r="BF116" i="38"/>
  <c r="T116" i="38"/>
  <c r="R116" i="38"/>
  <c r="P116" i="38"/>
  <c r="BI114" i="38"/>
  <c r="BH114" i="38"/>
  <c r="BG114" i="38"/>
  <c r="BF114" i="38"/>
  <c r="T114" i="38"/>
  <c r="R114" i="38"/>
  <c r="P114" i="38"/>
  <c r="BI112" i="38"/>
  <c r="BH112" i="38"/>
  <c r="BG112" i="38"/>
  <c r="BF112" i="38"/>
  <c r="T112" i="38"/>
  <c r="R112" i="38"/>
  <c r="P112" i="38"/>
  <c r="BI110" i="38"/>
  <c r="BH110" i="38"/>
  <c r="BG110" i="38"/>
  <c r="BF110" i="38"/>
  <c r="T110" i="38"/>
  <c r="R110" i="38"/>
  <c r="P110" i="38"/>
  <c r="BI107" i="38"/>
  <c r="BH107" i="38"/>
  <c r="BG107" i="38"/>
  <c r="BF107" i="38"/>
  <c r="T107" i="38"/>
  <c r="R107" i="38"/>
  <c r="P107" i="38"/>
  <c r="BI105" i="38"/>
  <c r="BH105" i="38"/>
  <c r="BG105" i="38"/>
  <c r="BF105" i="38"/>
  <c r="T105" i="38"/>
  <c r="R105" i="38"/>
  <c r="P105" i="38"/>
  <c r="BI103" i="38"/>
  <c r="BH103" i="38"/>
  <c r="BG103" i="38"/>
  <c r="BF103" i="38"/>
  <c r="T103" i="38"/>
  <c r="R103" i="38"/>
  <c r="P103" i="38"/>
  <c r="J97" i="38"/>
  <c r="J96" i="38"/>
  <c r="F96" i="38"/>
  <c r="F94" i="38"/>
  <c r="E92" i="38"/>
  <c r="J63" i="38"/>
  <c r="J62" i="38"/>
  <c r="F62" i="38"/>
  <c r="F60" i="38"/>
  <c r="E58" i="38"/>
  <c r="J22" i="38"/>
  <c r="E22" i="38"/>
  <c r="F97" i="38" s="1"/>
  <c r="J21" i="38"/>
  <c r="J16" i="38"/>
  <c r="J94" i="38" s="1"/>
  <c r="E7" i="38"/>
  <c r="E86" i="38"/>
  <c r="J41" i="37"/>
  <c r="J40" i="37"/>
  <c r="AY99" i="1"/>
  <c r="J39" i="37"/>
  <c r="AX99" i="1" s="1"/>
  <c r="BI177" i="37"/>
  <c r="BH177" i="37"/>
  <c r="BG177" i="37"/>
  <c r="BF177" i="37"/>
  <c r="T177" i="37"/>
  <c r="R177" i="37"/>
  <c r="P177" i="37"/>
  <c r="BI175" i="37"/>
  <c r="BH175" i="37"/>
  <c r="BG175" i="37"/>
  <c r="BF175" i="37"/>
  <c r="T175" i="37"/>
  <c r="R175" i="37"/>
  <c r="P175" i="37"/>
  <c r="BI173" i="37"/>
  <c r="BH173" i="37"/>
  <c r="BG173" i="37"/>
  <c r="BF173" i="37"/>
  <c r="T173" i="37"/>
  <c r="R173" i="37"/>
  <c r="P173" i="37"/>
  <c r="BI172" i="37"/>
  <c r="BH172" i="37"/>
  <c r="BG172" i="37"/>
  <c r="BF172" i="37"/>
  <c r="T172" i="37"/>
  <c r="R172" i="37"/>
  <c r="P172" i="37"/>
  <c r="BI171" i="37"/>
  <c r="BH171" i="37"/>
  <c r="BG171" i="37"/>
  <c r="BF171" i="37"/>
  <c r="T171" i="37"/>
  <c r="R171" i="37"/>
  <c r="P171" i="37"/>
  <c r="BI170" i="37"/>
  <c r="BH170" i="37"/>
  <c r="BG170" i="37"/>
  <c r="BF170" i="37"/>
  <c r="T170" i="37"/>
  <c r="R170" i="37"/>
  <c r="P170" i="37"/>
  <c r="BI169" i="37"/>
  <c r="BH169" i="37"/>
  <c r="BG169" i="37"/>
  <c r="BF169" i="37"/>
  <c r="T169" i="37"/>
  <c r="R169" i="37"/>
  <c r="P169" i="37"/>
  <c r="BI168" i="37"/>
  <c r="BH168" i="37"/>
  <c r="BG168" i="37"/>
  <c r="BF168" i="37"/>
  <c r="T168" i="37"/>
  <c r="R168" i="37"/>
  <c r="P168" i="37"/>
  <c r="BI167" i="37"/>
  <c r="BH167" i="37"/>
  <c r="BG167" i="37"/>
  <c r="BF167" i="37"/>
  <c r="T167" i="37"/>
  <c r="R167" i="37"/>
  <c r="P167" i="37"/>
  <c r="BI166" i="37"/>
  <c r="BH166" i="37"/>
  <c r="BG166" i="37"/>
  <c r="BF166" i="37"/>
  <c r="T166" i="37"/>
  <c r="R166" i="37"/>
  <c r="P166" i="37"/>
  <c r="BI165" i="37"/>
  <c r="BH165" i="37"/>
  <c r="BG165" i="37"/>
  <c r="BF165" i="37"/>
  <c r="T165" i="37"/>
  <c r="R165" i="37"/>
  <c r="P165" i="37"/>
  <c r="BI164" i="37"/>
  <c r="BH164" i="37"/>
  <c r="BG164" i="37"/>
  <c r="BF164" i="37"/>
  <c r="T164" i="37"/>
  <c r="R164" i="37"/>
  <c r="P164" i="37"/>
  <c r="BI163" i="37"/>
  <c r="BH163" i="37"/>
  <c r="BG163" i="37"/>
  <c r="BF163" i="37"/>
  <c r="T163" i="37"/>
  <c r="R163" i="37"/>
  <c r="P163" i="37"/>
  <c r="BI162" i="37"/>
  <c r="BH162" i="37"/>
  <c r="BG162" i="37"/>
  <c r="BF162" i="37"/>
  <c r="T162" i="37"/>
  <c r="R162" i="37"/>
  <c r="P162" i="37"/>
  <c r="BI160" i="37"/>
  <c r="BH160" i="37"/>
  <c r="BG160" i="37"/>
  <c r="BF160" i="37"/>
  <c r="T160" i="37"/>
  <c r="R160" i="37"/>
  <c r="P160" i="37"/>
  <c r="BI158" i="37"/>
  <c r="BH158" i="37"/>
  <c r="BG158" i="37"/>
  <c r="BF158" i="37"/>
  <c r="T158" i="37"/>
  <c r="R158" i="37"/>
  <c r="P158" i="37"/>
  <c r="BI156" i="37"/>
  <c r="BH156" i="37"/>
  <c r="BG156" i="37"/>
  <c r="BF156" i="37"/>
  <c r="T156" i="37"/>
  <c r="R156" i="37"/>
  <c r="P156" i="37"/>
  <c r="BI154" i="37"/>
  <c r="BH154" i="37"/>
  <c r="BG154" i="37"/>
  <c r="BF154" i="37"/>
  <c r="T154" i="37"/>
  <c r="R154" i="37"/>
  <c r="P154" i="37"/>
  <c r="BI152" i="37"/>
  <c r="BH152" i="37"/>
  <c r="BG152" i="37"/>
  <c r="BF152" i="37"/>
  <c r="T152" i="37"/>
  <c r="R152" i="37"/>
  <c r="P152" i="37"/>
  <c r="BI150" i="37"/>
  <c r="BH150" i="37"/>
  <c r="BG150" i="37"/>
  <c r="BF150" i="37"/>
  <c r="T150" i="37"/>
  <c r="R150" i="37"/>
  <c r="P150" i="37"/>
  <c r="BI148" i="37"/>
  <c r="BH148" i="37"/>
  <c r="BG148" i="37"/>
  <c r="BF148" i="37"/>
  <c r="T148" i="37"/>
  <c r="R148" i="37"/>
  <c r="P148" i="37"/>
  <c r="BI146" i="37"/>
  <c r="BH146" i="37"/>
  <c r="BG146" i="37"/>
  <c r="BF146" i="37"/>
  <c r="T146" i="37"/>
  <c r="R146" i="37"/>
  <c r="P146" i="37"/>
  <c r="BI144" i="37"/>
  <c r="BH144" i="37"/>
  <c r="BG144" i="37"/>
  <c r="BF144" i="37"/>
  <c r="T144" i="37"/>
  <c r="R144" i="37"/>
  <c r="P144" i="37"/>
  <c r="BI142" i="37"/>
  <c r="BH142" i="37"/>
  <c r="BG142" i="37"/>
  <c r="BF142" i="37"/>
  <c r="T142" i="37"/>
  <c r="R142" i="37"/>
  <c r="P142" i="37"/>
  <c r="BI140" i="37"/>
  <c r="BH140" i="37"/>
  <c r="BG140" i="37"/>
  <c r="BF140" i="37"/>
  <c r="T140" i="37"/>
  <c r="R140" i="37"/>
  <c r="P140" i="37"/>
  <c r="BI138" i="37"/>
  <c r="BH138" i="37"/>
  <c r="BG138" i="37"/>
  <c r="BF138" i="37"/>
  <c r="T138" i="37"/>
  <c r="R138" i="37"/>
  <c r="P138" i="37"/>
  <c r="BI136" i="37"/>
  <c r="BH136" i="37"/>
  <c r="BG136" i="37"/>
  <c r="BF136" i="37"/>
  <c r="T136" i="37"/>
  <c r="R136" i="37"/>
  <c r="P136" i="37"/>
  <c r="BI134" i="37"/>
  <c r="BH134" i="37"/>
  <c r="BG134" i="37"/>
  <c r="BF134" i="37"/>
  <c r="T134" i="37"/>
  <c r="R134" i="37"/>
  <c r="P134" i="37"/>
  <c r="BI132" i="37"/>
  <c r="BH132" i="37"/>
  <c r="BG132" i="37"/>
  <c r="BF132" i="37"/>
  <c r="T132" i="37"/>
  <c r="R132" i="37"/>
  <c r="P132" i="37"/>
  <c r="BI130" i="37"/>
  <c r="BH130" i="37"/>
  <c r="BG130" i="37"/>
  <c r="BF130" i="37"/>
  <c r="T130" i="37"/>
  <c r="R130" i="37"/>
  <c r="P130" i="37"/>
  <c r="BI126" i="37"/>
  <c r="BH126" i="37"/>
  <c r="BG126" i="37"/>
  <c r="BF126" i="37"/>
  <c r="T126" i="37"/>
  <c r="T125" i="37"/>
  <c r="R126" i="37"/>
  <c r="R125" i="37"/>
  <c r="P126" i="37"/>
  <c r="P125" i="37"/>
  <c r="BI123" i="37"/>
  <c r="BH123" i="37"/>
  <c r="BG123" i="37"/>
  <c r="BF123" i="37"/>
  <c r="T123" i="37"/>
  <c r="R123" i="37"/>
  <c r="P123" i="37"/>
  <c r="BI121" i="37"/>
  <c r="BH121" i="37"/>
  <c r="BG121" i="37"/>
  <c r="BF121" i="37"/>
  <c r="T121" i="37"/>
  <c r="R121" i="37"/>
  <c r="P121" i="37"/>
  <c r="BI119" i="37"/>
  <c r="BH119" i="37"/>
  <c r="BG119" i="37"/>
  <c r="BF119" i="37"/>
  <c r="T119" i="37"/>
  <c r="R119" i="37"/>
  <c r="P119" i="37"/>
  <c r="BI116" i="37"/>
  <c r="BH116" i="37"/>
  <c r="BG116" i="37"/>
  <c r="BF116" i="37"/>
  <c r="T116" i="37"/>
  <c r="T115" i="37" s="1"/>
  <c r="R116" i="37"/>
  <c r="R115" i="37"/>
  <c r="P116" i="37"/>
  <c r="P115" i="37" s="1"/>
  <c r="BI114" i="37"/>
  <c r="BH114" i="37"/>
  <c r="BG114" i="37"/>
  <c r="BF114" i="37"/>
  <c r="T114" i="37"/>
  <c r="R114" i="37"/>
  <c r="P114" i="37"/>
  <c r="BI113" i="37"/>
  <c r="BH113" i="37"/>
  <c r="BG113" i="37"/>
  <c r="BF113" i="37"/>
  <c r="T113" i="37"/>
  <c r="R113" i="37"/>
  <c r="P113" i="37"/>
  <c r="BI112" i="37"/>
  <c r="BH112" i="37"/>
  <c r="BG112" i="37"/>
  <c r="BF112" i="37"/>
  <c r="T112" i="37"/>
  <c r="R112" i="37"/>
  <c r="P112" i="37"/>
  <c r="BI111" i="37"/>
  <c r="BH111" i="37"/>
  <c r="BG111" i="37"/>
  <c r="BF111" i="37"/>
  <c r="T111" i="37"/>
  <c r="R111" i="37"/>
  <c r="P111" i="37"/>
  <c r="BI107" i="37"/>
  <c r="BH107" i="37"/>
  <c r="BG107" i="37"/>
  <c r="BF107" i="37"/>
  <c r="T107" i="37"/>
  <c r="R107" i="37"/>
  <c r="P107" i="37"/>
  <c r="BI105" i="37"/>
  <c r="BH105" i="37"/>
  <c r="BG105" i="37"/>
  <c r="BF105" i="37"/>
  <c r="T105" i="37"/>
  <c r="R105" i="37"/>
  <c r="P105" i="37"/>
  <c r="BI102" i="37"/>
  <c r="BH102" i="37"/>
  <c r="BG102" i="37"/>
  <c r="BF102" i="37"/>
  <c r="T102" i="37"/>
  <c r="T101" i="37" s="1"/>
  <c r="R102" i="37"/>
  <c r="R101" i="37" s="1"/>
  <c r="P102" i="37"/>
  <c r="P101" i="37"/>
  <c r="J96" i="37"/>
  <c r="J95" i="37"/>
  <c r="F95" i="37"/>
  <c r="F93" i="37"/>
  <c r="E91" i="37"/>
  <c r="J63" i="37"/>
  <c r="J62" i="37"/>
  <c r="F62" i="37"/>
  <c r="F60" i="37"/>
  <c r="E58" i="37"/>
  <c r="J22" i="37"/>
  <c r="E22" i="37"/>
  <c r="F63" i="37"/>
  <c r="J21" i="37"/>
  <c r="J16" i="37"/>
  <c r="J60" i="37" s="1"/>
  <c r="E7" i="37"/>
  <c r="E85" i="37" s="1"/>
  <c r="J39" i="36"/>
  <c r="J38" i="36"/>
  <c r="AY97" i="1"/>
  <c r="J37" i="36"/>
  <c r="AX97" i="1"/>
  <c r="BI90" i="36"/>
  <c r="BH90" i="36"/>
  <c r="BG90" i="36"/>
  <c r="BF90" i="36"/>
  <c r="T90" i="36"/>
  <c r="T89" i="36"/>
  <c r="T88" i="36" s="1"/>
  <c r="T87" i="36" s="1"/>
  <c r="R90" i="36"/>
  <c r="R89" i="36"/>
  <c r="R88" i="36" s="1"/>
  <c r="R87" i="36" s="1"/>
  <c r="P90" i="36"/>
  <c r="P89" i="36"/>
  <c r="P88" i="36" s="1"/>
  <c r="P87" i="36" s="1"/>
  <c r="AU97" i="1" s="1"/>
  <c r="J84" i="36"/>
  <c r="J83" i="36"/>
  <c r="F83" i="36"/>
  <c r="F81" i="36"/>
  <c r="E79" i="36"/>
  <c r="J59" i="36"/>
  <c r="J58" i="36"/>
  <c r="F58" i="36"/>
  <c r="F56" i="36"/>
  <c r="E54" i="36"/>
  <c r="J20" i="36"/>
  <c r="E20" i="36"/>
  <c r="F59" i="36"/>
  <c r="J19" i="36"/>
  <c r="J14" i="36"/>
  <c r="J81" i="36" s="1"/>
  <c r="E7" i="36"/>
  <c r="E50" i="36" s="1"/>
  <c r="J41" i="35"/>
  <c r="J40" i="35"/>
  <c r="AY96" i="1"/>
  <c r="J39" i="35"/>
  <c r="AX96" i="1"/>
  <c r="BI104" i="35"/>
  <c r="BH104" i="35"/>
  <c r="BG104" i="35"/>
  <c r="BF104" i="35"/>
  <c r="T104" i="35"/>
  <c r="R104" i="35"/>
  <c r="P104" i="35"/>
  <c r="BI103" i="35"/>
  <c r="BH103" i="35"/>
  <c r="BG103" i="35"/>
  <c r="BF103" i="35"/>
  <c r="T103" i="35"/>
  <c r="R103" i="35"/>
  <c r="P103" i="35"/>
  <c r="BI101" i="35"/>
  <c r="BH101" i="35"/>
  <c r="BG101" i="35"/>
  <c r="BF101" i="35"/>
  <c r="T101" i="35"/>
  <c r="R101" i="35"/>
  <c r="P101" i="35"/>
  <c r="BI100" i="35"/>
  <c r="BH100" i="35"/>
  <c r="BG100" i="35"/>
  <c r="BF100" i="35"/>
  <c r="T100" i="35"/>
  <c r="R100" i="35"/>
  <c r="P100" i="35"/>
  <c r="BI99" i="35"/>
  <c r="BH99" i="35"/>
  <c r="BG99" i="35"/>
  <c r="BF99" i="35"/>
  <c r="T99" i="35"/>
  <c r="R99" i="35"/>
  <c r="P99" i="35"/>
  <c r="BI97" i="35"/>
  <c r="BH97" i="35"/>
  <c r="BG97" i="35"/>
  <c r="BF97" i="35"/>
  <c r="T97" i="35"/>
  <c r="R97" i="35"/>
  <c r="P97" i="35"/>
  <c r="BI96" i="35"/>
  <c r="BH96" i="35"/>
  <c r="BG96" i="35"/>
  <c r="BF96" i="35"/>
  <c r="T96" i="35"/>
  <c r="R96" i="35"/>
  <c r="P96" i="35"/>
  <c r="BI95" i="35"/>
  <c r="BH95" i="35"/>
  <c r="BG95" i="35"/>
  <c r="BF95" i="35"/>
  <c r="T95" i="35"/>
  <c r="R95" i="35"/>
  <c r="P95" i="35"/>
  <c r="BI94" i="35"/>
  <c r="BH94" i="35"/>
  <c r="BG94" i="35"/>
  <c r="BF94" i="35"/>
  <c r="T94" i="35"/>
  <c r="R94" i="35"/>
  <c r="P94" i="35"/>
  <c r="J89" i="35"/>
  <c r="J88" i="35"/>
  <c r="F88" i="35"/>
  <c r="F86" i="35"/>
  <c r="E84" i="35"/>
  <c r="J63" i="35"/>
  <c r="J62" i="35"/>
  <c r="F62" i="35"/>
  <c r="F60" i="35"/>
  <c r="E58" i="35"/>
  <c r="J22" i="35"/>
  <c r="E22" i="35"/>
  <c r="F63" i="35"/>
  <c r="J21" i="35"/>
  <c r="J16" i="35"/>
  <c r="J60" i="35"/>
  <c r="E7" i="35"/>
  <c r="E78" i="35" s="1"/>
  <c r="J41" i="34"/>
  <c r="J40" i="34"/>
  <c r="AY95" i="1"/>
  <c r="J39" i="34"/>
  <c r="AX95" i="1"/>
  <c r="BI111" i="34"/>
  <c r="BH111" i="34"/>
  <c r="BG111" i="34"/>
  <c r="BF111" i="34"/>
  <c r="T111" i="34"/>
  <c r="R111" i="34"/>
  <c r="P111" i="34"/>
  <c r="BI108" i="34"/>
  <c r="BH108" i="34"/>
  <c r="BG108" i="34"/>
  <c r="BF108" i="34"/>
  <c r="T108" i="34"/>
  <c r="R108" i="34"/>
  <c r="P108" i="34"/>
  <c r="BI106" i="34"/>
  <c r="BH106" i="34"/>
  <c r="BG106" i="34"/>
  <c r="BF106" i="34"/>
  <c r="T106" i="34"/>
  <c r="R106" i="34"/>
  <c r="P106" i="34"/>
  <c r="BI104" i="34"/>
  <c r="BH104" i="34"/>
  <c r="BG104" i="34"/>
  <c r="BF104" i="34"/>
  <c r="T104" i="34"/>
  <c r="R104" i="34"/>
  <c r="P104" i="34"/>
  <c r="BI102" i="34"/>
  <c r="BH102" i="34"/>
  <c r="BG102" i="34"/>
  <c r="BF102" i="34"/>
  <c r="T102" i="34"/>
  <c r="R102" i="34"/>
  <c r="P102" i="34"/>
  <c r="BI99" i="34"/>
  <c r="BH99" i="34"/>
  <c r="BG99" i="34"/>
  <c r="BF99" i="34"/>
  <c r="T99" i="34"/>
  <c r="R99" i="34"/>
  <c r="P99" i="34"/>
  <c r="BI96" i="34"/>
  <c r="BH96" i="34"/>
  <c r="BG96" i="34"/>
  <c r="BF96" i="34"/>
  <c r="T96" i="34"/>
  <c r="R96" i="34"/>
  <c r="P96" i="34"/>
  <c r="J90" i="34"/>
  <c r="J89" i="34"/>
  <c r="F89" i="34"/>
  <c r="F87" i="34"/>
  <c r="E85" i="34"/>
  <c r="J63" i="34"/>
  <c r="J62" i="34"/>
  <c r="F62" i="34"/>
  <c r="F60" i="34"/>
  <c r="E58" i="34"/>
  <c r="J22" i="34"/>
  <c r="E22" i="34"/>
  <c r="F90" i="34" s="1"/>
  <c r="J21" i="34"/>
  <c r="J16" i="34"/>
  <c r="J87" i="34" s="1"/>
  <c r="E7" i="34"/>
  <c r="E79" i="34"/>
  <c r="J41" i="33"/>
  <c r="J40" i="33"/>
  <c r="AY94" i="1" s="1"/>
  <c r="J39" i="33"/>
  <c r="AX94" i="1"/>
  <c r="BI235" i="33"/>
  <c r="BH235" i="33"/>
  <c r="BG235" i="33"/>
  <c r="BF235" i="33"/>
  <c r="T235" i="33"/>
  <c r="T234" i="33" s="1"/>
  <c r="R235" i="33"/>
  <c r="R234" i="33"/>
  <c r="P235" i="33"/>
  <c r="P234" i="33" s="1"/>
  <c r="BI231" i="33"/>
  <c r="BH231" i="33"/>
  <c r="BG231" i="33"/>
  <c r="BF231" i="33"/>
  <c r="T231" i="33"/>
  <c r="R231" i="33"/>
  <c r="P231" i="33"/>
  <c r="BI228" i="33"/>
  <c r="BH228" i="33"/>
  <c r="BG228" i="33"/>
  <c r="BF228" i="33"/>
  <c r="T228" i="33"/>
  <c r="R228" i="33"/>
  <c r="P228" i="33"/>
  <c r="BI225" i="33"/>
  <c r="BH225" i="33"/>
  <c r="BG225" i="33"/>
  <c r="BF225" i="33"/>
  <c r="T225" i="33"/>
  <c r="R225" i="33"/>
  <c r="P225" i="33"/>
  <c r="BI222" i="33"/>
  <c r="BH222" i="33"/>
  <c r="BG222" i="33"/>
  <c r="BF222" i="33"/>
  <c r="T222" i="33"/>
  <c r="R222" i="33"/>
  <c r="P222" i="33"/>
  <c r="BI219" i="33"/>
  <c r="BH219" i="33"/>
  <c r="BG219" i="33"/>
  <c r="BF219" i="33"/>
  <c r="T219" i="33"/>
  <c r="R219" i="33"/>
  <c r="P219" i="33"/>
  <c r="BI216" i="33"/>
  <c r="BH216" i="33"/>
  <c r="BG216" i="33"/>
  <c r="BF216" i="33"/>
  <c r="T216" i="33"/>
  <c r="R216" i="33"/>
  <c r="P216" i="33"/>
  <c r="BI213" i="33"/>
  <c r="BH213" i="33"/>
  <c r="BG213" i="33"/>
  <c r="BF213" i="33"/>
  <c r="T213" i="33"/>
  <c r="R213" i="33"/>
  <c r="P213" i="33"/>
  <c r="BI212" i="33"/>
  <c r="BH212" i="33"/>
  <c r="BG212" i="33"/>
  <c r="BF212" i="33"/>
  <c r="T212" i="33"/>
  <c r="R212" i="33"/>
  <c r="P212" i="33"/>
  <c r="BI209" i="33"/>
  <c r="BH209" i="33"/>
  <c r="BG209" i="33"/>
  <c r="BF209" i="33"/>
  <c r="T209" i="33"/>
  <c r="R209" i="33"/>
  <c r="P209" i="33"/>
  <c r="BI207" i="33"/>
  <c r="BH207" i="33"/>
  <c r="BG207" i="33"/>
  <c r="BF207" i="33"/>
  <c r="T207" i="33"/>
  <c r="R207" i="33"/>
  <c r="P207" i="33"/>
  <c r="BI205" i="33"/>
  <c r="BH205" i="33"/>
  <c r="BG205" i="33"/>
  <c r="BF205" i="33"/>
  <c r="T205" i="33"/>
  <c r="R205" i="33"/>
  <c r="P205" i="33"/>
  <c r="BI203" i="33"/>
  <c r="BH203" i="33"/>
  <c r="BG203" i="33"/>
  <c r="BF203" i="33"/>
  <c r="T203" i="33"/>
  <c r="R203" i="33"/>
  <c r="P203" i="33"/>
  <c r="BI202" i="33"/>
  <c r="BH202" i="33"/>
  <c r="BG202" i="33"/>
  <c r="BF202" i="33"/>
  <c r="T202" i="33"/>
  <c r="R202" i="33"/>
  <c r="P202" i="33"/>
  <c r="BI200" i="33"/>
  <c r="BH200" i="33"/>
  <c r="BG200" i="33"/>
  <c r="BF200" i="33"/>
  <c r="T200" i="33"/>
  <c r="R200" i="33"/>
  <c r="P200" i="33"/>
  <c r="BI197" i="33"/>
  <c r="BH197" i="33"/>
  <c r="BG197" i="33"/>
  <c r="BF197" i="33"/>
  <c r="T197" i="33"/>
  <c r="R197" i="33"/>
  <c r="P197" i="33"/>
  <c r="BI194" i="33"/>
  <c r="BH194" i="33"/>
  <c r="BG194" i="33"/>
  <c r="BF194" i="33"/>
  <c r="T194" i="33"/>
  <c r="R194" i="33"/>
  <c r="P194" i="33"/>
  <c r="BI191" i="33"/>
  <c r="BH191" i="33"/>
  <c r="BG191" i="33"/>
  <c r="BF191" i="33"/>
  <c r="T191" i="33"/>
  <c r="R191" i="33"/>
  <c r="P191" i="33"/>
  <c r="BI189" i="33"/>
  <c r="BH189" i="33"/>
  <c r="BG189" i="33"/>
  <c r="BF189" i="33"/>
  <c r="T189" i="33"/>
  <c r="R189" i="33"/>
  <c r="P189" i="33"/>
  <c r="BI186" i="33"/>
  <c r="BH186" i="33"/>
  <c r="BG186" i="33"/>
  <c r="BF186" i="33"/>
  <c r="T186" i="33"/>
  <c r="R186" i="33"/>
  <c r="P186" i="33"/>
  <c r="BI183" i="33"/>
  <c r="BH183" i="33"/>
  <c r="BG183" i="33"/>
  <c r="BF183" i="33"/>
  <c r="T183" i="33"/>
  <c r="R183" i="33"/>
  <c r="P183" i="33"/>
  <c r="BI180" i="33"/>
  <c r="BH180" i="33"/>
  <c r="BG180" i="33"/>
  <c r="BF180" i="33"/>
  <c r="T180" i="33"/>
  <c r="R180" i="33"/>
  <c r="P180" i="33"/>
  <c r="BI178" i="33"/>
  <c r="BH178" i="33"/>
  <c r="BG178" i="33"/>
  <c r="BF178" i="33"/>
  <c r="T178" i="33"/>
  <c r="R178" i="33"/>
  <c r="P178" i="33"/>
  <c r="BI176" i="33"/>
  <c r="BH176" i="33"/>
  <c r="BG176" i="33"/>
  <c r="BF176" i="33"/>
  <c r="T176" i="33"/>
  <c r="R176" i="33"/>
  <c r="P176" i="33"/>
  <c r="BI175" i="33"/>
  <c r="BH175" i="33"/>
  <c r="BG175" i="33"/>
  <c r="BF175" i="33"/>
  <c r="T175" i="33"/>
  <c r="R175" i="33"/>
  <c r="P175" i="33"/>
  <c r="BI173" i="33"/>
  <c r="BH173" i="33"/>
  <c r="BG173" i="33"/>
  <c r="BF173" i="33"/>
  <c r="T173" i="33"/>
  <c r="R173" i="33"/>
  <c r="P173" i="33"/>
  <c r="BI172" i="33"/>
  <c r="BH172" i="33"/>
  <c r="BG172" i="33"/>
  <c r="BF172" i="33"/>
  <c r="T172" i="33"/>
  <c r="R172" i="33"/>
  <c r="P172" i="33"/>
  <c r="BI169" i="33"/>
  <c r="BH169" i="33"/>
  <c r="BG169" i="33"/>
  <c r="BF169" i="33"/>
  <c r="T169" i="33"/>
  <c r="R169" i="33"/>
  <c r="P169" i="33"/>
  <c r="BI168" i="33"/>
  <c r="BH168" i="33"/>
  <c r="BG168" i="33"/>
  <c r="BF168" i="33"/>
  <c r="T168" i="33"/>
  <c r="R168" i="33"/>
  <c r="P168" i="33"/>
  <c r="BI165" i="33"/>
  <c r="BH165" i="33"/>
  <c r="BG165" i="33"/>
  <c r="BF165" i="33"/>
  <c r="T165" i="33"/>
  <c r="R165" i="33"/>
  <c r="P165" i="33"/>
  <c r="BI164" i="33"/>
  <c r="BH164" i="33"/>
  <c r="BG164" i="33"/>
  <c r="BF164" i="33"/>
  <c r="T164" i="33"/>
  <c r="R164" i="33"/>
  <c r="P164" i="33"/>
  <c r="BI162" i="33"/>
  <c r="BH162" i="33"/>
  <c r="BG162" i="33"/>
  <c r="BF162" i="33"/>
  <c r="T162" i="33"/>
  <c r="R162" i="33"/>
  <c r="P162" i="33"/>
  <c r="BI161" i="33"/>
  <c r="BH161" i="33"/>
  <c r="BG161" i="33"/>
  <c r="BF161" i="33"/>
  <c r="T161" i="33"/>
  <c r="R161" i="33"/>
  <c r="P161" i="33"/>
  <c r="BI159" i="33"/>
  <c r="BH159" i="33"/>
  <c r="BG159" i="33"/>
  <c r="BF159" i="33"/>
  <c r="T159" i="33"/>
  <c r="R159" i="33"/>
  <c r="P159" i="33"/>
  <c r="BI158" i="33"/>
  <c r="BH158" i="33"/>
  <c r="BG158" i="33"/>
  <c r="BF158" i="33"/>
  <c r="T158" i="33"/>
  <c r="R158" i="33"/>
  <c r="P158" i="33"/>
  <c r="BI157" i="33"/>
  <c r="BH157" i="33"/>
  <c r="BG157" i="33"/>
  <c r="BF157" i="33"/>
  <c r="T157" i="33"/>
  <c r="R157" i="33"/>
  <c r="P157" i="33"/>
  <c r="BI156" i="33"/>
  <c r="BH156" i="33"/>
  <c r="BG156" i="33"/>
  <c r="BF156" i="33"/>
  <c r="T156" i="33"/>
  <c r="R156" i="33"/>
  <c r="P156" i="33"/>
  <c r="BI153" i="33"/>
  <c r="BH153" i="33"/>
  <c r="BG153" i="33"/>
  <c r="BF153" i="33"/>
  <c r="T153" i="33"/>
  <c r="R153" i="33"/>
  <c r="P153" i="33"/>
  <c r="BI149" i="33"/>
  <c r="BH149" i="33"/>
  <c r="BG149" i="33"/>
  <c r="BF149" i="33"/>
  <c r="T149" i="33"/>
  <c r="R149" i="33"/>
  <c r="P149" i="33"/>
  <c r="BI147" i="33"/>
  <c r="BH147" i="33"/>
  <c r="BG147" i="33"/>
  <c r="BF147" i="33"/>
  <c r="T147" i="33"/>
  <c r="R147" i="33"/>
  <c r="P147" i="33"/>
  <c r="BI145" i="33"/>
  <c r="BH145" i="33"/>
  <c r="BG145" i="33"/>
  <c r="BF145" i="33"/>
  <c r="T145" i="33"/>
  <c r="R145" i="33"/>
  <c r="P145" i="33"/>
  <c r="BI144" i="33"/>
  <c r="BH144" i="33"/>
  <c r="BG144" i="33"/>
  <c r="BF144" i="33"/>
  <c r="T144" i="33"/>
  <c r="R144" i="33"/>
  <c r="P144" i="33"/>
  <c r="BI141" i="33"/>
  <c r="BH141" i="33"/>
  <c r="BG141" i="33"/>
  <c r="BF141" i="33"/>
  <c r="T141" i="33"/>
  <c r="R141" i="33"/>
  <c r="P141" i="33"/>
  <c r="BI140" i="33"/>
  <c r="BH140" i="33"/>
  <c r="BG140" i="33"/>
  <c r="BF140" i="33"/>
  <c r="T140" i="33"/>
  <c r="R140" i="33"/>
  <c r="P140" i="33"/>
  <c r="BI139" i="33"/>
  <c r="BH139" i="33"/>
  <c r="BG139" i="33"/>
  <c r="BF139" i="33"/>
  <c r="T139" i="33"/>
  <c r="R139" i="33"/>
  <c r="P139" i="33"/>
  <c r="BI138" i="33"/>
  <c r="BH138" i="33"/>
  <c r="BG138" i="33"/>
  <c r="BF138" i="33"/>
  <c r="T138" i="33"/>
  <c r="R138" i="33"/>
  <c r="P138" i="33"/>
  <c r="BI137" i="33"/>
  <c r="BH137" i="33"/>
  <c r="BG137" i="33"/>
  <c r="BF137" i="33"/>
  <c r="T137" i="33"/>
  <c r="R137" i="33"/>
  <c r="P137" i="33"/>
  <c r="BI136" i="33"/>
  <c r="BH136" i="33"/>
  <c r="BG136" i="33"/>
  <c r="BF136" i="33"/>
  <c r="T136" i="33"/>
  <c r="R136" i="33"/>
  <c r="P136" i="33"/>
  <c r="BI134" i="33"/>
  <c r="BH134" i="33"/>
  <c r="BG134" i="33"/>
  <c r="BF134" i="33"/>
  <c r="T134" i="33"/>
  <c r="R134" i="33"/>
  <c r="P134" i="33"/>
  <c r="BI133" i="33"/>
  <c r="BH133" i="33"/>
  <c r="BG133" i="33"/>
  <c r="BF133" i="33"/>
  <c r="T133" i="33"/>
  <c r="R133" i="33"/>
  <c r="P133" i="33"/>
  <c r="BI130" i="33"/>
  <c r="BH130" i="33"/>
  <c r="BG130" i="33"/>
  <c r="BF130" i="33"/>
  <c r="T130" i="33"/>
  <c r="R130" i="33"/>
  <c r="P130" i="33"/>
  <c r="BI129" i="33"/>
  <c r="BH129" i="33"/>
  <c r="BG129" i="33"/>
  <c r="BF129" i="33"/>
  <c r="T129" i="33"/>
  <c r="R129" i="33"/>
  <c r="P129" i="33"/>
  <c r="BI127" i="33"/>
  <c r="BH127" i="33"/>
  <c r="BG127" i="33"/>
  <c r="BF127" i="33"/>
  <c r="T127" i="33"/>
  <c r="R127" i="33"/>
  <c r="P127" i="33"/>
  <c r="BI126" i="33"/>
  <c r="BH126" i="33"/>
  <c r="BG126" i="33"/>
  <c r="BF126" i="33"/>
  <c r="T126" i="33"/>
  <c r="R126" i="33"/>
  <c r="P126" i="33"/>
  <c r="BI123" i="33"/>
  <c r="BH123" i="33"/>
  <c r="BG123" i="33"/>
  <c r="BF123" i="33"/>
  <c r="T123" i="33"/>
  <c r="R123" i="33"/>
  <c r="P123" i="33"/>
  <c r="BI122" i="33"/>
  <c r="BH122" i="33"/>
  <c r="BG122" i="33"/>
  <c r="BF122" i="33"/>
  <c r="T122" i="33"/>
  <c r="R122" i="33"/>
  <c r="P122" i="33"/>
  <c r="BI120" i="33"/>
  <c r="BH120" i="33"/>
  <c r="BG120" i="33"/>
  <c r="BF120" i="33"/>
  <c r="T120" i="33"/>
  <c r="R120" i="33"/>
  <c r="P120" i="33"/>
  <c r="BI119" i="33"/>
  <c r="BH119" i="33"/>
  <c r="BG119" i="33"/>
  <c r="BF119" i="33"/>
  <c r="T119" i="33"/>
  <c r="R119" i="33"/>
  <c r="P119" i="33"/>
  <c r="BI117" i="33"/>
  <c r="BH117" i="33"/>
  <c r="BG117" i="33"/>
  <c r="BF117" i="33"/>
  <c r="T117" i="33"/>
  <c r="R117" i="33"/>
  <c r="P117" i="33"/>
  <c r="BI116" i="33"/>
  <c r="BH116" i="33"/>
  <c r="BG116" i="33"/>
  <c r="BF116" i="33"/>
  <c r="T116" i="33"/>
  <c r="R116" i="33"/>
  <c r="P116" i="33"/>
  <c r="BI113" i="33"/>
  <c r="BH113" i="33"/>
  <c r="BG113" i="33"/>
  <c r="BF113" i="33"/>
  <c r="T113" i="33"/>
  <c r="R113" i="33"/>
  <c r="P113" i="33"/>
  <c r="BI112" i="33"/>
  <c r="BH112" i="33"/>
  <c r="BG112" i="33"/>
  <c r="BF112" i="33"/>
  <c r="T112" i="33"/>
  <c r="R112" i="33"/>
  <c r="P112" i="33"/>
  <c r="BI110" i="33"/>
  <c r="BH110" i="33"/>
  <c r="BG110" i="33"/>
  <c r="BF110" i="33"/>
  <c r="T110" i="33"/>
  <c r="R110" i="33"/>
  <c r="P110" i="33"/>
  <c r="BI109" i="33"/>
  <c r="BH109" i="33"/>
  <c r="BG109" i="33"/>
  <c r="BF109" i="33"/>
  <c r="T109" i="33"/>
  <c r="R109" i="33"/>
  <c r="P109" i="33"/>
  <c r="BI107" i="33"/>
  <c r="BH107" i="33"/>
  <c r="BG107" i="33"/>
  <c r="BF107" i="33"/>
  <c r="T107" i="33"/>
  <c r="R107" i="33"/>
  <c r="P107" i="33"/>
  <c r="BI106" i="33"/>
  <c r="BH106" i="33"/>
  <c r="BG106" i="33"/>
  <c r="BF106" i="33"/>
  <c r="T106" i="33"/>
  <c r="R106" i="33"/>
  <c r="P106" i="33"/>
  <c r="BI104" i="33"/>
  <c r="BH104" i="33"/>
  <c r="BG104" i="33"/>
  <c r="BF104" i="33"/>
  <c r="T104" i="33"/>
  <c r="R104" i="33"/>
  <c r="P104" i="33"/>
  <c r="BI103" i="33"/>
  <c r="BH103" i="33"/>
  <c r="BG103" i="33"/>
  <c r="BF103" i="33"/>
  <c r="T103" i="33"/>
  <c r="R103" i="33"/>
  <c r="P103" i="33"/>
  <c r="BI102" i="33"/>
  <c r="BH102" i="33"/>
  <c r="BG102" i="33"/>
  <c r="BF102" i="33"/>
  <c r="T102" i="33"/>
  <c r="R102" i="33"/>
  <c r="P102" i="33"/>
  <c r="BI101" i="33"/>
  <c r="BH101" i="33"/>
  <c r="BG101" i="33"/>
  <c r="BF101" i="33"/>
  <c r="T101" i="33"/>
  <c r="R101" i="33"/>
  <c r="P101" i="33"/>
  <c r="BI100" i="33"/>
  <c r="BH100" i="33"/>
  <c r="BG100" i="33"/>
  <c r="BF100" i="33"/>
  <c r="T100" i="33"/>
  <c r="R100" i="33"/>
  <c r="P100" i="33"/>
  <c r="J94" i="33"/>
  <c r="J93" i="33"/>
  <c r="F93" i="33"/>
  <c r="F91" i="33"/>
  <c r="E89" i="33"/>
  <c r="J63" i="33"/>
  <c r="J62" i="33"/>
  <c r="F62" i="33"/>
  <c r="F60" i="33"/>
  <c r="E58" i="33"/>
  <c r="J22" i="33"/>
  <c r="E22" i="33"/>
  <c r="F94" i="33"/>
  <c r="J21" i="33"/>
  <c r="J16" i="33"/>
  <c r="J91" i="33" s="1"/>
  <c r="E7" i="33"/>
  <c r="E83" i="33" s="1"/>
  <c r="J41" i="32"/>
  <c r="J40" i="32"/>
  <c r="AY93" i="1"/>
  <c r="J39" i="32"/>
  <c r="AX93" i="1"/>
  <c r="BI226" i="32"/>
  <c r="BH226" i="32"/>
  <c r="BG226" i="32"/>
  <c r="BF226" i="32"/>
  <c r="T226" i="32"/>
  <c r="T225" i="32"/>
  <c r="R226" i="32"/>
  <c r="R225" i="32" s="1"/>
  <c r="P226" i="32"/>
  <c r="P225" i="32"/>
  <c r="BI222" i="32"/>
  <c r="BH222" i="32"/>
  <c r="BG222" i="32"/>
  <c r="BF222" i="32"/>
  <c r="T222" i="32"/>
  <c r="R222" i="32"/>
  <c r="P222" i="32"/>
  <c r="BI219" i="32"/>
  <c r="BH219" i="32"/>
  <c r="BG219" i="32"/>
  <c r="BF219" i="32"/>
  <c r="T219" i="32"/>
  <c r="R219" i="32"/>
  <c r="P219" i="32"/>
  <c r="BI216" i="32"/>
  <c r="BH216" i="32"/>
  <c r="BG216" i="32"/>
  <c r="BF216" i="32"/>
  <c r="T216" i="32"/>
  <c r="R216" i="32"/>
  <c r="P216" i="32"/>
  <c r="BI213" i="32"/>
  <c r="BH213" i="32"/>
  <c r="BG213" i="32"/>
  <c r="BF213" i="32"/>
  <c r="T213" i="32"/>
  <c r="R213" i="32"/>
  <c r="P213" i="32"/>
  <c r="BI210" i="32"/>
  <c r="BH210" i="32"/>
  <c r="BG210" i="32"/>
  <c r="BF210" i="32"/>
  <c r="T210" i="32"/>
  <c r="R210" i="32"/>
  <c r="P210" i="32"/>
  <c r="BI207" i="32"/>
  <c r="BH207" i="32"/>
  <c r="BG207" i="32"/>
  <c r="BF207" i="32"/>
  <c r="T207" i="32"/>
  <c r="R207" i="32"/>
  <c r="P207" i="32"/>
  <c r="BI205" i="32"/>
  <c r="BH205" i="32"/>
  <c r="BG205" i="32"/>
  <c r="BF205" i="32"/>
  <c r="T205" i="32"/>
  <c r="R205" i="32"/>
  <c r="P205" i="32"/>
  <c r="BI201" i="32"/>
  <c r="BH201" i="32"/>
  <c r="BG201" i="32"/>
  <c r="BF201" i="32"/>
  <c r="T201" i="32"/>
  <c r="R201" i="32"/>
  <c r="P201" i="32"/>
  <c r="BI199" i="32"/>
  <c r="BH199" i="32"/>
  <c r="BG199" i="32"/>
  <c r="BF199" i="32"/>
  <c r="T199" i="32"/>
  <c r="R199" i="32"/>
  <c r="P199" i="32"/>
  <c r="BI197" i="32"/>
  <c r="BH197" i="32"/>
  <c r="BG197" i="32"/>
  <c r="BF197" i="32"/>
  <c r="T197" i="32"/>
  <c r="R197" i="32"/>
  <c r="P197" i="32"/>
  <c r="BI195" i="32"/>
  <c r="BH195" i="32"/>
  <c r="BG195" i="32"/>
  <c r="BF195" i="32"/>
  <c r="T195" i="32"/>
  <c r="R195" i="32"/>
  <c r="P195" i="32"/>
  <c r="BI193" i="32"/>
  <c r="BH193" i="32"/>
  <c r="BG193" i="32"/>
  <c r="BF193" i="32"/>
  <c r="T193" i="32"/>
  <c r="R193" i="32"/>
  <c r="P193" i="32"/>
  <c r="BI190" i="32"/>
  <c r="BH190" i="32"/>
  <c r="BG190" i="32"/>
  <c r="BF190" i="32"/>
  <c r="T190" i="32"/>
  <c r="R190" i="32"/>
  <c r="P190" i="32"/>
  <c r="BI187" i="32"/>
  <c r="BH187" i="32"/>
  <c r="BG187" i="32"/>
  <c r="BF187" i="32"/>
  <c r="T187" i="32"/>
  <c r="R187" i="32"/>
  <c r="P187" i="32"/>
  <c r="BI184" i="32"/>
  <c r="BH184" i="32"/>
  <c r="BG184" i="32"/>
  <c r="BF184" i="32"/>
  <c r="T184" i="32"/>
  <c r="R184" i="32"/>
  <c r="P184" i="32"/>
  <c r="BI181" i="32"/>
  <c r="BH181" i="32"/>
  <c r="BG181" i="32"/>
  <c r="BF181" i="32"/>
  <c r="T181" i="32"/>
  <c r="R181" i="32"/>
  <c r="P181" i="32"/>
  <c r="BI178" i="32"/>
  <c r="BH178" i="32"/>
  <c r="BG178" i="32"/>
  <c r="BF178" i="32"/>
  <c r="T178" i="32"/>
  <c r="R178" i="32"/>
  <c r="P178" i="32"/>
  <c r="BI175" i="32"/>
  <c r="BH175" i="32"/>
  <c r="BG175" i="32"/>
  <c r="BF175" i="32"/>
  <c r="T175" i="32"/>
  <c r="R175" i="32"/>
  <c r="P175" i="32"/>
  <c r="BI172" i="32"/>
  <c r="BH172" i="32"/>
  <c r="BG172" i="32"/>
  <c r="BF172" i="32"/>
  <c r="T172" i="32"/>
  <c r="R172" i="32"/>
  <c r="P172" i="32"/>
  <c r="BI168" i="32"/>
  <c r="BH168" i="32"/>
  <c r="BG168" i="32"/>
  <c r="BF168" i="32"/>
  <c r="T168" i="32"/>
  <c r="R168" i="32"/>
  <c r="P168" i="32"/>
  <c r="BI166" i="32"/>
  <c r="BH166" i="32"/>
  <c r="BG166" i="32"/>
  <c r="BF166" i="32"/>
  <c r="T166" i="32"/>
  <c r="R166" i="32"/>
  <c r="P166" i="32"/>
  <c r="BI164" i="32"/>
  <c r="BH164" i="32"/>
  <c r="BG164" i="32"/>
  <c r="BF164" i="32"/>
  <c r="T164" i="32"/>
  <c r="R164" i="32"/>
  <c r="P164" i="32"/>
  <c r="BI163" i="32"/>
  <c r="BH163" i="32"/>
  <c r="BG163" i="32"/>
  <c r="BF163" i="32"/>
  <c r="T163" i="32"/>
  <c r="R163" i="32"/>
  <c r="P163" i="32"/>
  <c r="BI160" i="32"/>
  <c r="BH160" i="32"/>
  <c r="BG160" i="32"/>
  <c r="BF160" i="32"/>
  <c r="T160" i="32"/>
  <c r="R160" i="32"/>
  <c r="P160" i="32"/>
  <c r="BI159" i="32"/>
  <c r="BH159" i="32"/>
  <c r="BG159" i="32"/>
  <c r="BF159" i="32"/>
  <c r="T159" i="32"/>
  <c r="R159" i="32"/>
  <c r="P159" i="32"/>
  <c r="BI156" i="32"/>
  <c r="BH156" i="32"/>
  <c r="BG156" i="32"/>
  <c r="BF156" i="32"/>
  <c r="T156" i="32"/>
  <c r="R156" i="32"/>
  <c r="P156" i="32"/>
  <c r="BI155" i="32"/>
  <c r="BH155" i="32"/>
  <c r="BG155" i="32"/>
  <c r="BF155" i="32"/>
  <c r="T155" i="32"/>
  <c r="R155" i="32"/>
  <c r="P155" i="32"/>
  <c r="BI152" i="32"/>
  <c r="BH152" i="32"/>
  <c r="BG152" i="32"/>
  <c r="BF152" i="32"/>
  <c r="T152" i="32"/>
  <c r="R152" i="32"/>
  <c r="P152" i="32"/>
  <c r="BI151" i="32"/>
  <c r="BH151" i="32"/>
  <c r="BG151" i="32"/>
  <c r="BF151" i="32"/>
  <c r="T151" i="32"/>
  <c r="R151" i="32"/>
  <c r="P151" i="32"/>
  <c r="BI148" i="32"/>
  <c r="BH148" i="32"/>
  <c r="BG148" i="32"/>
  <c r="BF148" i="32"/>
  <c r="T148" i="32"/>
  <c r="R148" i="32"/>
  <c r="P148" i="32"/>
  <c r="BI147" i="32"/>
  <c r="BH147" i="32"/>
  <c r="BG147" i="32"/>
  <c r="BF147" i="32"/>
  <c r="T147" i="32"/>
  <c r="R147" i="32"/>
  <c r="P147" i="32"/>
  <c r="BI144" i="32"/>
  <c r="BH144" i="32"/>
  <c r="BG144" i="32"/>
  <c r="BF144" i="32"/>
  <c r="T144" i="32"/>
  <c r="R144" i="32"/>
  <c r="P144" i="32"/>
  <c r="BI143" i="32"/>
  <c r="BH143" i="32"/>
  <c r="BG143" i="32"/>
  <c r="BF143" i="32"/>
  <c r="T143" i="32"/>
  <c r="R143" i="32"/>
  <c r="P143" i="32"/>
  <c r="BI140" i="32"/>
  <c r="BH140" i="32"/>
  <c r="BG140" i="32"/>
  <c r="BF140" i="32"/>
  <c r="T140" i="32"/>
  <c r="R140" i="32"/>
  <c r="P140" i="32"/>
  <c r="BI136" i="32"/>
  <c r="BH136" i="32"/>
  <c r="BG136" i="32"/>
  <c r="BF136" i="32"/>
  <c r="T136" i="32"/>
  <c r="R136" i="32"/>
  <c r="P136" i="32"/>
  <c r="BI134" i="32"/>
  <c r="BH134" i="32"/>
  <c r="BG134" i="32"/>
  <c r="BF134" i="32"/>
  <c r="T134" i="32"/>
  <c r="R134" i="32"/>
  <c r="P134" i="32"/>
  <c r="BI132" i="32"/>
  <c r="BH132" i="32"/>
  <c r="BG132" i="32"/>
  <c r="BF132" i="32"/>
  <c r="T132" i="32"/>
  <c r="R132" i="32"/>
  <c r="P132" i="32"/>
  <c r="BI131" i="32"/>
  <c r="BH131" i="32"/>
  <c r="BG131" i="32"/>
  <c r="BF131" i="32"/>
  <c r="T131" i="32"/>
  <c r="R131" i="32"/>
  <c r="P131" i="32"/>
  <c r="BI128" i="32"/>
  <c r="BH128" i="32"/>
  <c r="BG128" i="32"/>
  <c r="BF128" i="32"/>
  <c r="T128" i="32"/>
  <c r="R128" i="32"/>
  <c r="P128" i="32"/>
  <c r="BI127" i="32"/>
  <c r="BH127" i="32"/>
  <c r="BG127" i="32"/>
  <c r="BF127" i="32"/>
  <c r="T127" i="32"/>
  <c r="R127" i="32"/>
  <c r="P127" i="32"/>
  <c r="BI125" i="32"/>
  <c r="BH125" i="32"/>
  <c r="BG125" i="32"/>
  <c r="BF125" i="32"/>
  <c r="T125" i="32"/>
  <c r="R125" i="32"/>
  <c r="P125" i="32"/>
  <c r="BI124" i="32"/>
  <c r="BH124" i="32"/>
  <c r="BG124" i="32"/>
  <c r="BF124" i="32"/>
  <c r="T124" i="32"/>
  <c r="R124" i="32"/>
  <c r="P124" i="32"/>
  <c r="BI122" i="32"/>
  <c r="BH122" i="32"/>
  <c r="BG122" i="32"/>
  <c r="BF122" i="32"/>
  <c r="T122" i="32"/>
  <c r="R122" i="32"/>
  <c r="P122" i="32"/>
  <c r="BI121" i="32"/>
  <c r="BH121" i="32"/>
  <c r="BG121" i="32"/>
  <c r="BF121" i="32"/>
  <c r="T121" i="32"/>
  <c r="R121" i="32"/>
  <c r="P121" i="32"/>
  <c r="BI118" i="32"/>
  <c r="BH118" i="32"/>
  <c r="BG118" i="32"/>
  <c r="BF118" i="32"/>
  <c r="T118" i="32"/>
  <c r="R118" i="32"/>
  <c r="P118" i="32"/>
  <c r="BI117" i="32"/>
  <c r="BH117" i="32"/>
  <c r="BG117" i="32"/>
  <c r="BF117" i="32"/>
  <c r="T117" i="32"/>
  <c r="R117" i="32"/>
  <c r="P117" i="32"/>
  <c r="BI114" i="32"/>
  <c r="BH114" i="32"/>
  <c r="BG114" i="32"/>
  <c r="BF114" i="32"/>
  <c r="T114" i="32"/>
  <c r="R114" i="32"/>
  <c r="P114" i="32"/>
  <c r="BI113" i="32"/>
  <c r="BH113" i="32"/>
  <c r="BG113" i="32"/>
  <c r="BF113" i="32"/>
  <c r="T113" i="32"/>
  <c r="R113" i="32"/>
  <c r="P113" i="32"/>
  <c r="BI110" i="32"/>
  <c r="BH110" i="32"/>
  <c r="BG110" i="32"/>
  <c r="BF110" i="32"/>
  <c r="T110" i="32"/>
  <c r="R110" i="32"/>
  <c r="P110" i="32"/>
  <c r="BI109" i="32"/>
  <c r="BH109" i="32"/>
  <c r="BG109" i="32"/>
  <c r="BF109" i="32"/>
  <c r="T109" i="32"/>
  <c r="R109" i="32"/>
  <c r="P109" i="32"/>
  <c r="BI106" i="32"/>
  <c r="BH106" i="32"/>
  <c r="BG106" i="32"/>
  <c r="BF106" i="32"/>
  <c r="T106" i="32"/>
  <c r="R106" i="32"/>
  <c r="P106" i="32"/>
  <c r="BI105" i="32"/>
  <c r="BH105" i="32"/>
  <c r="BG105" i="32"/>
  <c r="BF105" i="32"/>
  <c r="T105" i="32"/>
  <c r="R105" i="32"/>
  <c r="P105" i="32"/>
  <c r="BI103" i="32"/>
  <c r="BH103" i="32"/>
  <c r="BG103" i="32"/>
  <c r="BF103" i="32"/>
  <c r="T103" i="32"/>
  <c r="R103" i="32"/>
  <c r="P103" i="32"/>
  <c r="BI102" i="32"/>
  <c r="BH102" i="32"/>
  <c r="BG102" i="32"/>
  <c r="BF102" i="32"/>
  <c r="T102" i="32"/>
  <c r="R102" i="32"/>
  <c r="P102" i="32"/>
  <c r="BI100" i="32"/>
  <c r="BH100" i="32"/>
  <c r="BG100" i="32"/>
  <c r="BF100" i="32"/>
  <c r="T100" i="32"/>
  <c r="R100" i="32"/>
  <c r="P100" i="32"/>
  <c r="J94" i="32"/>
  <c r="J93" i="32"/>
  <c r="F93" i="32"/>
  <c r="F91" i="32"/>
  <c r="E89" i="32"/>
  <c r="J63" i="32"/>
  <c r="J62" i="32"/>
  <c r="F62" i="32"/>
  <c r="F60" i="32"/>
  <c r="E58" i="32"/>
  <c r="J22" i="32"/>
  <c r="E22" i="32"/>
  <c r="F63" i="32"/>
  <c r="J21" i="32"/>
  <c r="J16" i="32"/>
  <c r="J91" i="32" s="1"/>
  <c r="E7" i="32"/>
  <c r="E52" i="32" s="1"/>
  <c r="J41" i="31"/>
  <c r="J40" i="31"/>
  <c r="AY90" i="1"/>
  <c r="J39" i="31"/>
  <c r="AX90" i="1"/>
  <c r="BI140" i="31"/>
  <c r="BH140" i="31"/>
  <c r="BG140" i="31"/>
  <c r="BF140" i="31"/>
  <c r="T140" i="31"/>
  <c r="R140" i="31"/>
  <c r="P140" i="31"/>
  <c r="BI138" i="31"/>
  <c r="BH138" i="31"/>
  <c r="BG138" i="31"/>
  <c r="BF138" i="31"/>
  <c r="T138" i="31"/>
  <c r="R138" i="31"/>
  <c r="P138" i="31"/>
  <c r="BI136" i="31"/>
  <c r="BH136" i="31"/>
  <c r="BG136" i="31"/>
  <c r="BF136" i="31"/>
  <c r="T136" i="31"/>
  <c r="R136" i="31"/>
  <c r="P136" i="31"/>
  <c r="BI135" i="31"/>
  <c r="BH135" i="31"/>
  <c r="BG135" i="31"/>
  <c r="BF135" i="31"/>
  <c r="T135" i="31"/>
  <c r="R135" i="31"/>
  <c r="P135" i="31"/>
  <c r="BI134" i="31"/>
  <c r="BH134" i="31"/>
  <c r="BG134" i="31"/>
  <c r="BF134" i="31"/>
  <c r="T134" i="31"/>
  <c r="R134" i="31"/>
  <c r="P134" i="31"/>
  <c r="BI133" i="31"/>
  <c r="BH133" i="31"/>
  <c r="BG133" i="31"/>
  <c r="BF133" i="31"/>
  <c r="T133" i="31"/>
  <c r="R133" i="31"/>
  <c r="P133" i="31"/>
  <c r="BI132" i="31"/>
  <c r="BH132" i="31"/>
  <c r="BG132" i="31"/>
  <c r="BF132" i="31"/>
  <c r="T132" i="31"/>
  <c r="R132" i="31"/>
  <c r="P132" i="31"/>
  <c r="BI131" i="31"/>
  <c r="BH131" i="31"/>
  <c r="BG131" i="31"/>
  <c r="BF131" i="31"/>
  <c r="T131" i="31"/>
  <c r="R131" i="31"/>
  <c r="P131" i="31"/>
  <c r="BI130" i="31"/>
  <c r="BH130" i="31"/>
  <c r="BG130" i="31"/>
  <c r="BF130" i="31"/>
  <c r="T130" i="31"/>
  <c r="R130" i="31"/>
  <c r="P130" i="31"/>
  <c r="BI128" i="31"/>
  <c r="BH128" i="31"/>
  <c r="BG128" i="31"/>
  <c r="BF128" i="31"/>
  <c r="T128" i="31"/>
  <c r="R128" i="31"/>
  <c r="P128" i="31"/>
  <c r="BI126" i="31"/>
  <c r="BH126" i="31"/>
  <c r="BG126" i="31"/>
  <c r="BF126" i="31"/>
  <c r="T126" i="31"/>
  <c r="R126" i="31"/>
  <c r="P126" i="31"/>
  <c r="BI124" i="31"/>
  <c r="BH124" i="31"/>
  <c r="BG124" i="31"/>
  <c r="BF124" i="31"/>
  <c r="T124" i="31"/>
  <c r="R124" i="31"/>
  <c r="P124" i="31"/>
  <c r="BI120" i="31"/>
  <c r="BH120" i="31"/>
  <c r="BG120" i="31"/>
  <c r="BF120" i="31"/>
  <c r="T120" i="31"/>
  <c r="T119" i="31"/>
  <c r="R120" i="31"/>
  <c r="R119" i="31" s="1"/>
  <c r="P120" i="31"/>
  <c r="P119" i="31"/>
  <c r="BI117" i="31"/>
  <c r="BH117" i="31"/>
  <c r="BG117" i="31"/>
  <c r="BF117" i="31"/>
  <c r="T117" i="31"/>
  <c r="R117" i="31"/>
  <c r="P117" i="31"/>
  <c r="BI115" i="31"/>
  <c r="BH115" i="31"/>
  <c r="BG115" i="31"/>
  <c r="BF115" i="31"/>
  <c r="T115" i="31"/>
  <c r="R115" i="31"/>
  <c r="P115" i="31"/>
  <c r="BI113" i="31"/>
  <c r="BH113" i="31"/>
  <c r="BG113" i="31"/>
  <c r="BF113" i="31"/>
  <c r="T113" i="31"/>
  <c r="R113" i="31"/>
  <c r="P113" i="31"/>
  <c r="BI110" i="31"/>
  <c r="BH110" i="31"/>
  <c r="BG110" i="31"/>
  <c r="BF110" i="31"/>
  <c r="T110" i="31"/>
  <c r="R110" i="31"/>
  <c r="P110" i="31"/>
  <c r="BI108" i="31"/>
  <c r="BH108" i="31"/>
  <c r="BG108" i="31"/>
  <c r="BF108" i="31"/>
  <c r="T108" i="31"/>
  <c r="R108" i="31"/>
  <c r="P108" i="31"/>
  <c r="BI106" i="31"/>
  <c r="BH106" i="31"/>
  <c r="BG106" i="31"/>
  <c r="BF106" i="31"/>
  <c r="T106" i="31"/>
  <c r="R106" i="31"/>
  <c r="P106" i="31"/>
  <c r="BI103" i="31"/>
  <c r="BH103" i="31"/>
  <c r="BG103" i="31"/>
  <c r="BF103" i="31"/>
  <c r="T103" i="31"/>
  <c r="R103" i="31"/>
  <c r="P103" i="31"/>
  <c r="BI101" i="31"/>
  <c r="BH101" i="31"/>
  <c r="BG101" i="31"/>
  <c r="BF101" i="31"/>
  <c r="T101" i="31"/>
  <c r="R101" i="31"/>
  <c r="P101" i="31"/>
  <c r="J95" i="31"/>
  <c r="J94" i="31"/>
  <c r="F94" i="31"/>
  <c r="F92" i="31"/>
  <c r="E90" i="31"/>
  <c r="J63" i="31"/>
  <c r="J62" i="31"/>
  <c r="F62" i="31"/>
  <c r="F60" i="31"/>
  <c r="E58" i="31"/>
  <c r="J22" i="31"/>
  <c r="E22" i="31"/>
  <c r="F63" i="31" s="1"/>
  <c r="J21" i="31"/>
  <c r="J16" i="31"/>
  <c r="J60" i="31"/>
  <c r="E7" i="31"/>
  <c r="E84" i="31" s="1"/>
  <c r="J41" i="30"/>
  <c r="J40" i="30"/>
  <c r="AY89" i="1"/>
  <c r="J39" i="30"/>
  <c r="AX89" i="1"/>
  <c r="BI141" i="30"/>
  <c r="BH141" i="30"/>
  <c r="BG141" i="30"/>
  <c r="BF141" i="30"/>
  <c r="T141" i="30"/>
  <c r="R141" i="30"/>
  <c r="P141" i="30"/>
  <c r="BI139" i="30"/>
  <c r="BH139" i="30"/>
  <c r="BG139" i="30"/>
  <c r="BF139" i="30"/>
  <c r="T139" i="30"/>
  <c r="R139" i="30"/>
  <c r="P139" i="30"/>
  <c r="BI137" i="30"/>
  <c r="BH137" i="30"/>
  <c r="BG137" i="30"/>
  <c r="BF137" i="30"/>
  <c r="T137" i="30"/>
  <c r="R137" i="30"/>
  <c r="P137" i="30"/>
  <c r="BI136" i="30"/>
  <c r="BH136" i="30"/>
  <c r="BG136" i="30"/>
  <c r="BF136" i="30"/>
  <c r="T136" i="30"/>
  <c r="R136" i="30"/>
  <c r="P136" i="30"/>
  <c r="BI135" i="30"/>
  <c r="BH135" i="30"/>
  <c r="BG135" i="30"/>
  <c r="BF135" i="30"/>
  <c r="T135" i="30"/>
  <c r="R135" i="30"/>
  <c r="P135" i="30"/>
  <c r="BI134" i="30"/>
  <c r="BH134" i="30"/>
  <c r="BG134" i="30"/>
  <c r="BF134" i="30"/>
  <c r="T134" i="30"/>
  <c r="R134" i="30"/>
  <c r="P134" i="30"/>
  <c r="BI133" i="30"/>
  <c r="BH133" i="30"/>
  <c r="BG133" i="30"/>
  <c r="BF133" i="30"/>
  <c r="T133" i="30"/>
  <c r="R133" i="30"/>
  <c r="P133" i="30"/>
  <c r="BI132" i="30"/>
  <c r="BH132" i="30"/>
  <c r="BG132" i="30"/>
  <c r="BF132" i="30"/>
  <c r="T132" i="30"/>
  <c r="R132" i="30"/>
  <c r="P132" i="30"/>
  <c r="BI131" i="30"/>
  <c r="BH131" i="30"/>
  <c r="BG131" i="30"/>
  <c r="BF131" i="30"/>
  <c r="T131" i="30"/>
  <c r="R131" i="30"/>
  <c r="P131" i="30"/>
  <c r="BI130" i="30"/>
  <c r="BH130" i="30"/>
  <c r="BG130" i="30"/>
  <c r="BF130" i="30"/>
  <c r="T130" i="30"/>
  <c r="R130" i="30"/>
  <c r="P130" i="30"/>
  <c r="BI128" i="30"/>
  <c r="BH128" i="30"/>
  <c r="BG128" i="30"/>
  <c r="BF128" i="30"/>
  <c r="T128" i="30"/>
  <c r="R128" i="30"/>
  <c r="P128" i="30"/>
  <c r="BI126" i="30"/>
  <c r="BH126" i="30"/>
  <c r="BG126" i="30"/>
  <c r="BF126" i="30"/>
  <c r="T126" i="30"/>
  <c r="R126" i="30"/>
  <c r="P126" i="30"/>
  <c r="BI124" i="30"/>
  <c r="BH124" i="30"/>
  <c r="BG124" i="30"/>
  <c r="BF124" i="30"/>
  <c r="T124" i="30"/>
  <c r="R124" i="30"/>
  <c r="P124" i="30"/>
  <c r="BI120" i="30"/>
  <c r="BH120" i="30"/>
  <c r="BG120" i="30"/>
  <c r="BF120" i="30"/>
  <c r="T120" i="30"/>
  <c r="T119" i="30" s="1"/>
  <c r="R120" i="30"/>
  <c r="R119" i="30" s="1"/>
  <c r="P120" i="30"/>
  <c r="P119" i="30" s="1"/>
  <c r="BI117" i="30"/>
  <c r="BH117" i="30"/>
  <c r="BG117" i="30"/>
  <c r="BF117" i="30"/>
  <c r="T117" i="30"/>
  <c r="R117" i="30"/>
  <c r="P117" i="30"/>
  <c r="BI115" i="30"/>
  <c r="BH115" i="30"/>
  <c r="BG115" i="30"/>
  <c r="BF115" i="30"/>
  <c r="T115" i="30"/>
  <c r="R115" i="30"/>
  <c r="P115" i="30"/>
  <c r="BI113" i="30"/>
  <c r="BH113" i="30"/>
  <c r="BG113" i="30"/>
  <c r="BF113" i="30"/>
  <c r="T113" i="30"/>
  <c r="R113" i="30"/>
  <c r="P113" i="30"/>
  <c r="BI110" i="30"/>
  <c r="BH110" i="30"/>
  <c r="BG110" i="30"/>
  <c r="BF110" i="30"/>
  <c r="T110" i="30"/>
  <c r="R110" i="30"/>
  <c r="P110" i="30"/>
  <c r="BI108" i="30"/>
  <c r="BH108" i="30"/>
  <c r="BG108" i="30"/>
  <c r="BF108" i="30"/>
  <c r="T108" i="30"/>
  <c r="R108" i="30"/>
  <c r="P108" i="30"/>
  <c r="BI106" i="30"/>
  <c r="BH106" i="30"/>
  <c r="BG106" i="30"/>
  <c r="BF106" i="30"/>
  <c r="T106" i="30"/>
  <c r="R106" i="30"/>
  <c r="P106" i="30"/>
  <c r="BI103" i="30"/>
  <c r="BH103" i="30"/>
  <c r="BG103" i="30"/>
  <c r="BF103" i="30"/>
  <c r="T103" i="30"/>
  <c r="R103" i="30"/>
  <c r="P103" i="30"/>
  <c r="BI101" i="30"/>
  <c r="BH101" i="30"/>
  <c r="BG101" i="30"/>
  <c r="BF101" i="30"/>
  <c r="T101" i="30"/>
  <c r="R101" i="30"/>
  <c r="P101" i="30"/>
  <c r="J95" i="30"/>
  <c r="J94" i="30"/>
  <c r="F94" i="30"/>
  <c r="F92" i="30"/>
  <c r="E90" i="30"/>
  <c r="J63" i="30"/>
  <c r="J62" i="30"/>
  <c r="F62" i="30"/>
  <c r="F60" i="30"/>
  <c r="E58" i="30"/>
  <c r="J22" i="30"/>
  <c r="E22" i="30"/>
  <c r="F63" i="30"/>
  <c r="J21" i="30"/>
  <c r="J16" i="30"/>
  <c r="J92" i="30" s="1"/>
  <c r="E7" i="30"/>
  <c r="E84" i="30"/>
  <c r="J41" i="29"/>
  <c r="J40" i="29"/>
  <c r="AY88" i="1"/>
  <c r="J39" i="29"/>
  <c r="AX88" i="1" s="1"/>
  <c r="BI145" i="29"/>
  <c r="BH145" i="29"/>
  <c r="BG145" i="29"/>
  <c r="BF145" i="29"/>
  <c r="T145" i="29"/>
  <c r="R145" i="29"/>
  <c r="P145" i="29"/>
  <c r="BI143" i="29"/>
  <c r="BH143" i="29"/>
  <c r="BG143" i="29"/>
  <c r="BF143" i="29"/>
  <c r="T143" i="29"/>
  <c r="R143" i="29"/>
  <c r="P143" i="29"/>
  <c r="BI141" i="29"/>
  <c r="BH141" i="29"/>
  <c r="BG141" i="29"/>
  <c r="BF141" i="29"/>
  <c r="T141" i="29"/>
  <c r="R141" i="29"/>
  <c r="P141" i="29"/>
  <c r="BI140" i="29"/>
  <c r="BH140" i="29"/>
  <c r="BG140" i="29"/>
  <c r="BF140" i="29"/>
  <c r="T140" i="29"/>
  <c r="R140" i="29"/>
  <c r="P140" i="29"/>
  <c r="BI139" i="29"/>
  <c r="BH139" i="29"/>
  <c r="BG139" i="29"/>
  <c r="BF139" i="29"/>
  <c r="T139" i="29"/>
  <c r="R139" i="29"/>
  <c r="P139" i="29"/>
  <c r="BI138" i="29"/>
  <c r="BH138" i="29"/>
  <c r="BG138" i="29"/>
  <c r="BF138" i="29"/>
  <c r="T138" i="29"/>
  <c r="R138" i="29"/>
  <c r="P138" i="29"/>
  <c r="BI137" i="29"/>
  <c r="BH137" i="29"/>
  <c r="BG137" i="29"/>
  <c r="BF137" i="29"/>
  <c r="T137" i="29"/>
  <c r="R137" i="29"/>
  <c r="P137" i="29"/>
  <c r="BI136" i="29"/>
  <c r="BH136" i="29"/>
  <c r="BG136" i="29"/>
  <c r="BF136" i="29"/>
  <c r="T136" i="29"/>
  <c r="R136" i="29"/>
  <c r="P136" i="29"/>
  <c r="BI135" i="29"/>
  <c r="BH135" i="29"/>
  <c r="BG135" i="29"/>
  <c r="BF135" i="29"/>
  <c r="T135" i="29"/>
  <c r="R135" i="29"/>
  <c r="P135" i="29"/>
  <c r="BI134" i="29"/>
  <c r="BH134" i="29"/>
  <c r="BG134" i="29"/>
  <c r="BF134" i="29"/>
  <c r="T134" i="29"/>
  <c r="R134" i="29"/>
  <c r="P134" i="29"/>
  <c r="BI133" i="29"/>
  <c r="BH133" i="29"/>
  <c r="BG133" i="29"/>
  <c r="BF133" i="29"/>
  <c r="T133" i="29"/>
  <c r="R133" i="29"/>
  <c r="P133" i="29"/>
  <c r="BI132" i="29"/>
  <c r="BH132" i="29"/>
  <c r="BG132" i="29"/>
  <c r="BF132" i="29"/>
  <c r="T132" i="29"/>
  <c r="R132" i="29"/>
  <c r="P132" i="29"/>
  <c r="BI130" i="29"/>
  <c r="BH130" i="29"/>
  <c r="BG130" i="29"/>
  <c r="BF130" i="29"/>
  <c r="T130" i="29"/>
  <c r="R130" i="29"/>
  <c r="P130" i="29"/>
  <c r="BI128" i="29"/>
  <c r="BH128" i="29"/>
  <c r="BG128" i="29"/>
  <c r="BF128" i="29"/>
  <c r="T128" i="29"/>
  <c r="R128" i="29"/>
  <c r="P128" i="29"/>
  <c r="BI126" i="29"/>
  <c r="BH126" i="29"/>
  <c r="BG126" i="29"/>
  <c r="BF126" i="29"/>
  <c r="T126" i="29"/>
  <c r="R126" i="29"/>
  <c r="P126" i="29"/>
  <c r="BI124" i="29"/>
  <c r="BH124" i="29"/>
  <c r="BG124" i="29"/>
  <c r="BF124" i="29"/>
  <c r="T124" i="29"/>
  <c r="R124" i="29"/>
  <c r="P124" i="29"/>
  <c r="BI120" i="29"/>
  <c r="BH120" i="29"/>
  <c r="BG120" i="29"/>
  <c r="BF120" i="29"/>
  <c r="T120" i="29"/>
  <c r="T119" i="29" s="1"/>
  <c r="R120" i="29"/>
  <c r="R119" i="29" s="1"/>
  <c r="P120" i="29"/>
  <c r="P119" i="29" s="1"/>
  <c r="BI117" i="29"/>
  <c r="BH117" i="29"/>
  <c r="BG117" i="29"/>
  <c r="BF117" i="29"/>
  <c r="T117" i="29"/>
  <c r="R117" i="29"/>
  <c r="P117" i="29"/>
  <c r="BI115" i="29"/>
  <c r="BH115" i="29"/>
  <c r="BG115" i="29"/>
  <c r="BF115" i="29"/>
  <c r="T115" i="29"/>
  <c r="R115" i="29"/>
  <c r="P115" i="29"/>
  <c r="BI113" i="29"/>
  <c r="BH113" i="29"/>
  <c r="BG113" i="29"/>
  <c r="BF113" i="29"/>
  <c r="T113" i="29"/>
  <c r="R113" i="29"/>
  <c r="P113" i="29"/>
  <c r="BI110" i="29"/>
  <c r="BH110" i="29"/>
  <c r="BG110" i="29"/>
  <c r="BF110" i="29"/>
  <c r="T110" i="29"/>
  <c r="R110" i="29"/>
  <c r="P110" i="29"/>
  <c r="BI108" i="29"/>
  <c r="BH108" i="29"/>
  <c r="BG108" i="29"/>
  <c r="BF108" i="29"/>
  <c r="T108" i="29"/>
  <c r="R108" i="29"/>
  <c r="P108" i="29"/>
  <c r="BI106" i="29"/>
  <c r="BH106" i="29"/>
  <c r="BG106" i="29"/>
  <c r="BF106" i="29"/>
  <c r="T106" i="29"/>
  <c r="R106" i="29"/>
  <c r="P106" i="29"/>
  <c r="BI103" i="29"/>
  <c r="BH103" i="29"/>
  <c r="BG103" i="29"/>
  <c r="BF103" i="29"/>
  <c r="T103" i="29"/>
  <c r="R103" i="29"/>
  <c r="P103" i="29"/>
  <c r="BI101" i="29"/>
  <c r="BH101" i="29"/>
  <c r="BG101" i="29"/>
  <c r="BF101" i="29"/>
  <c r="T101" i="29"/>
  <c r="R101" i="29"/>
  <c r="P101" i="29"/>
  <c r="J95" i="29"/>
  <c r="J94" i="29"/>
  <c r="F94" i="29"/>
  <c r="F92" i="29"/>
  <c r="E90" i="29"/>
  <c r="J63" i="29"/>
  <c r="J62" i="29"/>
  <c r="F62" i="29"/>
  <c r="F60" i="29"/>
  <c r="E58" i="29"/>
  <c r="J22" i="29"/>
  <c r="E22" i="29"/>
  <c r="F63" i="29" s="1"/>
  <c r="J21" i="29"/>
  <c r="J16" i="29"/>
  <c r="J92" i="29" s="1"/>
  <c r="E7" i="29"/>
  <c r="E84" i="29" s="1"/>
  <c r="J41" i="28"/>
  <c r="J40" i="28"/>
  <c r="AY87" i="1"/>
  <c r="J39" i="28"/>
  <c r="AX87" i="1"/>
  <c r="BI136" i="28"/>
  <c r="BH136" i="28"/>
  <c r="BG136" i="28"/>
  <c r="BF136" i="28"/>
  <c r="T136" i="28"/>
  <c r="R136" i="28"/>
  <c r="P136" i="28"/>
  <c r="BI134" i="28"/>
  <c r="BH134" i="28"/>
  <c r="BG134" i="28"/>
  <c r="BF134" i="28"/>
  <c r="T134" i="28"/>
  <c r="R134" i="28"/>
  <c r="P134" i="28"/>
  <c r="BI132" i="28"/>
  <c r="BH132" i="28"/>
  <c r="BG132" i="28"/>
  <c r="BF132" i="28"/>
  <c r="T132" i="28"/>
  <c r="R132" i="28"/>
  <c r="P132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5" i="28"/>
  <c r="BH125" i="28"/>
  <c r="BG125" i="28"/>
  <c r="BF125" i="28"/>
  <c r="T125" i="28"/>
  <c r="R125" i="28"/>
  <c r="P125" i="28"/>
  <c r="BI122" i="28"/>
  <c r="BH122" i="28"/>
  <c r="BG122" i="28"/>
  <c r="BF122" i="28"/>
  <c r="T122" i="28"/>
  <c r="T121" i="28" s="1"/>
  <c r="R122" i="28"/>
  <c r="R121" i="28" s="1"/>
  <c r="P122" i="28"/>
  <c r="P121" i="28" s="1"/>
  <c r="BI119" i="28"/>
  <c r="BH119" i="28"/>
  <c r="BG119" i="28"/>
  <c r="BF119" i="28"/>
  <c r="T119" i="28"/>
  <c r="R119" i="28"/>
  <c r="P119" i="28"/>
  <c r="BI117" i="28"/>
  <c r="BH117" i="28"/>
  <c r="BG117" i="28"/>
  <c r="BF117" i="28"/>
  <c r="T117" i="28"/>
  <c r="R117" i="28"/>
  <c r="P117" i="28"/>
  <c r="BI115" i="28"/>
  <c r="BH115" i="28"/>
  <c r="BG115" i="28"/>
  <c r="BF115" i="28"/>
  <c r="T115" i="28"/>
  <c r="R115" i="28"/>
  <c r="P115" i="28"/>
  <c r="BI112" i="28"/>
  <c r="BH112" i="28"/>
  <c r="BG112" i="28"/>
  <c r="BF112" i="28"/>
  <c r="T112" i="28"/>
  <c r="T111" i="28" s="1"/>
  <c r="R112" i="28"/>
  <c r="R111" i="28"/>
  <c r="P112" i="28"/>
  <c r="P111" i="28" s="1"/>
  <c r="BI108" i="28"/>
  <c r="BH108" i="28"/>
  <c r="BG108" i="28"/>
  <c r="BF108" i="28"/>
  <c r="T108" i="28"/>
  <c r="R108" i="28"/>
  <c r="P108" i="28"/>
  <c r="BI107" i="28"/>
  <c r="BH107" i="28"/>
  <c r="BG107" i="28"/>
  <c r="BF107" i="28"/>
  <c r="T107" i="28"/>
  <c r="R107" i="28"/>
  <c r="P107" i="28"/>
  <c r="BI106" i="28"/>
  <c r="BH106" i="28"/>
  <c r="BG106" i="28"/>
  <c r="BF106" i="28"/>
  <c r="T106" i="28"/>
  <c r="R106" i="28"/>
  <c r="P106" i="28"/>
  <c r="BI104" i="28"/>
  <c r="BH104" i="28"/>
  <c r="BG104" i="28"/>
  <c r="BF104" i="28"/>
  <c r="T104" i="28"/>
  <c r="R104" i="28"/>
  <c r="P104" i="28"/>
  <c r="BI101" i="28"/>
  <c r="BH101" i="28"/>
  <c r="BG101" i="28"/>
  <c r="BF101" i="28"/>
  <c r="T101" i="28"/>
  <c r="T100" i="28"/>
  <c r="R101" i="28"/>
  <c r="R100" i="28" s="1"/>
  <c r="P101" i="28"/>
  <c r="P100" i="28"/>
  <c r="J95" i="28"/>
  <c r="J94" i="28"/>
  <c r="F94" i="28"/>
  <c r="F92" i="28"/>
  <c r="E90" i="28"/>
  <c r="J63" i="28"/>
  <c r="J62" i="28"/>
  <c r="F62" i="28"/>
  <c r="F60" i="28"/>
  <c r="E58" i="28"/>
  <c r="J22" i="28"/>
  <c r="E22" i="28"/>
  <c r="F95" i="28" s="1"/>
  <c r="J21" i="28"/>
  <c r="J16" i="28"/>
  <c r="J60" i="28" s="1"/>
  <c r="E7" i="28"/>
  <c r="E84" i="28" s="1"/>
  <c r="J41" i="27"/>
  <c r="J40" i="27"/>
  <c r="AY86" i="1"/>
  <c r="J39" i="27"/>
  <c r="AX86" i="1"/>
  <c r="BI204" i="27"/>
  <c r="BH204" i="27"/>
  <c r="BG204" i="27"/>
  <c r="BF204" i="27"/>
  <c r="T204" i="27"/>
  <c r="R204" i="27"/>
  <c r="P204" i="27"/>
  <c r="BI202" i="27"/>
  <c r="BH202" i="27"/>
  <c r="BG202" i="27"/>
  <c r="BF202" i="27"/>
  <c r="T202" i="27"/>
  <c r="R202" i="27"/>
  <c r="P202" i="27"/>
  <c r="BI200" i="27"/>
  <c r="BH200" i="27"/>
  <c r="BG200" i="27"/>
  <c r="BF200" i="27"/>
  <c r="T200" i="27"/>
  <c r="R200" i="27"/>
  <c r="P200" i="27"/>
  <c r="BI198" i="27"/>
  <c r="BH198" i="27"/>
  <c r="BG198" i="27"/>
  <c r="BF198" i="27"/>
  <c r="T198" i="27"/>
  <c r="R198" i="27"/>
  <c r="P198" i="27"/>
  <c r="BI197" i="27"/>
  <c r="BH197" i="27"/>
  <c r="BG197" i="27"/>
  <c r="BF197" i="27"/>
  <c r="T197" i="27"/>
  <c r="R197" i="27"/>
  <c r="P197" i="27"/>
  <c r="BI195" i="27"/>
  <c r="BH195" i="27"/>
  <c r="BG195" i="27"/>
  <c r="BF195" i="27"/>
  <c r="T195" i="27"/>
  <c r="R195" i="27"/>
  <c r="P195" i="27"/>
  <c r="BI193" i="27"/>
  <c r="BH193" i="27"/>
  <c r="BG193" i="27"/>
  <c r="BF193" i="27"/>
  <c r="T193" i="27"/>
  <c r="R193" i="27"/>
  <c r="P193" i="27"/>
  <c r="BI191" i="27"/>
  <c r="BH191" i="27"/>
  <c r="BG191" i="27"/>
  <c r="BF191" i="27"/>
  <c r="T191" i="27"/>
  <c r="R191" i="27"/>
  <c r="P191" i="27"/>
  <c r="BI189" i="27"/>
  <c r="BH189" i="27"/>
  <c r="BG189" i="27"/>
  <c r="BF189" i="27"/>
  <c r="T189" i="27"/>
  <c r="R189" i="27"/>
  <c r="P189" i="27"/>
  <c r="BI187" i="27"/>
  <c r="BH187" i="27"/>
  <c r="BG187" i="27"/>
  <c r="BF187" i="27"/>
  <c r="T187" i="27"/>
  <c r="R187" i="27"/>
  <c r="P187" i="27"/>
  <c r="BI185" i="27"/>
  <c r="BH185" i="27"/>
  <c r="BG185" i="27"/>
  <c r="BF185" i="27"/>
  <c r="T185" i="27"/>
  <c r="R185" i="27"/>
  <c r="P185" i="27"/>
  <c r="BI182" i="27"/>
  <c r="BH182" i="27"/>
  <c r="BG182" i="27"/>
  <c r="BF182" i="27"/>
  <c r="T182" i="27"/>
  <c r="R182" i="27"/>
  <c r="P182" i="27"/>
  <c r="BI180" i="27"/>
  <c r="BH180" i="27"/>
  <c r="BG180" i="27"/>
  <c r="BF180" i="27"/>
  <c r="T180" i="27"/>
  <c r="R180" i="27"/>
  <c r="P180" i="27"/>
  <c r="BI178" i="27"/>
  <c r="BH178" i="27"/>
  <c r="BG178" i="27"/>
  <c r="BF178" i="27"/>
  <c r="T178" i="27"/>
  <c r="R178" i="27"/>
  <c r="P178" i="27"/>
  <c r="BI177" i="27"/>
  <c r="BH177" i="27"/>
  <c r="BG177" i="27"/>
  <c r="BF177" i="27"/>
  <c r="T177" i="27"/>
  <c r="R177" i="27"/>
  <c r="P177" i="27"/>
  <c r="BI175" i="27"/>
  <c r="BH175" i="27"/>
  <c r="BG175" i="27"/>
  <c r="BF175" i="27"/>
  <c r="T175" i="27"/>
  <c r="R175" i="27"/>
  <c r="P175" i="27"/>
  <c r="BI173" i="27"/>
  <c r="BH173" i="27"/>
  <c r="BG173" i="27"/>
  <c r="BF173" i="27"/>
  <c r="T173" i="27"/>
  <c r="R173" i="27"/>
  <c r="P173" i="27"/>
  <c r="BI172" i="27"/>
  <c r="BH172" i="27"/>
  <c r="BG172" i="27"/>
  <c r="BF172" i="27"/>
  <c r="T172" i="27"/>
  <c r="R172" i="27"/>
  <c r="P172" i="27"/>
  <c r="BI171" i="27"/>
  <c r="BH171" i="27"/>
  <c r="BG171" i="27"/>
  <c r="BF171" i="27"/>
  <c r="T171" i="27"/>
  <c r="R171" i="27"/>
  <c r="P171" i="27"/>
  <c r="BI169" i="27"/>
  <c r="BH169" i="27"/>
  <c r="BG169" i="27"/>
  <c r="BF169" i="27"/>
  <c r="T169" i="27"/>
  <c r="R169" i="27"/>
  <c r="P169" i="27"/>
  <c r="BI167" i="27"/>
  <c r="BH167" i="27"/>
  <c r="BG167" i="27"/>
  <c r="BF167" i="27"/>
  <c r="T167" i="27"/>
  <c r="R167" i="27"/>
  <c r="P167" i="27"/>
  <c r="BI165" i="27"/>
  <c r="BH165" i="27"/>
  <c r="BG165" i="27"/>
  <c r="BF165" i="27"/>
  <c r="T165" i="27"/>
  <c r="R165" i="27"/>
  <c r="P165" i="27"/>
  <c r="BI163" i="27"/>
  <c r="BH163" i="27"/>
  <c r="BG163" i="27"/>
  <c r="BF163" i="27"/>
  <c r="T163" i="27"/>
  <c r="R163" i="27"/>
  <c r="P163" i="27"/>
  <c r="BI160" i="27"/>
  <c r="BH160" i="27"/>
  <c r="BG160" i="27"/>
  <c r="BF160" i="27"/>
  <c r="T160" i="27"/>
  <c r="R160" i="27"/>
  <c r="P160" i="27"/>
  <c r="BI158" i="27"/>
  <c r="BH158" i="27"/>
  <c r="BG158" i="27"/>
  <c r="BF158" i="27"/>
  <c r="T158" i="27"/>
  <c r="R158" i="27"/>
  <c r="P158" i="27"/>
  <c r="BI156" i="27"/>
  <c r="BH156" i="27"/>
  <c r="BG156" i="27"/>
  <c r="BF156" i="27"/>
  <c r="T156" i="27"/>
  <c r="R156" i="27"/>
  <c r="P156" i="27"/>
  <c r="BI154" i="27"/>
  <c r="BH154" i="27"/>
  <c r="BG154" i="27"/>
  <c r="BF154" i="27"/>
  <c r="T154" i="27"/>
  <c r="R154" i="27"/>
  <c r="P154" i="27"/>
  <c r="BI153" i="27"/>
  <c r="BH153" i="27"/>
  <c r="BG153" i="27"/>
  <c r="BF153" i="27"/>
  <c r="T153" i="27"/>
  <c r="R153" i="27"/>
  <c r="P153" i="27"/>
  <c r="BI152" i="27"/>
  <c r="BH152" i="27"/>
  <c r="BG152" i="27"/>
  <c r="BF152" i="27"/>
  <c r="T152" i="27"/>
  <c r="R152" i="27"/>
  <c r="P152" i="27"/>
  <c r="BI151" i="27"/>
  <c r="BH151" i="27"/>
  <c r="BG151" i="27"/>
  <c r="BF151" i="27"/>
  <c r="T151" i="27"/>
  <c r="R151" i="27"/>
  <c r="P151" i="27"/>
  <c r="BI150" i="27"/>
  <c r="BH150" i="27"/>
  <c r="BG150" i="27"/>
  <c r="BF150" i="27"/>
  <c r="T150" i="27"/>
  <c r="R150" i="27"/>
  <c r="P150" i="27"/>
  <c r="BI149" i="27"/>
  <c r="BH149" i="27"/>
  <c r="BG149" i="27"/>
  <c r="BF149" i="27"/>
  <c r="T149" i="27"/>
  <c r="R149" i="27"/>
  <c r="P149" i="27"/>
  <c r="BI148" i="27"/>
  <c r="BH148" i="27"/>
  <c r="BG148" i="27"/>
  <c r="BF148" i="27"/>
  <c r="T148" i="27"/>
  <c r="R148" i="27"/>
  <c r="P148" i="27"/>
  <c r="BI146" i="27"/>
  <c r="BH146" i="27"/>
  <c r="BG146" i="27"/>
  <c r="BF146" i="27"/>
  <c r="T146" i="27"/>
  <c r="R146" i="27"/>
  <c r="P146" i="27"/>
  <c r="BI144" i="27"/>
  <c r="BH144" i="27"/>
  <c r="BG144" i="27"/>
  <c r="BF144" i="27"/>
  <c r="T144" i="27"/>
  <c r="R144" i="27"/>
  <c r="P144" i="27"/>
  <c r="BI142" i="27"/>
  <c r="BH142" i="27"/>
  <c r="BG142" i="27"/>
  <c r="BF142" i="27"/>
  <c r="T142" i="27"/>
  <c r="R142" i="27"/>
  <c r="P142" i="27"/>
  <c r="BI140" i="27"/>
  <c r="BH140" i="27"/>
  <c r="BG140" i="27"/>
  <c r="BF140" i="27"/>
  <c r="T140" i="27"/>
  <c r="R140" i="27"/>
  <c r="P140" i="27"/>
  <c r="BI138" i="27"/>
  <c r="BH138" i="27"/>
  <c r="BG138" i="27"/>
  <c r="BF138" i="27"/>
  <c r="T138" i="27"/>
  <c r="R138" i="27"/>
  <c r="P138" i="27"/>
  <c r="BI136" i="27"/>
  <c r="BH136" i="27"/>
  <c r="BG136" i="27"/>
  <c r="BF136" i="27"/>
  <c r="T136" i="27"/>
  <c r="R136" i="27"/>
  <c r="P136" i="27"/>
  <c r="BI134" i="27"/>
  <c r="BH134" i="27"/>
  <c r="BG134" i="27"/>
  <c r="BF134" i="27"/>
  <c r="T134" i="27"/>
  <c r="R134" i="27"/>
  <c r="P134" i="27"/>
  <c r="BI132" i="27"/>
  <c r="BH132" i="27"/>
  <c r="BG132" i="27"/>
  <c r="BF132" i="27"/>
  <c r="T132" i="27"/>
  <c r="R132" i="27"/>
  <c r="P132" i="27"/>
  <c r="BI130" i="27"/>
  <c r="BH130" i="27"/>
  <c r="BG130" i="27"/>
  <c r="BF130" i="27"/>
  <c r="T130" i="27"/>
  <c r="R130" i="27"/>
  <c r="P130" i="27"/>
  <c r="BI126" i="27"/>
  <c r="BH126" i="27"/>
  <c r="BG126" i="27"/>
  <c r="BF126" i="27"/>
  <c r="T126" i="27"/>
  <c r="T125" i="27" s="1"/>
  <c r="R126" i="27"/>
  <c r="R125" i="27" s="1"/>
  <c r="P126" i="27"/>
  <c r="P125" i="27"/>
  <c r="BI123" i="27"/>
  <c r="BH123" i="27"/>
  <c r="BG123" i="27"/>
  <c r="BF123" i="27"/>
  <c r="T123" i="27"/>
  <c r="R123" i="27"/>
  <c r="P123" i="27"/>
  <c r="BI121" i="27"/>
  <c r="BH121" i="27"/>
  <c r="BG121" i="27"/>
  <c r="BF121" i="27"/>
  <c r="T121" i="27"/>
  <c r="R121" i="27"/>
  <c r="P121" i="27"/>
  <c r="BI119" i="27"/>
  <c r="BH119" i="27"/>
  <c r="BG119" i="27"/>
  <c r="BF119" i="27"/>
  <c r="T119" i="27"/>
  <c r="R119" i="27"/>
  <c r="P119" i="27"/>
  <c r="BI116" i="27"/>
  <c r="BH116" i="27"/>
  <c r="BG116" i="27"/>
  <c r="BF116" i="27"/>
  <c r="T116" i="27"/>
  <c r="R116" i="27"/>
  <c r="P116" i="27"/>
  <c r="BI114" i="27"/>
  <c r="BH114" i="27"/>
  <c r="BG114" i="27"/>
  <c r="BF114" i="27"/>
  <c r="T114" i="27"/>
  <c r="R114" i="27"/>
  <c r="P114" i="27"/>
  <c r="BI112" i="27"/>
  <c r="BH112" i="27"/>
  <c r="BG112" i="27"/>
  <c r="BF112" i="27"/>
  <c r="T112" i="27"/>
  <c r="R112" i="27"/>
  <c r="P112" i="27"/>
  <c r="BI110" i="27"/>
  <c r="BH110" i="27"/>
  <c r="BG110" i="27"/>
  <c r="BF110" i="27"/>
  <c r="T110" i="27"/>
  <c r="R110" i="27"/>
  <c r="P110" i="27"/>
  <c r="BI107" i="27"/>
  <c r="BH107" i="27"/>
  <c r="BG107" i="27"/>
  <c r="BF107" i="27"/>
  <c r="T107" i="27"/>
  <c r="R107" i="27"/>
  <c r="P107" i="27"/>
  <c r="BI105" i="27"/>
  <c r="BH105" i="27"/>
  <c r="BG105" i="27"/>
  <c r="BF105" i="27"/>
  <c r="T105" i="27"/>
  <c r="R105" i="27"/>
  <c r="P105" i="27"/>
  <c r="BI103" i="27"/>
  <c r="BH103" i="27"/>
  <c r="BG103" i="27"/>
  <c r="BF103" i="27"/>
  <c r="T103" i="27"/>
  <c r="R103" i="27"/>
  <c r="P103" i="27"/>
  <c r="J97" i="27"/>
  <c r="J96" i="27"/>
  <c r="F96" i="27"/>
  <c r="F94" i="27"/>
  <c r="E92" i="27"/>
  <c r="J63" i="27"/>
  <c r="J62" i="27"/>
  <c r="F62" i="27"/>
  <c r="F60" i="27"/>
  <c r="E58" i="27"/>
  <c r="J22" i="27"/>
  <c r="E22" i="27"/>
  <c r="F97" i="27"/>
  <c r="J21" i="27"/>
  <c r="J16" i="27"/>
  <c r="J94" i="27" s="1"/>
  <c r="E7" i="27"/>
  <c r="E52" i="27" s="1"/>
  <c r="J41" i="26"/>
  <c r="J40" i="26"/>
  <c r="AY85" i="1"/>
  <c r="J39" i="26"/>
  <c r="AX85" i="1"/>
  <c r="BI204" i="26"/>
  <c r="BH204" i="26"/>
  <c r="BG204" i="26"/>
  <c r="BF204" i="26"/>
  <c r="T204" i="26"/>
  <c r="R204" i="26"/>
  <c r="P204" i="26"/>
  <c r="BI202" i="26"/>
  <c r="BH202" i="26"/>
  <c r="BG202" i="26"/>
  <c r="BF202" i="26"/>
  <c r="T202" i="26"/>
  <c r="R202" i="26"/>
  <c r="P202" i="26"/>
  <c r="BI200" i="26"/>
  <c r="BH200" i="26"/>
  <c r="BG200" i="26"/>
  <c r="BF200" i="26"/>
  <c r="T200" i="26"/>
  <c r="R200" i="26"/>
  <c r="P200" i="26"/>
  <c r="BI198" i="26"/>
  <c r="BH198" i="26"/>
  <c r="BG198" i="26"/>
  <c r="BF198" i="26"/>
  <c r="T198" i="26"/>
  <c r="R198" i="26"/>
  <c r="P198" i="26"/>
  <c r="BI197" i="26"/>
  <c r="BH197" i="26"/>
  <c r="BG197" i="26"/>
  <c r="BF197" i="26"/>
  <c r="T197" i="26"/>
  <c r="R197" i="26"/>
  <c r="P197" i="26"/>
  <c r="BI195" i="26"/>
  <c r="BH195" i="26"/>
  <c r="BG195" i="26"/>
  <c r="BF195" i="26"/>
  <c r="T195" i="26"/>
  <c r="R195" i="26"/>
  <c r="P195" i="26"/>
  <c r="BI193" i="26"/>
  <c r="BH193" i="26"/>
  <c r="BG193" i="26"/>
  <c r="BF193" i="26"/>
  <c r="T193" i="26"/>
  <c r="R193" i="26"/>
  <c r="P193" i="26"/>
  <c r="BI191" i="26"/>
  <c r="BH191" i="26"/>
  <c r="BG191" i="26"/>
  <c r="BF191" i="26"/>
  <c r="T191" i="26"/>
  <c r="R191" i="26"/>
  <c r="P191" i="26"/>
  <c r="BI189" i="26"/>
  <c r="BH189" i="26"/>
  <c r="BG189" i="26"/>
  <c r="BF189" i="26"/>
  <c r="T189" i="26"/>
  <c r="R189" i="26"/>
  <c r="P189" i="26"/>
  <c r="BI187" i="26"/>
  <c r="BH187" i="26"/>
  <c r="BG187" i="26"/>
  <c r="BF187" i="26"/>
  <c r="T187" i="26"/>
  <c r="R187" i="26"/>
  <c r="P187" i="26"/>
  <c r="BI185" i="26"/>
  <c r="BH185" i="26"/>
  <c r="BG185" i="26"/>
  <c r="BF185" i="26"/>
  <c r="T185" i="26"/>
  <c r="R185" i="26"/>
  <c r="P185" i="26"/>
  <c r="BI182" i="26"/>
  <c r="BH182" i="26"/>
  <c r="BG182" i="26"/>
  <c r="BF182" i="26"/>
  <c r="T182" i="26"/>
  <c r="R182" i="26"/>
  <c r="P182" i="26"/>
  <c r="BI180" i="26"/>
  <c r="BH180" i="26"/>
  <c r="BG180" i="26"/>
  <c r="BF180" i="26"/>
  <c r="T180" i="26"/>
  <c r="R180" i="26"/>
  <c r="P180" i="26"/>
  <c r="BI178" i="26"/>
  <c r="BH178" i="26"/>
  <c r="BG178" i="26"/>
  <c r="BF178" i="26"/>
  <c r="T178" i="26"/>
  <c r="R178" i="26"/>
  <c r="P178" i="26"/>
  <c r="BI177" i="26"/>
  <c r="BH177" i="26"/>
  <c r="BG177" i="26"/>
  <c r="BF177" i="26"/>
  <c r="T177" i="26"/>
  <c r="R177" i="26"/>
  <c r="P177" i="26"/>
  <c r="BI175" i="26"/>
  <c r="BH175" i="26"/>
  <c r="BG175" i="26"/>
  <c r="BF175" i="26"/>
  <c r="T175" i="26"/>
  <c r="R175" i="26"/>
  <c r="P175" i="26"/>
  <c r="BI173" i="26"/>
  <c r="BH173" i="26"/>
  <c r="BG173" i="26"/>
  <c r="BF173" i="26"/>
  <c r="T173" i="26"/>
  <c r="R173" i="26"/>
  <c r="P173" i="26"/>
  <c r="BI172" i="26"/>
  <c r="BH172" i="26"/>
  <c r="BG172" i="26"/>
  <c r="BF172" i="26"/>
  <c r="T172" i="26"/>
  <c r="R172" i="26"/>
  <c r="P172" i="26"/>
  <c r="BI171" i="26"/>
  <c r="BH171" i="26"/>
  <c r="BG171" i="26"/>
  <c r="BF171" i="26"/>
  <c r="T171" i="26"/>
  <c r="R171" i="26"/>
  <c r="P171" i="26"/>
  <c r="BI169" i="26"/>
  <c r="BH169" i="26"/>
  <c r="BG169" i="26"/>
  <c r="BF169" i="26"/>
  <c r="T169" i="26"/>
  <c r="R169" i="26"/>
  <c r="P169" i="26"/>
  <c r="BI167" i="26"/>
  <c r="BH167" i="26"/>
  <c r="BG167" i="26"/>
  <c r="BF167" i="26"/>
  <c r="T167" i="26"/>
  <c r="R167" i="26"/>
  <c r="P167" i="26"/>
  <c r="BI165" i="26"/>
  <c r="BH165" i="26"/>
  <c r="BG165" i="26"/>
  <c r="BF165" i="26"/>
  <c r="T165" i="26"/>
  <c r="R165" i="26"/>
  <c r="P165" i="26"/>
  <c r="BI163" i="26"/>
  <c r="BH163" i="26"/>
  <c r="BG163" i="26"/>
  <c r="BF163" i="26"/>
  <c r="T163" i="26"/>
  <c r="R163" i="26"/>
  <c r="P163" i="26"/>
  <c r="BI160" i="26"/>
  <c r="BH160" i="26"/>
  <c r="BG160" i="26"/>
  <c r="BF160" i="26"/>
  <c r="T160" i="26"/>
  <c r="R160" i="26"/>
  <c r="P160" i="26"/>
  <c r="BI158" i="26"/>
  <c r="BH158" i="26"/>
  <c r="BG158" i="26"/>
  <c r="BF158" i="26"/>
  <c r="T158" i="26"/>
  <c r="R158" i="26"/>
  <c r="P158" i="26"/>
  <c r="BI156" i="26"/>
  <c r="BH156" i="26"/>
  <c r="BG156" i="26"/>
  <c r="BF156" i="26"/>
  <c r="T156" i="26"/>
  <c r="R156" i="26"/>
  <c r="P156" i="26"/>
  <c r="BI154" i="26"/>
  <c r="BH154" i="26"/>
  <c r="BG154" i="26"/>
  <c r="BF154" i="26"/>
  <c r="T154" i="26"/>
  <c r="R154" i="26"/>
  <c r="P154" i="26"/>
  <c r="BI153" i="26"/>
  <c r="BH153" i="26"/>
  <c r="BG153" i="26"/>
  <c r="BF153" i="26"/>
  <c r="T153" i="26"/>
  <c r="R153" i="26"/>
  <c r="P153" i="26"/>
  <c r="BI152" i="26"/>
  <c r="BH152" i="26"/>
  <c r="BG152" i="26"/>
  <c r="BF152" i="26"/>
  <c r="T152" i="26"/>
  <c r="R152" i="26"/>
  <c r="P152" i="26"/>
  <c r="BI151" i="26"/>
  <c r="BH151" i="26"/>
  <c r="BG151" i="26"/>
  <c r="BF151" i="26"/>
  <c r="T151" i="26"/>
  <c r="R151" i="26"/>
  <c r="P151" i="26"/>
  <c r="BI150" i="26"/>
  <c r="BH150" i="26"/>
  <c r="BG150" i="26"/>
  <c r="BF150" i="26"/>
  <c r="T150" i="26"/>
  <c r="R150" i="26"/>
  <c r="P150" i="26"/>
  <c r="BI149" i="26"/>
  <c r="BH149" i="26"/>
  <c r="BG149" i="26"/>
  <c r="BF149" i="26"/>
  <c r="T149" i="26"/>
  <c r="R149" i="26"/>
  <c r="P149" i="26"/>
  <c r="BI148" i="26"/>
  <c r="BH148" i="26"/>
  <c r="BG148" i="26"/>
  <c r="BF148" i="26"/>
  <c r="T148" i="26"/>
  <c r="R148" i="26"/>
  <c r="P148" i="26"/>
  <c r="BI146" i="26"/>
  <c r="BH146" i="26"/>
  <c r="BG146" i="26"/>
  <c r="BF146" i="26"/>
  <c r="T146" i="26"/>
  <c r="R146" i="26"/>
  <c r="P146" i="26"/>
  <c r="BI144" i="26"/>
  <c r="BH144" i="26"/>
  <c r="BG144" i="26"/>
  <c r="BF144" i="26"/>
  <c r="T144" i="26"/>
  <c r="R144" i="26"/>
  <c r="P144" i="26"/>
  <c r="BI142" i="26"/>
  <c r="BH142" i="26"/>
  <c r="BG142" i="26"/>
  <c r="BF142" i="26"/>
  <c r="T142" i="26"/>
  <c r="R142" i="26"/>
  <c r="P142" i="26"/>
  <c r="BI140" i="26"/>
  <c r="BH140" i="26"/>
  <c r="BG140" i="26"/>
  <c r="BF140" i="26"/>
  <c r="T140" i="26"/>
  <c r="R140" i="26"/>
  <c r="P140" i="26"/>
  <c r="BI138" i="26"/>
  <c r="BH138" i="26"/>
  <c r="BG138" i="26"/>
  <c r="BF138" i="26"/>
  <c r="T138" i="26"/>
  <c r="R138" i="26"/>
  <c r="P138" i="26"/>
  <c r="BI136" i="26"/>
  <c r="BH136" i="26"/>
  <c r="BG136" i="26"/>
  <c r="BF136" i="26"/>
  <c r="T136" i="26"/>
  <c r="R136" i="26"/>
  <c r="P136" i="26"/>
  <c r="BI134" i="26"/>
  <c r="BH134" i="26"/>
  <c r="BG134" i="26"/>
  <c r="BF134" i="26"/>
  <c r="T134" i="26"/>
  <c r="R134" i="26"/>
  <c r="P134" i="26"/>
  <c r="BI132" i="26"/>
  <c r="BH132" i="26"/>
  <c r="BG132" i="26"/>
  <c r="BF132" i="26"/>
  <c r="T132" i="26"/>
  <c r="R132" i="26"/>
  <c r="P132" i="26"/>
  <c r="BI130" i="26"/>
  <c r="BH130" i="26"/>
  <c r="BG130" i="26"/>
  <c r="BF130" i="26"/>
  <c r="T130" i="26"/>
  <c r="R130" i="26"/>
  <c r="P130" i="26"/>
  <c r="BI126" i="26"/>
  <c r="BH126" i="26"/>
  <c r="BG126" i="26"/>
  <c r="BF126" i="26"/>
  <c r="T126" i="26"/>
  <c r="T125" i="26"/>
  <c r="R126" i="26"/>
  <c r="R125" i="26"/>
  <c r="P126" i="26"/>
  <c r="P125" i="26"/>
  <c r="BI123" i="26"/>
  <c r="BH123" i="26"/>
  <c r="BG123" i="26"/>
  <c r="BF123" i="26"/>
  <c r="T123" i="26"/>
  <c r="R123" i="26"/>
  <c r="P123" i="26"/>
  <c r="BI121" i="26"/>
  <c r="BH121" i="26"/>
  <c r="BG121" i="26"/>
  <c r="BF121" i="26"/>
  <c r="T121" i="26"/>
  <c r="R121" i="26"/>
  <c r="P121" i="26"/>
  <c r="BI119" i="26"/>
  <c r="BH119" i="26"/>
  <c r="BG119" i="26"/>
  <c r="BF119" i="26"/>
  <c r="T119" i="26"/>
  <c r="R119" i="26"/>
  <c r="P119" i="26"/>
  <c r="BI116" i="26"/>
  <c r="BH116" i="26"/>
  <c r="BG116" i="26"/>
  <c r="BF116" i="26"/>
  <c r="T116" i="26"/>
  <c r="R116" i="26"/>
  <c r="P116" i="26"/>
  <c r="BI114" i="26"/>
  <c r="BH114" i="26"/>
  <c r="BG114" i="26"/>
  <c r="BF114" i="26"/>
  <c r="T114" i="26"/>
  <c r="R114" i="26"/>
  <c r="P114" i="26"/>
  <c r="BI112" i="26"/>
  <c r="BH112" i="26"/>
  <c r="BG112" i="26"/>
  <c r="BF112" i="26"/>
  <c r="T112" i="26"/>
  <c r="R112" i="26"/>
  <c r="P112" i="26"/>
  <c r="BI110" i="26"/>
  <c r="BH110" i="26"/>
  <c r="BG110" i="26"/>
  <c r="BF110" i="26"/>
  <c r="T110" i="26"/>
  <c r="R110" i="26"/>
  <c r="P110" i="26"/>
  <c r="BI107" i="26"/>
  <c r="BH107" i="26"/>
  <c r="BG107" i="26"/>
  <c r="BF107" i="26"/>
  <c r="T107" i="26"/>
  <c r="R107" i="26"/>
  <c r="P107" i="26"/>
  <c r="BI105" i="26"/>
  <c r="BH105" i="26"/>
  <c r="BG105" i="26"/>
  <c r="BF105" i="26"/>
  <c r="T105" i="26"/>
  <c r="R105" i="26"/>
  <c r="P105" i="26"/>
  <c r="BI103" i="26"/>
  <c r="BH103" i="26"/>
  <c r="BG103" i="26"/>
  <c r="BF103" i="26"/>
  <c r="T103" i="26"/>
  <c r="R103" i="26"/>
  <c r="P103" i="26"/>
  <c r="J97" i="26"/>
  <c r="J96" i="26"/>
  <c r="F96" i="26"/>
  <c r="F94" i="26"/>
  <c r="E92" i="26"/>
  <c r="J63" i="26"/>
  <c r="J62" i="26"/>
  <c r="F62" i="26"/>
  <c r="F60" i="26"/>
  <c r="E58" i="26"/>
  <c r="J22" i="26"/>
  <c r="E22" i="26"/>
  <c r="F97" i="26" s="1"/>
  <c r="J21" i="26"/>
  <c r="J16" i="26"/>
  <c r="J60" i="26" s="1"/>
  <c r="E7" i="26"/>
  <c r="E86" i="26"/>
  <c r="J41" i="25"/>
  <c r="J40" i="25"/>
  <c r="AY84" i="1"/>
  <c r="J39" i="25"/>
  <c r="AX84" i="1" s="1"/>
  <c r="BI203" i="25"/>
  <c r="BH203" i="25"/>
  <c r="BG203" i="25"/>
  <c r="BF203" i="25"/>
  <c r="T203" i="25"/>
  <c r="R203" i="25"/>
  <c r="P203" i="25"/>
  <c r="BI201" i="25"/>
  <c r="BH201" i="25"/>
  <c r="BG201" i="25"/>
  <c r="BF201" i="25"/>
  <c r="T201" i="25"/>
  <c r="R201" i="25"/>
  <c r="P201" i="25"/>
  <c r="BI199" i="25"/>
  <c r="BH199" i="25"/>
  <c r="BG199" i="25"/>
  <c r="BF199" i="25"/>
  <c r="T199" i="25"/>
  <c r="R199" i="25"/>
  <c r="P199" i="25"/>
  <c r="BI197" i="25"/>
  <c r="BH197" i="25"/>
  <c r="BG197" i="25"/>
  <c r="BF197" i="25"/>
  <c r="T197" i="25"/>
  <c r="R197" i="25"/>
  <c r="P197" i="25"/>
  <c r="BI196" i="25"/>
  <c r="BH196" i="25"/>
  <c r="BG196" i="25"/>
  <c r="BF196" i="25"/>
  <c r="T196" i="25"/>
  <c r="R196" i="25"/>
  <c r="P196" i="25"/>
  <c r="BI194" i="25"/>
  <c r="BH194" i="25"/>
  <c r="BG194" i="25"/>
  <c r="BF194" i="25"/>
  <c r="T194" i="25"/>
  <c r="R194" i="25"/>
  <c r="P194" i="25"/>
  <c r="BI192" i="25"/>
  <c r="BH192" i="25"/>
  <c r="BG192" i="25"/>
  <c r="BF192" i="25"/>
  <c r="T192" i="25"/>
  <c r="R192" i="25"/>
  <c r="P192" i="25"/>
  <c r="BI190" i="25"/>
  <c r="BH190" i="25"/>
  <c r="BG190" i="25"/>
  <c r="BF190" i="25"/>
  <c r="T190" i="25"/>
  <c r="R190" i="25"/>
  <c r="P190" i="25"/>
  <c r="BI188" i="25"/>
  <c r="BH188" i="25"/>
  <c r="BG188" i="25"/>
  <c r="BF188" i="25"/>
  <c r="T188" i="25"/>
  <c r="R188" i="25"/>
  <c r="P188" i="25"/>
  <c r="BI186" i="25"/>
  <c r="BH186" i="25"/>
  <c r="BG186" i="25"/>
  <c r="BF186" i="25"/>
  <c r="T186" i="25"/>
  <c r="R186" i="25"/>
  <c r="P186" i="25"/>
  <c r="BI184" i="25"/>
  <c r="BH184" i="25"/>
  <c r="BG184" i="25"/>
  <c r="BF184" i="25"/>
  <c r="T184" i="25"/>
  <c r="R184" i="25"/>
  <c r="P184" i="25"/>
  <c r="BI181" i="25"/>
  <c r="BH181" i="25"/>
  <c r="BG181" i="25"/>
  <c r="BF181" i="25"/>
  <c r="T181" i="25"/>
  <c r="R181" i="25"/>
  <c r="P181" i="25"/>
  <c r="BI179" i="25"/>
  <c r="BH179" i="25"/>
  <c r="BG179" i="25"/>
  <c r="BF179" i="25"/>
  <c r="T179" i="25"/>
  <c r="R179" i="25"/>
  <c r="P179" i="25"/>
  <c r="BI177" i="25"/>
  <c r="BH177" i="25"/>
  <c r="BG177" i="25"/>
  <c r="BF177" i="25"/>
  <c r="T177" i="25"/>
  <c r="R177" i="25"/>
  <c r="P177" i="25"/>
  <c r="BI176" i="25"/>
  <c r="BH176" i="25"/>
  <c r="BG176" i="25"/>
  <c r="BF176" i="25"/>
  <c r="T176" i="25"/>
  <c r="R176" i="25"/>
  <c r="P176" i="25"/>
  <c r="BI174" i="25"/>
  <c r="BH174" i="25"/>
  <c r="BG174" i="25"/>
  <c r="BF174" i="25"/>
  <c r="T174" i="25"/>
  <c r="R174" i="25"/>
  <c r="P174" i="25"/>
  <c r="BI172" i="25"/>
  <c r="BH172" i="25"/>
  <c r="BG172" i="25"/>
  <c r="BF172" i="25"/>
  <c r="T172" i="25"/>
  <c r="R172" i="25"/>
  <c r="P172" i="25"/>
  <c r="BI171" i="25"/>
  <c r="BH171" i="25"/>
  <c r="BG171" i="25"/>
  <c r="BF171" i="25"/>
  <c r="T171" i="25"/>
  <c r="R171" i="25"/>
  <c r="P171" i="25"/>
  <c r="BI170" i="25"/>
  <c r="BH170" i="25"/>
  <c r="BG170" i="25"/>
  <c r="BF170" i="25"/>
  <c r="T170" i="25"/>
  <c r="R170" i="25"/>
  <c r="P170" i="25"/>
  <c r="BI168" i="25"/>
  <c r="BH168" i="25"/>
  <c r="BG168" i="25"/>
  <c r="BF168" i="25"/>
  <c r="T168" i="25"/>
  <c r="R168" i="25"/>
  <c r="P168" i="25"/>
  <c r="BI166" i="25"/>
  <c r="BH166" i="25"/>
  <c r="BG166" i="25"/>
  <c r="BF166" i="25"/>
  <c r="T166" i="25"/>
  <c r="R166" i="25"/>
  <c r="P166" i="25"/>
  <c r="BI164" i="25"/>
  <c r="BH164" i="25"/>
  <c r="BG164" i="25"/>
  <c r="BF164" i="25"/>
  <c r="T164" i="25"/>
  <c r="R164" i="25"/>
  <c r="P164" i="25"/>
  <c r="BI161" i="25"/>
  <c r="BH161" i="25"/>
  <c r="BG161" i="25"/>
  <c r="BF161" i="25"/>
  <c r="T161" i="25"/>
  <c r="R161" i="25"/>
  <c r="P161" i="25"/>
  <c r="BI159" i="25"/>
  <c r="BH159" i="25"/>
  <c r="BG159" i="25"/>
  <c r="BF159" i="25"/>
  <c r="T159" i="25"/>
  <c r="R159" i="25"/>
  <c r="P159" i="25"/>
  <c r="BI157" i="25"/>
  <c r="BH157" i="25"/>
  <c r="BG157" i="25"/>
  <c r="BF157" i="25"/>
  <c r="T157" i="25"/>
  <c r="R157" i="25"/>
  <c r="P157" i="25"/>
  <c r="BI155" i="25"/>
  <c r="BH155" i="25"/>
  <c r="BG155" i="25"/>
  <c r="BF155" i="25"/>
  <c r="T155" i="25"/>
  <c r="R155" i="25"/>
  <c r="P155" i="25"/>
  <c r="BI154" i="25"/>
  <c r="BH154" i="25"/>
  <c r="BG154" i="25"/>
  <c r="BF154" i="25"/>
  <c r="T154" i="25"/>
  <c r="R154" i="25"/>
  <c r="P154" i="25"/>
  <c r="BI153" i="25"/>
  <c r="BH153" i="25"/>
  <c r="BG153" i="25"/>
  <c r="BF153" i="25"/>
  <c r="T153" i="25"/>
  <c r="R153" i="25"/>
  <c r="P153" i="25"/>
  <c r="BI152" i="25"/>
  <c r="BH152" i="25"/>
  <c r="BG152" i="25"/>
  <c r="BF152" i="25"/>
  <c r="T152" i="25"/>
  <c r="R152" i="25"/>
  <c r="P152" i="25"/>
  <c r="BI151" i="25"/>
  <c r="BH151" i="25"/>
  <c r="BG151" i="25"/>
  <c r="BF151" i="25"/>
  <c r="T151" i="25"/>
  <c r="R151" i="25"/>
  <c r="P151" i="25"/>
  <c r="BI150" i="25"/>
  <c r="BH150" i="25"/>
  <c r="BG150" i="25"/>
  <c r="BF150" i="25"/>
  <c r="T150" i="25"/>
  <c r="R150" i="25"/>
  <c r="P150" i="25"/>
  <c r="BI149" i="25"/>
  <c r="BH149" i="25"/>
  <c r="BG149" i="25"/>
  <c r="BF149" i="25"/>
  <c r="T149" i="25"/>
  <c r="R149" i="25"/>
  <c r="P149" i="25"/>
  <c r="BI148" i="25"/>
  <c r="BH148" i="25"/>
  <c r="BG148" i="25"/>
  <c r="BF148" i="25"/>
  <c r="T148" i="25"/>
  <c r="R148" i="25"/>
  <c r="P148" i="25"/>
  <c r="BI146" i="25"/>
  <c r="BH146" i="25"/>
  <c r="BG146" i="25"/>
  <c r="BF146" i="25"/>
  <c r="T146" i="25"/>
  <c r="R146" i="25"/>
  <c r="P146" i="25"/>
  <c r="BI144" i="25"/>
  <c r="BH144" i="25"/>
  <c r="BG144" i="25"/>
  <c r="BF144" i="25"/>
  <c r="T144" i="25"/>
  <c r="R144" i="25"/>
  <c r="P144" i="25"/>
  <c r="BI142" i="25"/>
  <c r="BH142" i="25"/>
  <c r="BG142" i="25"/>
  <c r="BF142" i="25"/>
  <c r="T142" i="25"/>
  <c r="R142" i="25"/>
  <c r="P142" i="25"/>
  <c r="BI140" i="25"/>
  <c r="BH140" i="25"/>
  <c r="BG140" i="25"/>
  <c r="BF140" i="25"/>
  <c r="T140" i="25"/>
  <c r="R140" i="25"/>
  <c r="P140" i="25"/>
  <c r="BI138" i="25"/>
  <c r="BH138" i="25"/>
  <c r="BG138" i="25"/>
  <c r="BF138" i="25"/>
  <c r="T138" i="25"/>
  <c r="R138" i="25"/>
  <c r="P138" i="25"/>
  <c r="BI136" i="25"/>
  <c r="BH136" i="25"/>
  <c r="BG136" i="25"/>
  <c r="BF136" i="25"/>
  <c r="T136" i="25"/>
  <c r="R136" i="25"/>
  <c r="P136" i="25"/>
  <c r="BI134" i="25"/>
  <c r="BH134" i="25"/>
  <c r="BG134" i="25"/>
  <c r="BF134" i="25"/>
  <c r="T134" i="25"/>
  <c r="R134" i="25"/>
  <c r="P134" i="25"/>
  <c r="BI132" i="25"/>
  <c r="BH132" i="25"/>
  <c r="BG132" i="25"/>
  <c r="BF132" i="25"/>
  <c r="T132" i="25"/>
  <c r="R132" i="25"/>
  <c r="P132" i="25"/>
  <c r="BI130" i="25"/>
  <c r="BH130" i="25"/>
  <c r="BG130" i="25"/>
  <c r="BF130" i="25"/>
  <c r="T130" i="25"/>
  <c r="R130" i="25"/>
  <c r="P130" i="25"/>
  <c r="BI126" i="25"/>
  <c r="BH126" i="25"/>
  <c r="BG126" i="25"/>
  <c r="BF126" i="25"/>
  <c r="T126" i="25"/>
  <c r="T125" i="25" s="1"/>
  <c r="R126" i="25"/>
  <c r="R125" i="25" s="1"/>
  <c r="P126" i="25"/>
  <c r="P125" i="25" s="1"/>
  <c r="BI123" i="25"/>
  <c r="BH123" i="25"/>
  <c r="BG123" i="25"/>
  <c r="BF123" i="25"/>
  <c r="T123" i="25"/>
  <c r="R123" i="25"/>
  <c r="P123" i="25"/>
  <c r="BI121" i="25"/>
  <c r="BH121" i="25"/>
  <c r="BG121" i="25"/>
  <c r="BF121" i="25"/>
  <c r="T121" i="25"/>
  <c r="R121" i="25"/>
  <c r="P121" i="25"/>
  <c r="BI119" i="25"/>
  <c r="BH119" i="25"/>
  <c r="BG119" i="25"/>
  <c r="BF119" i="25"/>
  <c r="T119" i="25"/>
  <c r="R119" i="25"/>
  <c r="P119" i="25"/>
  <c r="BI116" i="25"/>
  <c r="BH116" i="25"/>
  <c r="BG116" i="25"/>
  <c r="BF116" i="25"/>
  <c r="T116" i="25"/>
  <c r="R116" i="25"/>
  <c r="P116" i="25"/>
  <c r="BI114" i="25"/>
  <c r="BH114" i="25"/>
  <c r="BG114" i="25"/>
  <c r="BF114" i="25"/>
  <c r="T114" i="25"/>
  <c r="R114" i="25"/>
  <c r="P114" i="25"/>
  <c r="BI112" i="25"/>
  <c r="BH112" i="25"/>
  <c r="BG112" i="25"/>
  <c r="BF112" i="25"/>
  <c r="T112" i="25"/>
  <c r="R112" i="25"/>
  <c r="P112" i="25"/>
  <c r="BI110" i="25"/>
  <c r="BH110" i="25"/>
  <c r="BG110" i="25"/>
  <c r="BF110" i="25"/>
  <c r="T110" i="25"/>
  <c r="R110" i="25"/>
  <c r="P110" i="25"/>
  <c r="BI107" i="25"/>
  <c r="BH107" i="25"/>
  <c r="BG107" i="25"/>
  <c r="BF107" i="25"/>
  <c r="T107" i="25"/>
  <c r="R107" i="25"/>
  <c r="P107" i="25"/>
  <c r="BI105" i="25"/>
  <c r="BH105" i="25"/>
  <c r="BG105" i="25"/>
  <c r="BF105" i="25"/>
  <c r="T105" i="25"/>
  <c r="R105" i="25"/>
  <c r="P105" i="25"/>
  <c r="BI103" i="25"/>
  <c r="BH103" i="25"/>
  <c r="BG103" i="25"/>
  <c r="BF103" i="25"/>
  <c r="T103" i="25"/>
  <c r="R103" i="25"/>
  <c r="P103" i="25"/>
  <c r="J97" i="25"/>
  <c r="J96" i="25"/>
  <c r="F96" i="25"/>
  <c r="F94" i="25"/>
  <c r="E92" i="25"/>
  <c r="J63" i="25"/>
  <c r="J62" i="25"/>
  <c r="F62" i="25"/>
  <c r="F60" i="25"/>
  <c r="E58" i="25"/>
  <c r="J22" i="25"/>
  <c r="E22" i="25"/>
  <c r="F63" i="25"/>
  <c r="J21" i="25"/>
  <c r="J16" i="25"/>
  <c r="J94" i="25" s="1"/>
  <c r="E7" i="25"/>
  <c r="E52" i="25" s="1"/>
  <c r="J41" i="24"/>
  <c r="J40" i="24"/>
  <c r="AY83" i="1"/>
  <c r="J39" i="24"/>
  <c r="AX83" i="1"/>
  <c r="BI173" i="24"/>
  <c r="BH173" i="24"/>
  <c r="BG173" i="24"/>
  <c r="BF173" i="24"/>
  <c r="T173" i="24"/>
  <c r="R173" i="24"/>
  <c r="P173" i="24"/>
  <c r="BI171" i="24"/>
  <c r="BH171" i="24"/>
  <c r="BG171" i="24"/>
  <c r="BF171" i="24"/>
  <c r="T171" i="24"/>
  <c r="R171" i="24"/>
  <c r="P171" i="24"/>
  <c r="BI169" i="24"/>
  <c r="BH169" i="24"/>
  <c r="BG169" i="24"/>
  <c r="BF169" i="24"/>
  <c r="T169" i="24"/>
  <c r="R169" i="24"/>
  <c r="P169" i="24"/>
  <c r="BI168" i="24"/>
  <c r="BH168" i="24"/>
  <c r="BG168" i="24"/>
  <c r="BF168" i="24"/>
  <c r="T168" i="24"/>
  <c r="R168" i="24"/>
  <c r="P168" i="24"/>
  <c r="BI167" i="24"/>
  <c r="BH167" i="24"/>
  <c r="BG167" i="24"/>
  <c r="BF167" i="24"/>
  <c r="T167" i="24"/>
  <c r="R167" i="24"/>
  <c r="P167" i="24"/>
  <c r="BI166" i="24"/>
  <c r="BH166" i="24"/>
  <c r="BG166" i="24"/>
  <c r="BF166" i="24"/>
  <c r="T166" i="24"/>
  <c r="R166" i="24"/>
  <c r="P166" i="24"/>
  <c r="BI165" i="24"/>
  <c r="BH165" i="24"/>
  <c r="BG165" i="24"/>
  <c r="BF165" i="24"/>
  <c r="T165" i="24"/>
  <c r="R165" i="24"/>
  <c r="P165" i="24"/>
  <c r="BI164" i="24"/>
  <c r="BH164" i="24"/>
  <c r="BG164" i="24"/>
  <c r="BF164" i="24"/>
  <c r="T164" i="24"/>
  <c r="R164" i="24"/>
  <c r="P164" i="24"/>
  <c r="BI163" i="24"/>
  <c r="BH163" i="24"/>
  <c r="BG163" i="24"/>
  <c r="BF163" i="24"/>
  <c r="T163" i="24"/>
  <c r="R163" i="24"/>
  <c r="P163" i="24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6" i="24"/>
  <c r="BH156" i="24"/>
  <c r="BG156" i="24"/>
  <c r="BF156" i="24"/>
  <c r="T156" i="24"/>
  <c r="R156" i="24"/>
  <c r="P156" i="24"/>
  <c r="BI154" i="24"/>
  <c r="BH154" i="24"/>
  <c r="BG154" i="24"/>
  <c r="BF154" i="24"/>
  <c r="T154" i="24"/>
  <c r="R154" i="24"/>
  <c r="P154" i="24"/>
  <c r="BI152" i="24"/>
  <c r="BH152" i="24"/>
  <c r="BG152" i="24"/>
  <c r="BF152" i="24"/>
  <c r="T152" i="24"/>
  <c r="R152" i="24"/>
  <c r="P152" i="24"/>
  <c r="BI150" i="24"/>
  <c r="BH150" i="24"/>
  <c r="BG150" i="24"/>
  <c r="BF150" i="24"/>
  <c r="T150" i="24"/>
  <c r="R150" i="24"/>
  <c r="P150" i="24"/>
  <c r="BI148" i="24"/>
  <c r="BH148" i="24"/>
  <c r="BG148" i="24"/>
  <c r="BF148" i="24"/>
  <c r="T148" i="24"/>
  <c r="R148" i="24"/>
  <c r="P148" i="24"/>
  <c r="BI146" i="24"/>
  <c r="BH146" i="24"/>
  <c r="BG146" i="24"/>
  <c r="BF146" i="24"/>
  <c r="T146" i="24"/>
  <c r="R146" i="24"/>
  <c r="P146" i="24"/>
  <c r="BI144" i="24"/>
  <c r="BH144" i="24"/>
  <c r="BG144" i="24"/>
  <c r="BF144" i="24"/>
  <c r="T144" i="24"/>
  <c r="R144" i="24"/>
  <c r="P144" i="24"/>
  <c r="BI142" i="24"/>
  <c r="BH142" i="24"/>
  <c r="BG142" i="24"/>
  <c r="BF142" i="24"/>
  <c r="T142" i="24"/>
  <c r="R142" i="24"/>
  <c r="P142" i="24"/>
  <c r="BI140" i="24"/>
  <c r="BH140" i="24"/>
  <c r="BG140" i="24"/>
  <c r="BF140" i="24"/>
  <c r="T140" i="24"/>
  <c r="R140" i="24"/>
  <c r="P140" i="24"/>
  <c r="BI138" i="24"/>
  <c r="BH138" i="24"/>
  <c r="BG138" i="24"/>
  <c r="BF138" i="24"/>
  <c r="T138" i="24"/>
  <c r="R138" i="24"/>
  <c r="P138" i="24"/>
  <c r="BI136" i="24"/>
  <c r="BH136" i="24"/>
  <c r="BG136" i="24"/>
  <c r="BF136" i="24"/>
  <c r="T136" i="24"/>
  <c r="R136" i="24"/>
  <c r="P136" i="24"/>
  <c r="BI134" i="24"/>
  <c r="BH134" i="24"/>
  <c r="BG134" i="24"/>
  <c r="BF134" i="24"/>
  <c r="T134" i="24"/>
  <c r="R134" i="24"/>
  <c r="P134" i="24"/>
  <c r="BI132" i="24"/>
  <c r="BH132" i="24"/>
  <c r="BG132" i="24"/>
  <c r="BF132" i="24"/>
  <c r="T132" i="24"/>
  <c r="R132" i="24"/>
  <c r="P132" i="24"/>
  <c r="BI130" i="24"/>
  <c r="BH130" i="24"/>
  <c r="BG130" i="24"/>
  <c r="BF130" i="24"/>
  <c r="T130" i="24"/>
  <c r="R130" i="24"/>
  <c r="P130" i="24"/>
  <c r="BI126" i="24"/>
  <c r="BH126" i="24"/>
  <c r="BG126" i="24"/>
  <c r="BF126" i="24"/>
  <c r="T126" i="24"/>
  <c r="T125" i="24" s="1"/>
  <c r="R126" i="24"/>
  <c r="R125" i="24"/>
  <c r="P126" i="24"/>
  <c r="P125" i="24" s="1"/>
  <c r="BI123" i="24"/>
  <c r="BH123" i="24"/>
  <c r="BG123" i="24"/>
  <c r="BF123" i="24"/>
  <c r="T123" i="24"/>
  <c r="R123" i="24"/>
  <c r="P123" i="24"/>
  <c r="BI121" i="24"/>
  <c r="BH121" i="24"/>
  <c r="BG121" i="24"/>
  <c r="BF121" i="24"/>
  <c r="T121" i="24"/>
  <c r="R121" i="24"/>
  <c r="P121" i="24"/>
  <c r="BI119" i="24"/>
  <c r="BH119" i="24"/>
  <c r="BG119" i="24"/>
  <c r="BF119" i="24"/>
  <c r="T119" i="24"/>
  <c r="R119" i="24"/>
  <c r="P119" i="24"/>
  <c r="BI116" i="24"/>
  <c r="BH116" i="24"/>
  <c r="BG116" i="24"/>
  <c r="BF116" i="24"/>
  <c r="T116" i="24"/>
  <c r="T115" i="24"/>
  <c r="R116" i="24"/>
  <c r="R115" i="24"/>
  <c r="P116" i="24"/>
  <c r="P115" i="24"/>
  <c r="BI114" i="24"/>
  <c r="BH114" i="24"/>
  <c r="BG114" i="24"/>
  <c r="BF114" i="24"/>
  <c r="T114" i="24"/>
  <c r="R114" i="24"/>
  <c r="P114" i="24"/>
  <c r="BI113" i="24"/>
  <c r="BH113" i="24"/>
  <c r="BG113" i="24"/>
  <c r="BF113" i="24"/>
  <c r="T113" i="24"/>
  <c r="R113" i="24"/>
  <c r="P113" i="24"/>
  <c r="BI112" i="24"/>
  <c r="BH112" i="24"/>
  <c r="BG112" i="24"/>
  <c r="BF112" i="24"/>
  <c r="T112" i="24"/>
  <c r="R112" i="24"/>
  <c r="P112" i="24"/>
  <c r="BI111" i="24"/>
  <c r="BH111" i="24"/>
  <c r="BG111" i="24"/>
  <c r="BF111" i="24"/>
  <c r="T111" i="24"/>
  <c r="R111" i="24"/>
  <c r="P111" i="24"/>
  <c r="BI107" i="24"/>
  <c r="BH107" i="24"/>
  <c r="BG107" i="24"/>
  <c r="BF107" i="24"/>
  <c r="T107" i="24"/>
  <c r="R107" i="24"/>
  <c r="P107" i="24"/>
  <c r="BI105" i="24"/>
  <c r="BH105" i="24"/>
  <c r="BG105" i="24"/>
  <c r="BF105" i="24"/>
  <c r="T105" i="24"/>
  <c r="R105" i="24"/>
  <c r="P105" i="24"/>
  <c r="BI102" i="24"/>
  <c r="BH102" i="24"/>
  <c r="BG102" i="24"/>
  <c r="BF102" i="24"/>
  <c r="T102" i="24"/>
  <c r="T101" i="24"/>
  <c r="R102" i="24"/>
  <c r="R101" i="24" s="1"/>
  <c r="P102" i="24"/>
  <c r="P101" i="24"/>
  <c r="J96" i="24"/>
  <c r="J95" i="24"/>
  <c r="F95" i="24"/>
  <c r="F93" i="24"/>
  <c r="E91" i="24"/>
  <c r="J63" i="24"/>
  <c r="J62" i="24"/>
  <c r="F62" i="24"/>
  <c r="F60" i="24"/>
  <c r="E58" i="24"/>
  <c r="J22" i="24"/>
  <c r="E22" i="24"/>
  <c r="F96" i="24" s="1"/>
  <c r="J21" i="24"/>
  <c r="J16" i="24"/>
  <c r="J60" i="24" s="1"/>
  <c r="E7" i="24"/>
  <c r="E52" i="24" s="1"/>
  <c r="J39" i="23"/>
  <c r="J38" i="23"/>
  <c r="AY81" i="1"/>
  <c r="J37" i="23"/>
  <c r="AX81" i="1"/>
  <c r="BI90" i="23"/>
  <c r="BH90" i="23"/>
  <c r="BG90" i="23"/>
  <c r="BF90" i="23"/>
  <c r="T90" i="23"/>
  <c r="T89" i="23"/>
  <c r="T88" i="23" s="1"/>
  <c r="T87" i="23" s="1"/>
  <c r="R90" i="23"/>
  <c r="R89" i="23"/>
  <c r="R88" i="23" s="1"/>
  <c r="R87" i="23" s="1"/>
  <c r="P90" i="23"/>
  <c r="P89" i="23"/>
  <c r="P88" i="23" s="1"/>
  <c r="P87" i="23" s="1"/>
  <c r="AU81" i="1" s="1"/>
  <c r="J84" i="23"/>
  <c r="J83" i="23"/>
  <c r="F83" i="23"/>
  <c r="F81" i="23"/>
  <c r="E79" i="23"/>
  <c r="J59" i="23"/>
  <c r="J58" i="23"/>
  <c r="F58" i="23"/>
  <c r="F56" i="23"/>
  <c r="E54" i="23"/>
  <c r="J20" i="23"/>
  <c r="E20" i="23"/>
  <c r="F84" i="23"/>
  <c r="J19" i="23"/>
  <c r="J14" i="23"/>
  <c r="J81" i="23" s="1"/>
  <c r="E7" i="23"/>
  <c r="E75" i="23"/>
  <c r="J41" i="22"/>
  <c r="J40" i="22"/>
  <c r="AY80" i="1"/>
  <c r="J39" i="22"/>
  <c r="AX80" i="1"/>
  <c r="BI104" i="22"/>
  <c r="BH104" i="22"/>
  <c r="BG104" i="22"/>
  <c r="BF104" i="22"/>
  <c r="T104" i="22"/>
  <c r="R104" i="22"/>
  <c r="P104" i="22"/>
  <c r="BI103" i="22"/>
  <c r="BH103" i="22"/>
  <c r="BG103" i="22"/>
  <c r="BF103" i="22"/>
  <c r="T103" i="22"/>
  <c r="R103" i="22"/>
  <c r="P103" i="22"/>
  <c r="BI101" i="22"/>
  <c r="BH101" i="22"/>
  <c r="BG101" i="22"/>
  <c r="BF101" i="22"/>
  <c r="T101" i="22"/>
  <c r="R101" i="22"/>
  <c r="P101" i="22"/>
  <c r="BI100" i="22"/>
  <c r="BH100" i="22"/>
  <c r="BG100" i="22"/>
  <c r="BF100" i="22"/>
  <c r="T100" i="22"/>
  <c r="R100" i="22"/>
  <c r="P100" i="22"/>
  <c r="BI98" i="22"/>
  <c r="BH98" i="22"/>
  <c r="BG98" i="22"/>
  <c r="BF98" i="22"/>
  <c r="T98" i="22"/>
  <c r="R98" i="22"/>
  <c r="P98" i="22"/>
  <c r="BI97" i="22"/>
  <c r="BH97" i="22"/>
  <c r="BG97" i="22"/>
  <c r="BF97" i="22"/>
  <c r="T97" i="22"/>
  <c r="R97" i="22"/>
  <c r="P97" i="22"/>
  <c r="BI96" i="22"/>
  <c r="BH96" i="22"/>
  <c r="BG96" i="22"/>
  <c r="BF96" i="22"/>
  <c r="T96" i="22"/>
  <c r="R96" i="22"/>
  <c r="P96" i="22"/>
  <c r="BI95" i="22"/>
  <c r="BH95" i="22"/>
  <c r="BG95" i="22"/>
  <c r="BF95" i="22"/>
  <c r="T95" i="22"/>
  <c r="R95" i="22"/>
  <c r="P95" i="22"/>
  <c r="BI94" i="22"/>
  <c r="BH94" i="22"/>
  <c r="BG94" i="22"/>
  <c r="BF94" i="22"/>
  <c r="T94" i="22"/>
  <c r="R94" i="22"/>
  <c r="P94" i="22"/>
  <c r="J89" i="22"/>
  <c r="J88" i="22"/>
  <c r="F88" i="22"/>
  <c r="F86" i="22"/>
  <c r="E84" i="22"/>
  <c r="J63" i="22"/>
  <c r="J62" i="22"/>
  <c r="F62" i="22"/>
  <c r="F60" i="22"/>
  <c r="E58" i="22"/>
  <c r="J22" i="22"/>
  <c r="E22" i="22"/>
  <c r="F89" i="22"/>
  <c r="J21" i="22"/>
  <c r="J16" i="22"/>
  <c r="J60" i="22"/>
  <c r="E7" i="22"/>
  <c r="E52" i="22" s="1"/>
  <c r="J41" i="21"/>
  <c r="J40" i="21"/>
  <c r="AY79" i="1"/>
  <c r="J39" i="21"/>
  <c r="AX79" i="1" s="1"/>
  <c r="BI111" i="21"/>
  <c r="BH111" i="21"/>
  <c r="BG111" i="21"/>
  <c r="BF111" i="21"/>
  <c r="T111" i="21"/>
  <c r="R111" i="21"/>
  <c r="P111" i="21"/>
  <c r="BI108" i="21"/>
  <c r="BH108" i="21"/>
  <c r="BG108" i="21"/>
  <c r="BF108" i="21"/>
  <c r="T108" i="21"/>
  <c r="R108" i="21"/>
  <c r="P108" i="21"/>
  <c r="BI106" i="21"/>
  <c r="BH106" i="21"/>
  <c r="BG106" i="21"/>
  <c r="BF106" i="21"/>
  <c r="T106" i="21"/>
  <c r="R106" i="21"/>
  <c r="P106" i="21"/>
  <c r="BI104" i="21"/>
  <c r="BH104" i="21"/>
  <c r="BG104" i="21"/>
  <c r="BF104" i="21"/>
  <c r="T104" i="21"/>
  <c r="R104" i="21"/>
  <c r="P104" i="21"/>
  <c r="BI102" i="21"/>
  <c r="BH102" i="21"/>
  <c r="BG102" i="21"/>
  <c r="BF102" i="21"/>
  <c r="T102" i="21"/>
  <c r="R102" i="21"/>
  <c r="P102" i="21"/>
  <c r="BI99" i="21"/>
  <c r="BH99" i="21"/>
  <c r="BG99" i="21"/>
  <c r="BF99" i="21"/>
  <c r="T99" i="21"/>
  <c r="R99" i="21"/>
  <c r="P99" i="21"/>
  <c r="BI96" i="21"/>
  <c r="BH96" i="21"/>
  <c r="BG96" i="21"/>
  <c r="BF96" i="21"/>
  <c r="T96" i="21"/>
  <c r="R96" i="21"/>
  <c r="P96" i="21"/>
  <c r="J90" i="21"/>
  <c r="J89" i="21"/>
  <c r="F89" i="21"/>
  <c r="F87" i="21"/>
  <c r="E85" i="21"/>
  <c r="J63" i="21"/>
  <c r="J62" i="21"/>
  <c r="F62" i="21"/>
  <c r="F60" i="21"/>
  <c r="E58" i="21"/>
  <c r="J22" i="21"/>
  <c r="E22" i="21"/>
  <c r="F90" i="21"/>
  <c r="J21" i="21"/>
  <c r="J16" i="21"/>
  <c r="J87" i="21" s="1"/>
  <c r="E7" i="21"/>
  <c r="E52" i="21" s="1"/>
  <c r="J41" i="20"/>
  <c r="J40" i="20"/>
  <c r="AY78" i="1"/>
  <c r="J39" i="20"/>
  <c r="AX78" i="1"/>
  <c r="BI202" i="20"/>
  <c r="BH202" i="20"/>
  <c r="BG202" i="20"/>
  <c r="BF202" i="20"/>
  <c r="T202" i="20"/>
  <c r="T201" i="20"/>
  <c r="R202" i="20"/>
  <c r="R201" i="20" s="1"/>
  <c r="P202" i="20"/>
  <c r="P201" i="20"/>
  <c r="BI198" i="20"/>
  <c r="BH198" i="20"/>
  <c r="BG198" i="20"/>
  <c r="BF198" i="20"/>
  <c r="T198" i="20"/>
  <c r="R198" i="20"/>
  <c r="P198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0" i="20"/>
  <c r="BH190" i="20"/>
  <c r="BG190" i="20"/>
  <c r="BF190" i="20"/>
  <c r="T190" i="20"/>
  <c r="R190" i="20"/>
  <c r="P190" i="20"/>
  <c r="BI187" i="20"/>
  <c r="BH187" i="20"/>
  <c r="BG187" i="20"/>
  <c r="BF187" i="20"/>
  <c r="T187" i="20"/>
  <c r="R187" i="20"/>
  <c r="P187" i="20"/>
  <c r="BI185" i="20"/>
  <c r="BH185" i="20"/>
  <c r="BG185" i="20"/>
  <c r="BF185" i="20"/>
  <c r="T185" i="20"/>
  <c r="R185" i="20"/>
  <c r="P185" i="20"/>
  <c r="BI181" i="20"/>
  <c r="BH181" i="20"/>
  <c r="BG181" i="20"/>
  <c r="BF181" i="20"/>
  <c r="T181" i="20"/>
  <c r="R181" i="20"/>
  <c r="P181" i="20"/>
  <c r="BI179" i="20"/>
  <c r="BH179" i="20"/>
  <c r="BG179" i="20"/>
  <c r="BF179" i="20"/>
  <c r="T179" i="20"/>
  <c r="R179" i="20"/>
  <c r="P179" i="20"/>
  <c r="BI177" i="20"/>
  <c r="BH177" i="20"/>
  <c r="BG177" i="20"/>
  <c r="BF177" i="20"/>
  <c r="T177" i="20"/>
  <c r="R177" i="20"/>
  <c r="P177" i="20"/>
  <c r="BI175" i="20"/>
  <c r="BH175" i="20"/>
  <c r="BG175" i="20"/>
  <c r="BF175" i="20"/>
  <c r="T175" i="20"/>
  <c r="R175" i="20"/>
  <c r="P175" i="20"/>
  <c r="BI172" i="20"/>
  <c r="BH172" i="20"/>
  <c r="BG172" i="20"/>
  <c r="BF172" i="20"/>
  <c r="T172" i="20"/>
  <c r="R172" i="20"/>
  <c r="P172" i="20"/>
  <c r="BI169" i="20"/>
  <c r="BH169" i="20"/>
  <c r="BG169" i="20"/>
  <c r="BF169" i="20"/>
  <c r="T169" i="20"/>
  <c r="R169" i="20"/>
  <c r="P169" i="20"/>
  <c r="BI166" i="20"/>
  <c r="BH166" i="20"/>
  <c r="BG166" i="20"/>
  <c r="BF166" i="20"/>
  <c r="T166" i="20"/>
  <c r="R166" i="20"/>
  <c r="P166" i="20"/>
  <c r="BI163" i="20"/>
  <c r="BH163" i="20"/>
  <c r="BG163" i="20"/>
  <c r="BF163" i="20"/>
  <c r="T163" i="20"/>
  <c r="R163" i="20"/>
  <c r="P163" i="20"/>
  <c r="BI160" i="20"/>
  <c r="BH160" i="20"/>
  <c r="BG160" i="20"/>
  <c r="BF160" i="20"/>
  <c r="T160" i="20"/>
  <c r="R160" i="20"/>
  <c r="P160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48" i="20"/>
  <c r="BH148" i="20"/>
  <c r="BG148" i="20"/>
  <c r="BF148" i="20"/>
  <c r="T148" i="20"/>
  <c r="R148" i="20"/>
  <c r="P148" i="20"/>
  <c r="BI147" i="20"/>
  <c r="BH147" i="20"/>
  <c r="BG147" i="20"/>
  <c r="BF147" i="20"/>
  <c r="T147" i="20"/>
  <c r="R147" i="20"/>
  <c r="P147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8" i="20"/>
  <c r="BH128" i="20"/>
  <c r="BG128" i="20"/>
  <c r="BF128" i="20"/>
  <c r="T128" i="20"/>
  <c r="R128" i="20"/>
  <c r="P128" i="20"/>
  <c r="BI126" i="20"/>
  <c r="BH126" i="20"/>
  <c r="BG126" i="20"/>
  <c r="BF126" i="20"/>
  <c r="T126" i="20"/>
  <c r="R126" i="20"/>
  <c r="P126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20" i="20"/>
  <c r="BH120" i="20"/>
  <c r="BG120" i="20"/>
  <c r="BF120" i="20"/>
  <c r="T120" i="20"/>
  <c r="R120" i="20"/>
  <c r="P120" i="20"/>
  <c r="BI119" i="20"/>
  <c r="BH119" i="20"/>
  <c r="BG119" i="20"/>
  <c r="BF119" i="20"/>
  <c r="T119" i="20"/>
  <c r="R119" i="20"/>
  <c r="P119" i="20"/>
  <c r="BI117" i="20"/>
  <c r="BH117" i="20"/>
  <c r="BG117" i="20"/>
  <c r="BF117" i="20"/>
  <c r="T117" i="20"/>
  <c r="R117" i="20"/>
  <c r="P117" i="20"/>
  <c r="BI115" i="20"/>
  <c r="BH115" i="20"/>
  <c r="BG115" i="20"/>
  <c r="BF115" i="20"/>
  <c r="T115" i="20"/>
  <c r="R115" i="20"/>
  <c r="P115" i="20"/>
  <c r="BI112" i="20"/>
  <c r="BH112" i="20"/>
  <c r="BG112" i="20"/>
  <c r="BF112" i="20"/>
  <c r="T112" i="20"/>
  <c r="R112" i="20"/>
  <c r="P112" i="20"/>
  <c r="BI111" i="20"/>
  <c r="BH111" i="20"/>
  <c r="BG111" i="20"/>
  <c r="BF111" i="20"/>
  <c r="T111" i="20"/>
  <c r="R111" i="20"/>
  <c r="P111" i="20"/>
  <c r="BI108" i="20"/>
  <c r="BH108" i="20"/>
  <c r="BG108" i="20"/>
  <c r="BF108" i="20"/>
  <c r="T108" i="20"/>
  <c r="R108" i="20"/>
  <c r="P108" i="20"/>
  <c r="BI107" i="20"/>
  <c r="BH107" i="20"/>
  <c r="BG107" i="20"/>
  <c r="BF107" i="20"/>
  <c r="T107" i="20"/>
  <c r="R107" i="20"/>
  <c r="P107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100" i="20"/>
  <c r="BH100" i="20"/>
  <c r="BG100" i="20"/>
  <c r="BF100" i="20"/>
  <c r="T100" i="20"/>
  <c r="R100" i="20"/>
  <c r="P100" i="20"/>
  <c r="J94" i="20"/>
  <c r="J93" i="20"/>
  <c r="F93" i="20"/>
  <c r="F91" i="20"/>
  <c r="E89" i="20"/>
  <c r="J63" i="20"/>
  <c r="J62" i="20"/>
  <c r="F62" i="20"/>
  <c r="F60" i="20"/>
  <c r="E58" i="20"/>
  <c r="J22" i="20"/>
  <c r="E22" i="20"/>
  <c r="F63" i="20"/>
  <c r="J21" i="20"/>
  <c r="J16" i="20"/>
  <c r="J60" i="20" s="1"/>
  <c r="E7" i="20"/>
  <c r="E83" i="20" s="1"/>
  <c r="J41" i="19"/>
  <c r="J40" i="19"/>
  <c r="AY77" i="1"/>
  <c r="J39" i="19"/>
  <c r="AX77" i="1"/>
  <c r="BI258" i="19"/>
  <c r="BH258" i="19"/>
  <c r="BG258" i="19"/>
  <c r="BF258" i="19"/>
  <c r="T258" i="19"/>
  <c r="T257" i="19"/>
  <c r="R258" i="19"/>
  <c r="R257" i="19"/>
  <c r="P258" i="19"/>
  <c r="P257" i="19"/>
  <c r="BI254" i="19"/>
  <c r="BH254" i="19"/>
  <c r="BG254" i="19"/>
  <c r="BF254" i="19"/>
  <c r="T254" i="19"/>
  <c r="R254" i="19"/>
  <c r="P254" i="19"/>
  <c r="BI251" i="19"/>
  <c r="BH251" i="19"/>
  <c r="BG251" i="19"/>
  <c r="BF251" i="19"/>
  <c r="T251" i="19"/>
  <c r="R251" i="19"/>
  <c r="P251" i="19"/>
  <c r="BI248" i="19"/>
  <c r="BH248" i="19"/>
  <c r="BG248" i="19"/>
  <c r="BF248" i="19"/>
  <c r="T248" i="19"/>
  <c r="R248" i="19"/>
  <c r="P248" i="19"/>
  <c r="BI245" i="19"/>
  <c r="BH245" i="19"/>
  <c r="BG245" i="19"/>
  <c r="BF245" i="19"/>
  <c r="T245" i="19"/>
  <c r="R245" i="19"/>
  <c r="P245" i="19"/>
  <c r="BI242" i="19"/>
  <c r="BH242" i="19"/>
  <c r="BG242" i="19"/>
  <c r="BF242" i="19"/>
  <c r="T242" i="19"/>
  <c r="R242" i="19"/>
  <c r="P242" i="19"/>
  <c r="BI240" i="19"/>
  <c r="BH240" i="19"/>
  <c r="BG240" i="19"/>
  <c r="BF240" i="19"/>
  <c r="T240" i="19"/>
  <c r="R240" i="19"/>
  <c r="P240" i="19"/>
  <c r="BI237" i="19"/>
  <c r="BH237" i="19"/>
  <c r="BG237" i="19"/>
  <c r="BF237" i="19"/>
  <c r="T237" i="19"/>
  <c r="R237" i="19"/>
  <c r="P237" i="19"/>
  <c r="BI234" i="19"/>
  <c r="BH234" i="19"/>
  <c r="BG234" i="19"/>
  <c r="BF234" i="19"/>
  <c r="T234" i="19"/>
  <c r="R234" i="19"/>
  <c r="P234" i="19"/>
  <c r="BI232" i="19"/>
  <c r="BH232" i="19"/>
  <c r="BG232" i="19"/>
  <c r="BF232" i="19"/>
  <c r="T232" i="19"/>
  <c r="R232" i="19"/>
  <c r="P232" i="19"/>
  <c r="BI228" i="19"/>
  <c r="BH228" i="19"/>
  <c r="BG228" i="19"/>
  <c r="BF228" i="19"/>
  <c r="T228" i="19"/>
  <c r="R228" i="19"/>
  <c r="P228" i="19"/>
  <c r="BI226" i="19"/>
  <c r="BH226" i="19"/>
  <c r="BG226" i="19"/>
  <c r="BF226" i="19"/>
  <c r="T226" i="19"/>
  <c r="R226" i="19"/>
  <c r="P226" i="19"/>
  <c r="BI224" i="19"/>
  <c r="BH224" i="19"/>
  <c r="BG224" i="19"/>
  <c r="BF224" i="19"/>
  <c r="T224" i="19"/>
  <c r="R224" i="19"/>
  <c r="P224" i="19"/>
  <c r="BI222" i="19"/>
  <c r="BH222" i="19"/>
  <c r="BG222" i="19"/>
  <c r="BF222" i="19"/>
  <c r="T222" i="19"/>
  <c r="R222" i="19"/>
  <c r="P222" i="19"/>
  <c r="BI220" i="19"/>
  <c r="BH220" i="19"/>
  <c r="BG220" i="19"/>
  <c r="BF220" i="19"/>
  <c r="T220" i="19"/>
  <c r="R220" i="19"/>
  <c r="P220" i="19"/>
  <c r="BI217" i="19"/>
  <c r="BH217" i="19"/>
  <c r="BG217" i="19"/>
  <c r="BF217" i="19"/>
  <c r="T217" i="19"/>
  <c r="R217" i="19"/>
  <c r="P217" i="19"/>
  <c r="BI214" i="19"/>
  <c r="BH214" i="19"/>
  <c r="BG214" i="19"/>
  <c r="BF214" i="19"/>
  <c r="T214" i="19"/>
  <c r="R214" i="19"/>
  <c r="P214" i="19"/>
  <c r="BI211" i="19"/>
  <c r="BH211" i="19"/>
  <c r="BG211" i="19"/>
  <c r="BF211" i="19"/>
  <c r="T211" i="19"/>
  <c r="R211" i="19"/>
  <c r="P211" i="19"/>
  <c r="BI208" i="19"/>
  <c r="BH208" i="19"/>
  <c r="BG208" i="19"/>
  <c r="BF208" i="19"/>
  <c r="T208" i="19"/>
  <c r="R208" i="19"/>
  <c r="P208" i="19"/>
  <c r="BI205" i="19"/>
  <c r="BH205" i="19"/>
  <c r="BG205" i="19"/>
  <c r="BF205" i="19"/>
  <c r="T205" i="19"/>
  <c r="R205" i="19"/>
  <c r="P205" i="19"/>
  <c r="BI202" i="19"/>
  <c r="BH202" i="19"/>
  <c r="BG202" i="19"/>
  <c r="BF202" i="19"/>
  <c r="T202" i="19"/>
  <c r="R202" i="19"/>
  <c r="P202" i="19"/>
  <c r="BI199" i="19"/>
  <c r="BH199" i="19"/>
  <c r="BG199" i="19"/>
  <c r="BF199" i="19"/>
  <c r="T199" i="19"/>
  <c r="R199" i="19"/>
  <c r="P199" i="19"/>
  <c r="BI196" i="19"/>
  <c r="BH196" i="19"/>
  <c r="BG196" i="19"/>
  <c r="BF196" i="19"/>
  <c r="T196" i="19"/>
  <c r="R196" i="19"/>
  <c r="P196" i="19"/>
  <c r="BI192" i="19"/>
  <c r="BH192" i="19"/>
  <c r="BG192" i="19"/>
  <c r="BF192" i="19"/>
  <c r="T192" i="19"/>
  <c r="R192" i="19"/>
  <c r="P192" i="19"/>
  <c r="BI190" i="19"/>
  <c r="BH190" i="19"/>
  <c r="BG190" i="19"/>
  <c r="BF190" i="19"/>
  <c r="T190" i="19"/>
  <c r="R190" i="19"/>
  <c r="P190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18" i="19"/>
  <c r="BH118" i="19"/>
  <c r="BG118" i="19"/>
  <c r="BF118" i="19"/>
  <c r="T118" i="19"/>
  <c r="R118" i="19"/>
  <c r="P118" i="19"/>
  <c r="BI117" i="19"/>
  <c r="BH117" i="19"/>
  <c r="BG117" i="19"/>
  <c r="BF117" i="19"/>
  <c r="T117" i="19"/>
  <c r="R117" i="19"/>
  <c r="P117" i="19"/>
  <c r="BI114" i="19"/>
  <c r="BH114" i="19"/>
  <c r="BG114" i="19"/>
  <c r="BF114" i="19"/>
  <c r="T114" i="19"/>
  <c r="R114" i="19"/>
  <c r="P114" i="19"/>
  <c r="BI113" i="19"/>
  <c r="BH113" i="19"/>
  <c r="BG113" i="19"/>
  <c r="BF113" i="19"/>
  <c r="T113" i="19"/>
  <c r="R113" i="19"/>
  <c r="P113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6" i="19"/>
  <c r="BH106" i="19"/>
  <c r="BG106" i="19"/>
  <c r="BF106" i="19"/>
  <c r="T106" i="19"/>
  <c r="R106" i="19"/>
  <c r="P106" i="19"/>
  <c r="BI105" i="19"/>
  <c r="BH105" i="19"/>
  <c r="BG105" i="19"/>
  <c r="BF105" i="19"/>
  <c r="T105" i="19"/>
  <c r="R105" i="19"/>
  <c r="P105" i="19"/>
  <c r="BI103" i="19"/>
  <c r="BH103" i="19"/>
  <c r="BG103" i="19"/>
  <c r="BF103" i="19"/>
  <c r="T103" i="19"/>
  <c r="R103" i="19"/>
  <c r="P103" i="19"/>
  <c r="BI102" i="19"/>
  <c r="BH102" i="19"/>
  <c r="BG102" i="19"/>
  <c r="BF102" i="19"/>
  <c r="T102" i="19"/>
  <c r="R102" i="19"/>
  <c r="P102" i="19"/>
  <c r="BI100" i="19"/>
  <c r="BH100" i="19"/>
  <c r="BG100" i="19"/>
  <c r="BF100" i="19"/>
  <c r="T100" i="19"/>
  <c r="R100" i="19"/>
  <c r="P100" i="19"/>
  <c r="J94" i="19"/>
  <c r="J93" i="19"/>
  <c r="F93" i="19"/>
  <c r="F91" i="19"/>
  <c r="E89" i="19"/>
  <c r="J63" i="19"/>
  <c r="J62" i="19"/>
  <c r="F62" i="19"/>
  <c r="F60" i="19"/>
  <c r="E58" i="19"/>
  <c r="J22" i="19"/>
  <c r="E22" i="19"/>
  <c r="F63" i="19" s="1"/>
  <c r="J21" i="19"/>
  <c r="J16" i="19"/>
  <c r="J91" i="19" s="1"/>
  <c r="E7" i="19"/>
  <c r="E52" i="19" s="1"/>
  <c r="J41" i="18"/>
  <c r="J40" i="18"/>
  <c r="AY74" i="1"/>
  <c r="J39" i="18"/>
  <c r="AX74" i="1"/>
  <c r="BI146" i="18"/>
  <c r="BH146" i="18"/>
  <c r="BG146" i="18"/>
  <c r="BF146" i="18"/>
  <c r="T146" i="18"/>
  <c r="R146" i="18"/>
  <c r="P146" i="18"/>
  <c r="BI144" i="18"/>
  <c r="BH144" i="18"/>
  <c r="BG144" i="18"/>
  <c r="BF144" i="18"/>
  <c r="T144" i="18"/>
  <c r="R144" i="18"/>
  <c r="P144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BI124" i="18"/>
  <c r="BH124" i="18"/>
  <c r="BG124" i="18"/>
  <c r="BF124" i="18"/>
  <c r="T124" i="18"/>
  <c r="R124" i="18"/>
  <c r="P124" i="18"/>
  <c r="BI120" i="18"/>
  <c r="BH120" i="18"/>
  <c r="BG120" i="18"/>
  <c r="BF120" i="18"/>
  <c r="T120" i="18"/>
  <c r="T119" i="18" s="1"/>
  <c r="R120" i="18"/>
  <c r="R119" i="18" s="1"/>
  <c r="P120" i="18"/>
  <c r="P119" i="18" s="1"/>
  <c r="BI117" i="18"/>
  <c r="BH117" i="18"/>
  <c r="BG117" i="18"/>
  <c r="BF117" i="18"/>
  <c r="T117" i="18"/>
  <c r="R117" i="18"/>
  <c r="P117" i="18"/>
  <c r="BI115" i="18"/>
  <c r="BH115" i="18"/>
  <c r="BG115" i="18"/>
  <c r="BF115" i="18"/>
  <c r="T115" i="18"/>
  <c r="R115" i="18"/>
  <c r="P115" i="18"/>
  <c r="BI113" i="18"/>
  <c r="BH113" i="18"/>
  <c r="BG113" i="18"/>
  <c r="BF113" i="18"/>
  <c r="T113" i="18"/>
  <c r="R113" i="18"/>
  <c r="P113" i="18"/>
  <c r="BI110" i="18"/>
  <c r="BH110" i="18"/>
  <c r="BG110" i="18"/>
  <c r="BF110" i="18"/>
  <c r="T110" i="18"/>
  <c r="R110" i="18"/>
  <c r="P110" i="18"/>
  <c r="BI108" i="18"/>
  <c r="BH108" i="18"/>
  <c r="BG108" i="18"/>
  <c r="BF108" i="18"/>
  <c r="T108" i="18"/>
  <c r="R108" i="18"/>
  <c r="P108" i="18"/>
  <c r="BI106" i="18"/>
  <c r="BH106" i="18"/>
  <c r="BG106" i="18"/>
  <c r="BF106" i="18"/>
  <c r="T106" i="18"/>
  <c r="R106" i="18"/>
  <c r="P106" i="18"/>
  <c r="BI103" i="18"/>
  <c r="BH103" i="18"/>
  <c r="BG103" i="18"/>
  <c r="BF103" i="18"/>
  <c r="T103" i="18"/>
  <c r="R103" i="18"/>
  <c r="P103" i="18"/>
  <c r="BI101" i="18"/>
  <c r="BH101" i="18"/>
  <c r="BG101" i="18"/>
  <c r="BF101" i="18"/>
  <c r="T101" i="18"/>
  <c r="R101" i="18"/>
  <c r="P101" i="18"/>
  <c r="J95" i="18"/>
  <c r="J94" i="18"/>
  <c r="F94" i="18"/>
  <c r="F92" i="18"/>
  <c r="E90" i="18"/>
  <c r="J63" i="18"/>
  <c r="J62" i="18"/>
  <c r="F62" i="18"/>
  <c r="F60" i="18"/>
  <c r="E58" i="18"/>
  <c r="J22" i="18"/>
  <c r="E22" i="18"/>
  <c r="F95" i="18"/>
  <c r="J21" i="18"/>
  <c r="J16" i="18"/>
  <c r="J92" i="18" s="1"/>
  <c r="E7" i="18"/>
  <c r="E84" i="18" s="1"/>
  <c r="J41" i="17"/>
  <c r="J40" i="17"/>
  <c r="AY73" i="1"/>
  <c r="J39" i="17"/>
  <c r="AX73" i="1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0" i="17"/>
  <c r="BH130" i="17"/>
  <c r="BG130" i="17"/>
  <c r="BF130" i="17"/>
  <c r="T130" i="17"/>
  <c r="R130" i="17"/>
  <c r="P130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BI120" i="17"/>
  <c r="BH120" i="17"/>
  <c r="BG120" i="17"/>
  <c r="BF120" i="17"/>
  <c r="T120" i="17"/>
  <c r="T119" i="17"/>
  <c r="R120" i="17"/>
  <c r="R119" i="17"/>
  <c r="P120" i="17"/>
  <c r="P119" i="17"/>
  <c r="BI117" i="17"/>
  <c r="BH117" i="17"/>
  <c r="BG117" i="17"/>
  <c r="BF117" i="17"/>
  <c r="T117" i="17"/>
  <c r="R117" i="17"/>
  <c r="P117" i="17"/>
  <c r="BI115" i="17"/>
  <c r="BH115" i="17"/>
  <c r="BG115" i="17"/>
  <c r="BF115" i="17"/>
  <c r="T115" i="17"/>
  <c r="R115" i="17"/>
  <c r="P115" i="17"/>
  <c r="BI113" i="17"/>
  <c r="BH113" i="17"/>
  <c r="BG113" i="17"/>
  <c r="BF113" i="17"/>
  <c r="T113" i="17"/>
  <c r="R113" i="17"/>
  <c r="P113" i="17"/>
  <c r="BI110" i="17"/>
  <c r="BH110" i="17"/>
  <c r="BG110" i="17"/>
  <c r="BF110" i="17"/>
  <c r="T110" i="17"/>
  <c r="R110" i="17"/>
  <c r="P110" i="17"/>
  <c r="BI108" i="17"/>
  <c r="BH108" i="17"/>
  <c r="BG108" i="17"/>
  <c r="BF108" i="17"/>
  <c r="T108" i="17"/>
  <c r="R108" i="17"/>
  <c r="P108" i="17"/>
  <c r="BI106" i="17"/>
  <c r="BH106" i="17"/>
  <c r="BG106" i="17"/>
  <c r="BF106" i="17"/>
  <c r="T106" i="17"/>
  <c r="R106" i="17"/>
  <c r="P106" i="17"/>
  <c r="BI103" i="17"/>
  <c r="BH103" i="17"/>
  <c r="BG103" i="17"/>
  <c r="BF103" i="17"/>
  <c r="T103" i="17"/>
  <c r="R103" i="17"/>
  <c r="P103" i="17"/>
  <c r="BI101" i="17"/>
  <c r="BH101" i="17"/>
  <c r="BG101" i="17"/>
  <c r="BF101" i="17"/>
  <c r="T101" i="17"/>
  <c r="R101" i="17"/>
  <c r="P101" i="17"/>
  <c r="J95" i="17"/>
  <c r="J94" i="17"/>
  <c r="F94" i="17"/>
  <c r="F92" i="17"/>
  <c r="E90" i="17"/>
  <c r="J63" i="17"/>
  <c r="J62" i="17"/>
  <c r="F62" i="17"/>
  <c r="F60" i="17"/>
  <c r="E58" i="17"/>
  <c r="J22" i="17"/>
  <c r="E22" i="17"/>
  <c r="F95" i="17"/>
  <c r="J21" i="17"/>
  <c r="J16" i="17"/>
  <c r="J60" i="17" s="1"/>
  <c r="E7" i="17"/>
  <c r="E52" i="17" s="1"/>
  <c r="J41" i="16"/>
  <c r="J40" i="16"/>
  <c r="AY72" i="1"/>
  <c r="J39" i="16"/>
  <c r="AX72" i="1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0" i="16"/>
  <c r="BH130" i="16"/>
  <c r="BG130" i="16"/>
  <c r="BF130" i="16"/>
  <c r="T130" i="16"/>
  <c r="R130" i="16"/>
  <c r="P130" i="16"/>
  <c r="BI128" i="16"/>
  <c r="BH128" i="16"/>
  <c r="BG128" i="16"/>
  <c r="BF128" i="16"/>
  <c r="T128" i="16"/>
  <c r="R128" i="16"/>
  <c r="P128" i="16"/>
  <c r="BI126" i="16"/>
  <c r="BH126" i="16"/>
  <c r="BG126" i="16"/>
  <c r="BF126" i="16"/>
  <c r="T126" i="16"/>
  <c r="R126" i="16"/>
  <c r="P126" i="16"/>
  <c r="BI124" i="16"/>
  <c r="BH124" i="16"/>
  <c r="BG124" i="16"/>
  <c r="BF124" i="16"/>
  <c r="T124" i="16"/>
  <c r="R124" i="16"/>
  <c r="P124" i="16"/>
  <c r="BI120" i="16"/>
  <c r="BH120" i="16"/>
  <c r="BG120" i="16"/>
  <c r="BF120" i="16"/>
  <c r="T120" i="16"/>
  <c r="T119" i="16" s="1"/>
  <c r="R120" i="16"/>
  <c r="R119" i="16"/>
  <c r="P120" i="16"/>
  <c r="P119" i="16" s="1"/>
  <c r="BI117" i="16"/>
  <c r="BH117" i="16"/>
  <c r="BG117" i="16"/>
  <c r="BF117" i="16"/>
  <c r="T117" i="16"/>
  <c r="R117" i="16"/>
  <c r="P117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0" i="16"/>
  <c r="BH110" i="16"/>
  <c r="BG110" i="16"/>
  <c r="BF110" i="16"/>
  <c r="T110" i="16"/>
  <c r="R110" i="16"/>
  <c r="P110" i="16"/>
  <c r="BI108" i="16"/>
  <c r="BH108" i="16"/>
  <c r="BG108" i="16"/>
  <c r="BF108" i="16"/>
  <c r="T108" i="16"/>
  <c r="R108" i="16"/>
  <c r="P108" i="16"/>
  <c r="BI106" i="16"/>
  <c r="BH106" i="16"/>
  <c r="BG106" i="16"/>
  <c r="BF106" i="16"/>
  <c r="T106" i="16"/>
  <c r="R106" i="16"/>
  <c r="P106" i="16"/>
  <c r="BI103" i="16"/>
  <c r="BH103" i="16"/>
  <c r="BG103" i="16"/>
  <c r="BF103" i="16"/>
  <c r="T103" i="16"/>
  <c r="R103" i="16"/>
  <c r="P103" i="16"/>
  <c r="BI101" i="16"/>
  <c r="BH101" i="16"/>
  <c r="BG101" i="16"/>
  <c r="BF101" i="16"/>
  <c r="T101" i="16"/>
  <c r="R101" i="16"/>
  <c r="P101" i="16"/>
  <c r="J95" i="16"/>
  <c r="J94" i="16"/>
  <c r="F94" i="16"/>
  <c r="F92" i="16"/>
  <c r="E90" i="16"/>
  <c r="J63" i="16"/>
  <c r="J62" i="16"/>
  <c r="F62" i="16"/>
  <c r="F60" i="16"/>
  <c r="E58" i="16"/>
  <c r="J22" i="16"/>
  <c r="E22" i="16"/>
  <c r="F95" i="16" s="1"/>
  <c r="J21" i="16"/>
  <c r="J16" i="16"/>
  <c r="J60" i="16"/>
  <c r="E7" i="16"/>
  <c r="E52" i="16" s="1"/>
  <c r="J127" i="15"/>
  <c r="J41" i="15"/>
  <c r="J40" i="15"/>
  <c r="AY71" i="1"/>
  <c r="J39" i="15"/>
  <c r="AX71" i="1"/>
  <c r="BI145" i="15"/>
  <c r="BH145" i="15"/>
  <c r="BG145" i="15"/>
  <c r="BF145" i="15"/>
  <c r="T145" i="15"/>
  <c r="R145" i="15"/>
  <c r="P145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J74" i="15"/>
  <c r="BI125" i="15"/>
  <c r="BH125" i="15"/>
  <c r="BG125" i="15"/>
  <c r="BF125" i="15"/>
  <c r="T125" i="15"/>
  <c r="T124" i="15"/>
  <c r="R125" i="15"/>
  <c r="R124" i="15"/>
  <c r="P125" i="15"/>
  <c r="P124" i="15"/>
  <c r="BI122" i="15"/>
  <c r="BH122" i="15"/>
  <c r="BG122" i="15"/>
  <c r="BF122" i="15"/>
  <c r="T122" i="15"/>
  <c r="R122" i="15"/>
  <c r="P122" i="15"/>
  <c r="BI120" i="15"/>
  <c r="BH120" i="15"/>
  <c r="BG120" i="15"/>
  <c r="BF120" i="15"/>
  <c r="T120" i="15"/>
  <c r="R120" i="15"/>
  <c r="P120" i="15"/>
  <c r="BI118" i="15"/>
  <c r="BH118" i="15"/>
  <c r="BG118" i="15"/>
  <c r="BF118" i="15"/>
  <c r="T118" i="15"/>
  <c r="R118" i="15"/>
  <c r="P118" i="15"/>
  <c r="BI115" i="15"/>
  <c r="BH115" i="15"/>
  <c r="BG115" i="15"/>
  <c r="BF115" i="15"/>
  <c r="T115" i="15"/>
  <c r="T114" i="15" s="1"/>
  <c r="R115" i="15"/>
  <c r="R114" i="15" s="1"/>
  <c r="P115" i="15"/>
  <c r="P114" i="15" s="1"/>
  <c r="BI113" i="15"/>
  <c r="BH113" i="15"/>
  <c r="BG113" i="15"/>
  <c r="BF113" i="15"/>
  <c r="T113" i="15"/>
  <c r="R113" i="15"/>
  <c r="P113" i="15"/>
  <c r="BI112" i="15"/>
  <c r="BH112" i="15"/>
  <c r="BG112" i="15"/>
  <c r="BF112" i="15"/>
  <c r="T112" i="15"/>
  <c r="R112" i="15"/>
  <c r="P112" i="15"/>
  <c r="BI111" i="15"/>
  <c r="BH111" i="15"/>
  <c r="BG111" i="15"/>
  <c r="BF111" i="15"/>
  <c r="T111" i="15"/>
  <c r="R111" i="15"/>
  <c r="P111" i="15"/>
  <c r="BI109" i="15"/>
  <c r="BH109" i="15"/>
  <c r="BG109" i="15"/>
  <c r="BF109" i="15"/>
  <c r="T109" i="15"/>
  <c r="R109" i="15"/>
  <c r="P109" i="15"/>
  <c r="BI105" i="15"/>
  <c r="BH105" i="15"/>
  <c r="BG105" i="15"/>
  <c r="BF105" i="15"/>
  <c r="T105" i="15"/>
  <c r="R105" i="15"/>
  <c r="P105" i="15"/>
  <c r="BI102" i="15"/>
  <c r="BH102" i="15"/>
  <c r="BG102" i="15"/>
  <c r="BF102" i="15"/>
  <c r="T102" i="15"/>
  <c r="T101" i="15"/>
  <c r="R102" i="15"/>
  <c r="R101" i="15"/>
  <c r="P102" i="15"/>
  <c r="P101" i="15"/>
  <c r="J96" i="15"/>
  <c r="J95" i="15"/>
  <c r="F95" i="15"/>
  <c r="F93" i="15"/>
  <c r="E91" i="15"/>
  <c r="J63" i="15"/>
  <c r="J62" i="15"/>
  <c r="F62" i="15"/>
  <c r="F60" i="15"/>
  <c r="E58" i="15"/>
  <c r="J22" i="15"/>
  <c r="E22" i="15"/>
  <c r="F96" i="15" s="1"/>
  <c r="J21" i="15"/>
  <c r="J16" i="15"/>
  <c r="J60" i="15" s="1"/>
  <c r="E7" i="15"/>
  <c r="E85" i="15"/>
  <c r="J41" i="14"/>
  <c r="J40" i="14"/>
  <c r="AY70" i="1" s="1"/>
  <c r="J39" i="14"/>
  <c r="AX70" i="1" s="1"/>
  <c r="BI238" i="14"/>
  <c r="BH238" i="14"/>
  <c r="BG238" i="14"/>
  <c r="BF238" i="14"/>
  <c r="T238" i="14"/>
  <c r="R238" i="14"/>
  <c r="P238" i="14"/>
  <c r="BI236" i="14"/>
  <c r="BH236" i="14"/>
  <c r="BG236" i="14"/>
  <c r="BF236" i="14"/>
  <c r="T236" i="14"/>
  <c r="R236" i="14"/>
  <c r="P236" i="14"/>
  <c r="BI234" i="14"/>
  <c r="BH234" i="14"/>
  <c r="BG234" i="14"/>
  <c r="BF234" i="14"/>
  <c r="T234" i="14"/>
  <c r="R234" i="14"/>
  <c r="P234" i="14"/>
  <c r="BI232" i="14"/>
  <c r="BH232" i="14"/>
  <c r="BG232" i="14"/>
  <c r="BF232" i="14"/>
  <c r="T232" i="14"/>
  <c r="R232" i="14"/>
  <c r="P232" i="14"/>
  <c r="BI231" i="14"/>
  <c r="BH231" i="14"/>
  <c r="BG231" i="14"/>
  <c r="BF231" i="14"/>
  <c r="T231" i="14"/>
  <c r="R231" i="14"/>
  <c r="P231" i="14"/>
  <c r="BI229" i="14"/>
  <c r="BH229" i="14"/>
  <c r="BG229" i="14"/>
  <c r="BF229" i="14"/>
  <c r="T229" i="14"/>
  <c r="R229" i="14"/>
  <c r="P229" i="14"/>
  <c r="BI227" i="14"/>
  <c r="BH227" i="14"/>
  <c r="BG227" i="14"/>
  <c r="BF227" i="14"/>
  <c r="T227" i="14"/>
  <c r="R227" i="14"/>
  <c r="P227" i="14"/>
  <c r="BI225" i="14"/>
  <c r="BH225" i="14"/>
  <c r="BG225" i="14"/>
  <c r="BF225" i="14"/>
  <c r="T225" i="14"/>
  <c r="R225" i="14"/>
  <c r="P225" i="14"/>
  <c r="BI223" i="14"/>
  <c r="BH223" i="14"/>
  <c r="BG223" i="14"/>
  <c r="BF223" i="14"/>
  <c r="T223" i="14"/>
  <c r="R223" i="14"/>
  <c r="P223" i="14"/>
  <c r="BI221" i="14"/>
  <c r="BH221" i="14"/>
  <c r="BG221" i="14"/>
  <c r="BF221" i="14"/>
  <c r="T221" i="14"/>
  <c r="R221" i="14"/>
  <c r="P221" i="14"/>
  <c r="BI219" i="14"/>
  <c r="BH219" i="14"/>
  <c r="BG219" i="14"/>
  <c r="BF219" i="14"/>
  <c r="T219" i="14"/>
  <c r="R219" i="14"/>
  <c r="P219" i="14"/>
  <c r="BI217" i="14"/>
  <c r="BH217" i="14"/>
  <c r="BG217" i="14"/>
  <c r="BF217" i="14"/>
  <c r="T217" i="14"/>
  <c r="R217" i="14"/>
  <c r="P217" i="14"/>
  <c r="BI215" i="14"/>
  <c r="BH215" i="14"/>
  <c r="BG215" i="14"/>
  <c r="BF215" i="14"/>
  <c r="T215" i="14"/>
  <c r="R215" i="14"/>
  <c r="P215" i="14"/>
  <c r="BI213" i="14"/>
  <c r="BH213" i="14"/>
  <c r="BG213" i="14"/>
  <c r="BF213" i="14"/>
  <c r="T213" i="14"/>
  <c r="R213" i="14"/>
  <c r="P213" i="14"/>
  <c r="BI211" i="14"/>
  <c r="BH211" i="14"/>
  <c r="BG211" i="14"/>
  <c r="BF211" i="14"/>
  <c r="T211" i="14"/>
  <c r="R211" i="14"/>
  <c r="P211" i="14"/>
  <c r="BI209" i="14"/>
  <c r="BH209" i="14"/>
  <c r="BG209" i="14"/>
  <c r="BF209" i="14"/>
  <c r="T209" i="14"/>
  <c r="R209" i="14"/>
  <c r="P209" i="14"/>
  <c r="BI207" i="14"/>
  <c r="BH207" i="14"/>
  <c r="BG207" i="14"/>
  <c r="BF207" i="14"/>
  <c r="T207" i="14"/>
  <c r="R207" i="14"/>
  <c r="P207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5" i="14"/>
  <c r="BH195" i="14"/>
  <c r="BG195" i="14"/>
  <c r="BF195" i="14"/>
  <c r="T195" i="14"/>
  <c r="R195" i="14"/>
  <c r="P195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BI127" i="14"/>
  <c r="BH127" i="14"/>
  <c r="BG127" i="14"/>
  <c r="BF127" i="14"/>
  <c r="T127" i="14"/>
  <c r="T126" i="14" s="1"/>
  <c r="R127" i="14"/>
  <c r="R126" i="14"/>
  <c r="P127" i="14"/>
  <c r="P126" i="14" s="1"/>
  <c r="BI124" i="14"/>
  <c r="BH124" i="14"/>
  <c r="BG124" i="14"/>
  <c r="BF124" i="14"/>
  <c r="T124" i="14"/>
  <c r="R124" i="14"/>
  <c r="P124" i="14"/>
  <c r="BI122" i="14"/>
  <c r="BH122" i="14"/>
  <c r="BG122" i="14"/>
  <c r="BF122" i="14"/>
  <c r="T122" i="14"/>
  <c r="R122" i="14"/>
  <c r="P122" i="14"/>
  <c r="BI120" i="14"/>
  <c r="BH120" i="14"/>
  <c r="BG120" i="14"/>
  <c r="BF120" i="14"/>
  <c r="T120" i="14"/>
  <c r="R120" i="14"/>
  <c r="P120" i="14"/>
  <c r="BI117" i="14"/>
  <c r="BH117" i="14"/>
  <c r="BG117" i="14"/>
  <c r="BF117" i="14"/>
  <c r="T117" i="14"/>
  <c r="R117" i="14"/>
  <c r="P117" i="14"/>
  <c r="BI115" i="14"/>
  <c r="BH115" i="14"/>
  <c r="BG115" i="14"/>
  <c r="BF115" i="14"/>
  <c r="T115" i="14"/>
  <c r="R115" i="14"/>
  <c r="P115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6" i="14"/>
  <c r="BH106" i="14"/>
  <c r="BG106" i="14"/>
  <c r="BF106" i="14"/>
  <c r="T106" i="14"/>
  <c r="R106" i="14"/>
  <c r="P106" i="14"/>
  <c r="BI104" i="14"/>
  <c r="BH104" i="14"/>
  <c r="BG104" i="14"/>
  <c r="BF104" i="14"/>
  <c r="T104" i="14"/>
  <c r="R104" i="14"/>
  <c r="P104" i="14"/>
  <c r="J98" i="14"/>
  <c r="J97" i="14"/>
  <c r="F97" i="14"/>
  <c r="F95" i="14"/>
  <c r="E93" i="14"/>
  <c r="J63" i="14"/>
  <c r="J62" i="14"/>
  <c r="F62" i="14"/>
  <c r="F60" i="14"/>
  <c r="E58" i="14"/>
  <c r="J22" i="14"/>
  <c r="E22" i="14"/>
  <c r="F98" i="14" s="1"/>
  <c r="J21" i="14"/>
  <c r="J16" i="14"/>
  <c r="J95" i="14" s="1"/>
  <c r="E7" i="14"/>
  <c r="E87" i="14"/>
  <c r="J41" i="13"/>
  <c r="J40" i="13"/>
  <c r="AY69" i="1"/>
  <c r="J39" i="13"/>
  <c r="AX69" i="1" s="1"/>
  <c r="BI218" i="13"/>
  <c r="BH218" i="13"/>
  <c r="BG218" i="13"/>
  <c r="BF218" i="13"/>
  <c r="T218" i="13"/>
  <c r="R218" i="13"/>
  <c r="P218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09" i="13"/>
  <c r="BH209" i="13"/>
  <c r="BG209" i="13"/>
  <c r="BF209" i="13"/>
  <c r="T209" i="13"/>
  <c r="R209" i="13"/>
  <c r="P209" i="13"/>
  <c r="BI207" i="13"/>
  <c r="BH207" i="13"/>
  <c r="BG207" i="13"/>
  <c r="BF207" i="13"/>
  <c r="T207" i="13"/>
  <c r="R207" i="13"/>
  <c r="P207" i="13"/>
  <c r="BI205" i="13"/>
  <c r="BH205" i="13"/>
  <c r="BG205" i="13"/>
  <c r="BF205" i="13"/>
  <c r="T205" i="13"/>
  <c r="R205" i="13"/>
  <c r="P205" i="13"/>
  <c r="BI203" i="13"/>
  <c r="BH203" i="13"/>
  <c r="BG203" i="13"/>
  <c r="BF203" i="13"/>
  <c r="T203" i="13"/>
  <c r="R203" i="13"/>
  <c r="P203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R199" i="13"/>
  <c r="P199" i="13"/>
  <c r="BI196" i="13"/>
  <c r="BH196" i="13"/>
  <c r="BG196" i="13"/>
  <c r="BF196" i="13"/>
  <c r="T196" i="13"/>
  <c r="R196" i="13"/>
  <c r="P196" i="13"/>
  <c r="BI194" i="13"/>
  <c r="BH194" i="13"/>
  <c r="BG194" i="13"/>
  <c r="BF194" i="13"/>
  <c r="T194" i="13"/>
  <c r="R194" i="13"/>
  <c r="P194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R179" i="13"/>
  <c r="P179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T125" i="13"/>
  <c r="R126" i="13"/>
  <c r="R125" i="13" s="1"/>
  <c r="P126" i="13"/>
  <c r="P125" i="13"/>
  <c r="BI123" i="13"/>
  <c r="BH123" i="13"/>
  <c r="BG123" i="13"/>
  <c r="BF123" i="13"/>
  <c r="T123" i="13"/>
  <c r="R123" i="13"/>
  <c r="P123" i="13"/>
  <c r="BI121" i="13"/>
  <c r="BH121" i="13"/>
  <c r="BG121" i="13"/>
  <c r="BF121" i="13"/>
  <c r="T121" i="13"/>
  <c r="R121" i="13"/>
  <c r="P121" i="13"/>
  <c r="BI119" i="13"/>
  <c r="BH119" i="13"/>
  <c r="BG119" i="13"/>
  <c r="BF119" i="13"/>
  <c r="T119" i="13"/>
  <c r="R119" i="13"/>
  <c r="P119" i="13"/>
  <c r="BI116" i="13"/>
  <c r="BH116" i="13"/>
  <c r="BG116" i="13"/>
  <c r="BF116" i="13"/>
  <c r="T116" i="13"/>
  <c r="R116" i="13"/>
  <c r="P116" i="13"/>
  <c r="BI114" i="13"/>
  <c r="BH114" i="13"/>
  <c r="BG114" i="13"/>
  <c r="BF114" i="13"/>
  <c r="T114" i="13"/>
  <c r="R114" i="13"/>
  <c r="P114" i="13"/>
  <c r="BI112" i="13"/>
  <c r="BH112" i="13"/>
  <c r="BG112" i="13"/>
  <c r="BF112" i="13"/>
  <c r="T112" i="13"/>
  <c r="R112" i="13"/>
  <c r="P112" i="13"/>
  <c r="BI110" i="13"/>
  <c r="BH110" i="13"/>
  <c r="BG110" i="13"/>
  <c r="BF110" i="13"/>
  <c r="T110" i="13"/>
  <c r="R110" i="13"/>
  <c r="P110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J97" i="13"/>
  <c r="J96" i="13"/>
  <c r="F96" i="13"/>
  <c r="F94" i="13"/>
  <c r="E92" i="13"/>
  <c r="J63" i="13"/>
  <c r="J62" i="13"/>
  <c r="F62" i="13"/>
  <c r="F60" i="13"/>
  <c r="E58" i="13"/>
  <c r="J22" i="13"/>
  <c r="E22" i="13"/>
  <c r="F97" i="13" s="1"/>
  <c r="J21" i="13"/>
  <c r="J16" i="13"/>
  <c r="J94" i="13" s="1"/>
  <c r="E7" i="13"/>
  <c r="E52" i="13"/>
  <c r="J41" i="12"/>
  <c r="J40" i="12"/>
  <c r="AY68" i="1"/>
  <c r="J39" i="12"/>
  <c r="AX68" i="1" s="1"/>
  <c r="BI219" i="12"/>
  <c r="BH219" i="12"/>
  <c r="BG219" i="12"/>
  <c r="BF219" i="12"/>
  <c r="T219" i="12"/>
  <c r="R219" i="12"/>
  <c r="P219" i="12"/>
  <c r="BI217" i="12"/>
  <c r="BH217" i="12"/>
  <c r="BG217" i="12"/>
  <c r="BF217" i="12"/>
  <c r="T217" i="12"/>
  <c r="R217" i="12"/>
  <c r="P217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0" i="12"/>
  <c r="BH200" i="12"/>
  <c r="BG200" i="12"/>
  <c r="BF200" i="12"/>
  <c r="T200" i="12"/>
  <c r="R200" i="12"/>
  <c r="P200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7" i="12"/>
  <c r="BH167" i="12"/>
  <c r="BG167" i="12"/>
  <c r="BF167" i="12"/>
  <c r="T167" i="12"/>
  <c r="R167" i="12"/>
  <c r="P167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6" i="12"/>
  <c r="BH126" i="12"/>
  <c r="BG126" i="12"/>
  <c r="BF126" i="12"/>
  <c r="T126" i="12"/>
  <c r="T125" i="12"/>
  <c r="R126" i="12"/>
  <c r="R125" i="12" s="1"/>
  <c r="P126" i="12"/>
  <c r="P125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10" i="12"/>
  <c r="BH110" i="12"/>
  <c r="BG110" i="12"/>
  <c r="BF110" i="12"/>
  <c r="T110" i="12"/>
  <c r="R110" i="12"/>
  <c r="P110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J97" i="12"/>
  <c r="J96" i="12"/>
  <c r="F96" i="12"/>
  <c r="F94" i="12"/>
  <c r="E92" i="12"/>
  <c r="J63" i="12"/>
  <c r="J62" i="12"/>
  <c r="F62" i="12"/>
  <c r="F60" i="12"/>
  <c r="E58" i="12"/>
  <c r="J22" i="12"/>
  <c r="E22" i="12"/>
  <c r="F63" i="12"/>
  <c r="J21" i="12"/>
  <c r="J16" i="12"/>
  <c r="J60" i="12"/>
  <c r="E7" i="12"/>
  <c r="E86" i="12" s="1"/>
  <c r="J41" i="11"/>
  <c r="J40" i="11"/>
  <c r="AY67" i="1"/>
  <c r="J39" i="11"/>
  <c r="AX67" i="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6" i="11"/>
  <c r="BH126" i="11"/>
  <c r="BG126" i="11"/>
  <c r="BF126" i="11"/>
  <c r="T126" i="11"/>
  <c r="T125" i="11" s="1"/>
  <c r="R126" i="11"/>
  <c r="R125" i="11"/>
  <c r="P126" i="11"/>
  <c r="P125" i="11" s="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6" i="11"/>
  <c r="BH116" i="11"/>
  <c r="BG116" i="11"/>
  <c r="BF116" i="11"/>
  <c r="T116" i="11"/>
  <c r="T115" i="11"/>
  <c r="R116" i="11"/>
  <c r="R115" i="11" s="1"/>
  <c r="P116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2" i="11"/>
  <c r="BH102" i="11"/>
  <c r="BG102" i="11"/>
  <c r="BF102" i="11"/>
  <c r="T102" i="11"/>
  <c r="T101" i="11" s="1"/>
  <c r="R102" i="11"/>
  <c r="R101" i="11" s="1"/>
  <c r="P102" i="11"/>
  <c r="P101" i="11" s="1"/>
  <c r="J96" i="11"/>
  <c r="J95" i="11"/>
  <c r="F95" i="11"/>
  <c r="F93" i="11"/>
  <c r="E91" i="11"/>
  <c r="J63" i="11"/>
  <c r="J62" i="11"/>
  <c r="F62" i="11"/>
  <c r="F60" i="11"/>
  <c r="E58" i="11"/>
  <c r="J22" i="11"/>
  <c r="E22" i="11"/>
  <c r="F96" i="11" s="1"/>
  <c r="J21" i="11"/>
  <c r="J16" i="11"/>
  <c r="J93" i="11" s="1"/>
  <c r="E7" i="11"/>
  <c r="E85" i="11"/>
  <c r="J39" i="10"/>
  <c r="J38" i="10"/>
  <c r="AY65" i="1"/>
  <c r="J37" i="10"/>
  <c r="AX65" i="1" s="1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J85" i="10"/>
  <c r="J84" i="10"/>
  <c r="F84" i="10"/>
  <c r="F82" i="10"/>
  <c r="E80" i="10"/>
  <c r="J59" i="10"/>
  <c r="J58" i="10"/>
  <c r="F58" i="10"/>
  <c r="F56" i="10"/>
  <c r="E54" i="10"/>
  <c r="J20" i="10"/>
  <c r="E20" i="10"/>
  <c r="F85" i="10"/>
  <c r="J19" i="10"/>
  <c r="J14" i="10"/>
  <c r="J56" i="10" s="1"/>
  <c r="E7" i="10"/>
  <c r="E76" i="10" s="1"/>
  <c r="J39" i="9"/>
  <c r="J38" i="9"/>
  <c r="AY64" i="1"/>
  <c r="J37" i="9"/>
  <c r="AX64" i="1" s="1"/>
  <c r="BI90" i="9"/>
  <c r="BH90" i="9"/>
  <c r="BG90" i="9"/>
  <c r="BF90" i="9"/>
  <c r="T90" i="9"/>
  <c r="T89" i="9"/>
  <c r="T88" i="9" s="1"/>
  <c r="T87" i="9" s="1"/>
  <c r="R90" i="9"/>
  <c r="R89" i="9"/>
  <c r="R88" i="9" s="1"/>
  <c r="R87" i="9" s="1"/>
  <c r="P90" i="9"/>
  <c r="P89" i="9"/>
  <c r="P88" i="9" s="1"/>
  <c r="P87" i="9" s="1"/>
  <c r="AU64" i="1" s="1"/>
  <c r="J84" i="9"/>
  <c r="J83" i="9"/>
  <c r="F83" i="9"/>
  <c r="F81" i="9"/>
  <c r="E79" i="9"/>
  <c r="J59" i="9"/>
  <c r="J58" i="9"/>
  <c r="F58" i="9"/>
  <c r="F56" i="9"/>
  <c r="E54" i="9"/>
  <c r="J20" i="9"/>
  <c r="E20" i="9"/>
  <c r="F84" i="9"/>
  <c r="J19" i="9"/>
  <c r="J14" i="9"/>
  <c r="J56" i="9" s="1"/>
  <c r="E7" i="9"/>
  <c r="E75" i="9" s="1"/>
  <c r="J41" i="8"/>
  <c r="J40" i="8"/>
  <c r="AY63" i="1"/>
  <c r="J39" i="8"/>
  <c r="AX63" i="1" s="1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J89" i="8"/>
  <c r="J88" i="8"/>
  <c r="F88" i="8"/>
  <c r="F86" i="8"/>
  <c r="E84" i="8"/>
  <c r="J63" i="8"/>
  <c r="J62" i="8"/>
  <c r="F62" i="8"/>
  <c r="F60" i="8"/>
  <c r="E58" i="8"/>
  <c r="J22" i="8"/>
  <c r="E22" i="8"/>
  <c r="F89" i="8"/>
  <c r="J21" i="8"/>
  <c r="J16" i="8"/>
  <c r="J86" i="8" s="1"/>
  <c r="E7" i="8"/>
  <c r="E52" i="8" s="1"/>
  <c r="J41" i="7"/>
  <c r="J40" i="7"/>
  <c r="AY62" i="1"/>
  <c r="J39" i="7"/>
  <c r="AX62" i="1" s="1"/>
  <c r="BI113" i="7"/>
  <c r="BH113" i="7"/>
  <c r="BG113" i="7"/>
  <c r="BF113" i="7"/>
  <c r="T113" i="7"/>
  <c r="R113" i="7"/>
  <c r="P113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6" i="7"/>
  <c r="BH96" i="7"/>
  <c r="BG96" i="7"/>
  <c r="BF96" i="7"/>
  <c r="T96" i="7"/>
  <c r="R96" i="7"/>
  <c r="P96" i="7"/>
  <c r="J90" i="7"/>
  <c r="J89" i="7"/>
  <c r="F89" i="7"/>
  <c r="F87" i="7"/>
  <c r="E85" i="7"/>
  <c r="J63" i="7"/>
  <c r="J62" i="7"/>
  <c r="F62" i="7"/>
  <c r="F60" i="7"/>
  <c r="E58" i="7"/>
  <c r="J22" i="7"/>
  <c r="E22" i="7"/>
  <c r="F90" i="7"/>
  <c r="J21" i="7"/>
  <c r="J16" i="7"/>
  <c r="J87" i="7" s="1"/>
  <c r="E7" i="7"/>
  <c r="E79" i="7" s="1"/>
  <c r="J41" i="6"/>
  <c r="J40" i="6"/>
  <c r="AY61" i="1"/>
  <c r="J39" i="6"/>
  <c r="AX61" i="1" s="1"/>
  <c r="BI188" i="6"/>
  <c r="BH188" i="6"/>
  <c r="BG188" i="6"/>
  <c r="BF188" i="6"/>
  <c r="T188" i="6"/>
  <c r="T187" i="6"/>
  <c r="R188" i="6"/>
  <c r="R187" i="6" s="1"/>
  <c r="P188" i="6"/>
  <c r="P187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J93" i="6"/>
  <c r="J92" i="6"/>
  <c r="F92" i="6"/>
  <c r="F90" i="6"/>
  <c r="E88" i="6"/>
  <c r="J63" i="6"/>
  <c r="J62" i="6"/>
  <c r="F62" i="6"/>
  <c r="F60" i="6"/>
  <c r="E58" i="6"/>
  <c r="J22" i="6"/>
  <c r="E22" i="6"/>
  <c r="F93" i="6" s="1"/>
  <c r="J21" i="6"/>
  <c r="J16" i="6"/>
  <c r="J60" i="6"/>
  <c r="E7" i="6"/>
  <c r="E52" i="6" s="1"/>
  <c r="J41" i="5"/>
  <c r="J40" i="5"/>
  <c r="AY60" i="1"/>
  <c r="J39" i="5"/>
  <c r="AX60" i="1"/>
  <c r="BI290" i="5"/>
  <c r="BH290" i="5"/>
  <c r="BG290" i="5"/>
  <c r="BF290" i="5"/>
  <c r="T290" i="5"/>
  <c r="T289" i="5"/>
  <c r="R290" i="5"/>
  <c r="R289" i="5"/>
  <c r="P290" i="5"/>
  <c r="P289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3" i="5"/>
  <c r="BH273" i="5"/>
  <c r="BG273" i="5"/>
  <c r="BF273" i="5"/>
  <c r="T273" i="5"/>
  <c r="R273" i="5"/>
  <c r="P273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58" i="5"/>
  <c r="BH258" i="5"/>
  <c r="BG258" i="5"/>
  <c r="BF258" i="5"/>
  <c r="T258" i="5"/>
  <c r="R258" i="5"/>
  <c r="P258" i="5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J95" i="5"/>
  <c r="J94" i="5"/>
  <c r="F94" i="5"/>
  <c r="F92" i="5"/>
  <c r="E90" i="5"/>
  <c r="J63" i="5"/>
  <c r="J62" i="5"/>
  <c r="F62" i="5"/>
  <c r="F60" i="5"/>
  <c r="E58" i="5"/>
  <c r="J22" i="5"/>
  <c r="E22" i="5"/>
  <c r="F95" i="5" s="1"/>
  <c r="J21" i="5"/>
  <c r="J16" i="5"/>
  <c r="J92" i="5" s="1"/>
  <c r="E7" i="5"/>
  <c r="E84" i="5" s="1"/>
  <c r="J41" i="4"/>
  <c r="J40" i="4"/>
  <c r="AY59" i="1"/>
  <c r="J39" i="4"/>
  <c r="AX59" i="1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J88" i="4"/>
  <c r="J87" i="4"/>
  <c r="F87" i="4"/>
  <c r="F85" i="4"/>
  <c r="E83" i="4"/>
  <c r="J63" i="4"/>
  <c r="J62" i="4"/>
  <c r="F62" i="4"/>
  <c r="F60" i="4"/>
  <c r="E58" i="4"/>
  <c r="J22" i="4"/>
  <c r="E22" i="4"/>
  <c r="F88" i="4"/>
  <c r="J21" i="4"/>
  <c r="J16" i="4"/>
  <c r="J85" i="4" s="1"/>
  <c r="E7" i="4"/>
  <c r="E77" i="4" s="1"/>
  <c r="J87" i="3"/>
  <c r="T86" i="3"/>
  <c r="R86" i="3"/>
  <c r="P86" i="3"/>
  <c r="AU58" i="1"/>
  <c r="BK86" i="3"/>
  <c r="J86" i="3"/>
  <c r="J63" i="3" s="1"/>
  <c r="J39" i="3"/>
  <c r="J38" i="3"/>
  <c r="AY58" i="1"/>
  <c r="J37" i="3"/>
  <c r="AX58" i="1"/>
  <c r="J64" i="3"/>
  <c r="J83" i="3"/>
  <c r="J82" i="3"/>
  <c r="F82" i="3"/>
  <c r="F80" i="3"/>
  <c r="E78" i="3"/>
  <c r="J59" i="3"/>
  <c r="J58" i="3"/>
  <c r="F58" i="3"/>
  <c r="F56" i="3"/>
  <c r="E54" i="3"/>
  <c r="J20" i="3"/>
  <c r="E20" i="3"/>
  <c r="F83" i="3"/>
  <c r="J19" i="3"/>
  <c r="J14" i="3"/>
  <c r="J80" i="3" s="1"/>
  <c r="E7" i="3"/>
  <c r="E74" i="3" s="1"/>
  <c r="J35" i="2"/>
  <c r="J34" i="2"/>
  <c r="AY55" i="1"/>
  <c r="J33" i="2"/>
  <c r="AX55" i="1"/>
  <c r="BI103" i="2"/>
  <c r="BH103" i="2"/>
  <c r="BG103" i="2"/>
  <c r="BF103" i="2"/>
  <c r="T103" i="2"/>
  <c r="T102" i="2"/>
  <c r="R103" i="2"/>
  <c r="R102" i="2"/>
  <c r="P103" i="2"/>
  <c r="P102" i="2"/>
  <c r="BI99" i="2"/>
  <c r="BH99" i="2"/>
  <c r="BG99" i="2"/>
  <c r="BF99" i="2"/>
  <c r="T99" i="2"/>
  <c r="T98" i="2"/>
  <c r="R99" i="2"/>
  <c r="R98" i="2"/>
  <c r="P99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88" i="2"/>
  <c r="BH88" i="2"/>
  <c r="BG88" i="2"/>
  <c r="BF88" i="2"/>
  <c r="T88" i="2"/>
  <c r="T87" i="2" s="1"/>
  <c r="R88" i="2"/>
  <c r="R87" i="2" s="1"/>
  <c r="P88" i="2"/>
  <c r="P87" i="2" s="1"/>
  <c r="BI84" i="2"/>
  <c r="BH84" i="2"/>
  <c r="BG84" i="2"/>
  <c r="BF84" i="2"/>
  <c r="T84" i="2"/>
  <c r="R84" i="2"/>
  <c r="P84" i="2"/>
  <c r="BI82" i="2"/>
  <c r="BH82" i="2"/>
  <c r="BG82" i="2"/>
  <c r="BF82" i="2"/>
  <c r="T82" i="2"/>
  <c r="R82" i="2"/>
  <c r="P82" i="2"/>
  <c r="J76" i="2"/>
  <c r="J75" i="2"/>
  <c r="F75" i="2"/>
  <c r="F73" i="2"/>
  <c r="E71" i="2"/>
  <c r="J51" i="2"/>
  <c r="J50" i="2"/>
  <c r="F50" i="2"/>
  <c r="F48" i="2"/>
  <c r="E46" i="2"/>
  <c r="J16" i="2"/>
  <c r="E16" i="2"/>
  <c r="F76" i="2"/>
  <c r="J15" i="2"/>
  <c r="J10" i="2"/>
  <c r="J73" i="2" s="1"/>
  <c r="L50" i="1"/>
  <c r="AM50" i="1"/>
  <c r="AM49" i="1"/>
  <c r="L49" i="1"/>
  <c r="AM47" i="1"/>
  <c r="L47" i="1"/>
  <c r="L45" i="1"/>
  <c r="L44" i="1"/>
  <c r="F39" i="3"/>
  <c r="BK187" i="4"/>
  <c r="J120" i="4"/>
  <c r="BK109" i="4"/>
  <c r="J107" i="5"/>
  <c r="BK255" i="5"/>
  <c r="BK206" i="5"/>
  <c r="BK120" i="6"/>
  <c r="BK105" i="6"/>
  <c r="BK105" i="8"/>
  <c r="BK119" i="10"/>
  <c r="J120" i="10"/>
  <c r="J93" i="10"/>
  <c r="J107" i="11"/>
  <c r="J170" i="11"/>
  <c r="BK158" i="12"/>
  <c r="J191" i="12"/>
  <c r="J112" i="12"/>
  <c r="BK103" i="12"/>
  <c r="J161" i="13"/>
  <c r="BK126" i="13"/>
  <c r="BK179" i="13"/>
  <c r="BK152" i="14"/>
  <c r="BK181" i="14"/>
  <c r="BK160" i="14"/>
  <c r="BK141" i="15"/>
  <c r="BK131" i="15"/>
  <c r="BK139" i="16"/>
  <c r="J106" i="17"/>
  <c r="J139" i="17"/>
  <c r="BK141" i="18"/>
  <c r="BK202" i="19"/>
  <c r="J184" i="19"/>
  <c r="BK129" i="19"/>
  <c r="BK142" i="19"/>
  <c r="BK103" i="19"/>
  <c r="BK103" i="20"/>
  <c r="J135" i="20"/>
  <c r="BK106" i="21"/>
  <c r="J156" i="24"/>
  <c r="BK162" i="24"/>
  <c r="J144" i="24"/>
  <c r="J119" i="25"/>
  <c r="J159" i="25"/>
  <c r="J132" i="25"/>
  <c r="J187" i="26"/>
  <c r="BK138" i="26"/>
  <c r="J112" i="26"/>
  <c r="J107" i="27"/>
  <c r="J129" i="28"/>
  <c r="BK120" i="29"/>
  <c r="BK101" i="30"/>
  <c r="J113" i="31"/>
  <c r="BK127" i="32"/>
  <c r="BK105" i="32"/>
  <c r="BK156" i="32"/>
  <c r="J172" i="33"/>
  <c r="BK136" i="33"/>
  <c r="J147" i="33"/>
  <c r="J173" i="33"/>
  <c r="J139" i="33"/>
  <c r="J101" i="33"/>
  <c r="J95" i="35"/>
  <c r="J168" i="37"/>
  <c r="BK148" i="37"/>
  <c r="BK156" i="37"/>
  <c r="BK202" i="38"/>
  <c r="J146" i="38"/>
  <c r="J105" i="38"/>
  <c r="BK191" i="39"/>
  <c r="BK159" i="39"/>
  <c r="J204" i="39"/>
  <c r="BK106" i="39"/>
  <c r="BK205" i="40"/>
  <c r="BK150" i="40"/>
  <c r="J105" i="40"/>
  <c r="J135" i="41"/>
  <c r="BK101" i="41"/>
  <c r="J134" i="42"/>
  <c r="BK113" i="43"/>
  <c r="BK124" i="44"/>
  <c r="BK94" i="2"/>
  <c r="BK150" i="4"/>
  <c r="BK140" i="4"/>
  <c r="J132" i="4"/>
  <c r="BK132" i="4"/>
  <c r="BK200" i="5"/>
  <c r="BK122" i="5"/>
  <c r="J235" i="5"/>
  <c r="J270" i="5"/>
  <c r="BK215" i="5"/>
  <c r="BK104" i="6"/>
  <c r="BK142" i="6"/>
  <c r="J97" i="8"/>
  <c r="J213" i="12"/>
  <c r="BK200" i="12"/>
  <c r="BK105" i="12"/>
  <c r="J211" i="13"/>
  <c r="BK161" i="13"/>
  <c r="BK107" i="13"/>
  <c r="BK131" i="14"/>
  <c r="BK225" i="14"/>
  <c r="J165" i="14"/>
  <c r="BK129" i="15"/>
  <c r="J141" i="16"/>
  <c r="BK106" i="16"/>
  <c r="BK106" i="17"/>
  <c r="BK134" i="17"/>
  <c r="BK133" i="18"/>
  <c r="BK180" i="19"/>
  <c r="BK151" i="19"/>
  <c r="BK173" i="19"/>
  <c r="BK196" i="19"/>
  <c r="J103" i="20"/>
  <c r="J108" i="21"/>
  <c r="BK150" i="24"/>
  <c r="BK163" i="24"/>
  <c r="J121" i="25"/>
  <c r="BK174" i="25"/>
  <c r="J174" i="25"/>
  <c r="J119" i="26"/>
  <c r="BK114" i="26"/>
  <c r="J149" i="27"/>
  <c r="BK134" i="28"/>
  <c r="J115" i="29"/>
  <c r="J134" i="30"/>
  <c r="BK130" i="31"/>
  <c r="J193" i="32"/>
  <c r="BK175" i="32"/>
  <c r="BK148" i="32"/>
  <c r="J212" i="33"/>
  <c r="J100" i="33"/>
  <c r="J104" i="33"/>
  <c r="BK176" i="33"/>
  <c r="J99" i="34"/>
  <c r="J152" i="37"/>
  <c r="BK112" i="37"/>
  <c r="J204" i="38"/>
  <c r="BK200" i="38"/>
  <c r="BK155" i="38"/>
  <c r="BK189" i="39"/>
  <c r="J229" i="39"/>
  <c r="J212" i="39"/>
  <c r="J190" i="40"/>
  <c r="J152" i="40"/>
  <c r="J140" i="40"/>
  <c r="BK119" i="40"/>
  <c r="J133" i="41"/>
  <c r="BK126" i="42"/>
  <c r="J108" i="43"/>
  <c r="BK129" i="44"/>
  <c r="F37" i="3"/>
  <c r="BK119" i="4"/>
  <c r="J157" i="4"/>
  <c r="J118" i="5"/>
  <c r="J114" i="5"/>
  <c r="BK141" i="5"/>
  <c r="J184" i="5"/>
  <c r="J122" i="6"/>
  <c r="J108" i="6"/>
  <c r="BK106" i="7"/>
  <c r="BK101" i="8"/>
  <c r="BK124" i="10"/>
  <c r="J112" i="10"/>
  <c r="BK172" i="11"/>
  <c r="BK164" i="11"/>
  <c r="BK174" i="12"/>
  <c r="BK208" i="12"/>
  <c r="BK119" i="12"/>
  <c r="J167" i="13"/>
  <c r="J209" i="13"/>
  <c r="J103" i="13"/>
  <c r="J183" i="14"/>
  <c r="J106" i="14"/>
  <c r="BK161" i="14"/>
  <c r="BK151" i="14"/>
  <c r="BK143" i="15"/>
  <c r="J133" i="15"/>
  <c r="J126" i="16"/>
  <c r="BK101" i="17"/>
  <c r="J146" i="17"/>
  <c r="BK124" i="18"/>
  <c r="J181" i="19"/>
  <c r="BK149" i="19"/>
  <c r="BK117" i="19"/>
  <c r="BK220" i="19"/>
  <c r="J148" i="20"/>
  <c r="J111" i="20"/>
  <c r="J96" i="21"/>
  <c r="J160" i="24"/>
  <c r="BK154" i="24"/>
  <c r="BK138" i="25"/>
  <c r="BK184" i="25"/>
  <c r="BK110" i="25"/>
  <c r="BK191" i="26"/>
  <c r="BK200" i="26"/>
  <c r="BK177" i="27"/>
  <c r="J107" i="28"/>
  <c r="J101" i="29"/>
  <c r="J108" i="30"/>
  <c r="J128" i="31"/>
  <c r="J122" i="32"/>
  <c r="BK184" i="32"/>
  <c r="J205" i="32"/>
  <c r="J134" i="32"/>
  <c r="BK172" i="33"/>
  <c r="J162" i="33"/>
  <c r="J140" i="33"/>
  <c r="J96" i="34"/>
  <c r="BK164" i="37"/>
  <c r="BK171" i="37"/>
  <c r="J164" i="37"/>
  <c r="J151" i="38"/>
  <c r="BK123" i="38"/>
  <c r="BK103" i="38"/>
  <c r="J196" i="39"/>
  <c r="BK133" i="39"/>
  <c r="J151" i="39"/>
  <c r="J134" i="40"/>
  <c r="J138" i="40"/>
  <c r="J110" i="40"/>
  <c r="J107" i="41"/>
  <c r="BK133" i="42"/>
  <c r="J128" i="43"/>
  <c r="J136" i="44"/>
  <c r="BK143" i="4"/>
  <c r="J193" i="4"/>
  <c r="BK224" i="5"/>
  <c r="BK233" i="5"/>
  <c r="BK111" i="5"/>
  <c r="BK241" i="5"/>
  <c r="J188" i="6"/>
  <c r="BK148" i="6"/>
  <c r="J110" i="7"/>
  <c r="BK94" i="8"/>
  <c r="J139" i="10"/>
  <c r="J124" i="10"/>
  <c r="J136" i="11"/>
  <c r="BK160" i="11"/>
  <c r="BK213" i="12"/>
  <c r="BK134" i="12"/>
  <c r="BK107" i="12"/>
  <c r="J154" i="12"/>
  <c r="BK169" i="13"/>
  <c r="BK152" i="13"/>
  <c r="J134" i="13"/>
  <c r="BK194" i="13"/>
  <c r="J223" i="14"/>
  <c r="J104" i="14"/>
  <c r="BK150" i="14"/>
  <c r="BK204" i="14"/>
  <c r="BK115" i="15"/>
  <c r="J132" i="16"/>
  <c r="BK141" i="16"/>
  <c r="J126" i="17"/>
  <c r="J137" i="18"/>
  <c r="BK137" i="18"/>
  <c r="BK242" i="19"/>
  <c r="BK245" i="19"/>
  <c r="J172" i="19"/>
  <c r="BK102" i="19"/>
  <c r="BK144" i="20"/>
  <c r="J139" i="20"/>
  <c r="BK151" i="20"/>
  <c r="BK94" i="22"/>
  <c r="BK113" i="24"/>
  <c r="J173" i="24"/>
  <c r="J105" i="24"/>
  <c r="J201" i="25"/>
  <c r="BK164" i="25"/>
  <c r="BK123" i="25"/>
  <c r="J110" i="26"/>
  <c r="BK103" i="26"/>
  <c r="J146" i="27"/>
  <c r="J182" i="27"/>
  <c r="J171" i="27"/>
  <c r="BK121" i="27"/>
  <c r="J103" i="27"/>
  <c r="J191" i="27"/>
  <c r="BK165" i="27"/>
  <c r="J138" i="27"/>
  <c r="J112" i="27"/>
  <c r="J101" i="28"/>
  <c r="BK128" i="29"/>
  <c r="BK110" i="30"/>
  <c r="J140" i="31"/>
  <c r="BK110" i="32"/>
  <c r="BK122" i="32"/>
  <c r="J147" i="32"/>
  <c r="BK141" i="33"/>
  <c r="J209" i="33"/>
  <c r="BK207" i="33"/>
  <c r="BK112" i="33"/>
  <c r="F38" i="36"/>
  <c r="BC97" i="1"/>
  <c r="BK126" i="38"/>
  <c r="BK197" i="38"/>
  <c r="J165" i="38"/>
  <c r="J111" i="39"/>
  <c r="J141" i="39"/>
  <c r="BK168" i="39"/>
  <c r="J157" i="40"/>
  <c r="J103" i="40"/>
  <c r="BK198" i="40"/>
  <c r="J130" i="41"/>
  <c r="BK115" i="42"/>
  <c r="BK120" i="43"/>
  <c r="BK117" i="44"/>
  <c r="F38" i="3"/>
  <c r="BK173" i="4"/>
  <c r="J102" i="4"/>
  <c r="BK283" i="5"/>
  <c r="BK252" i="5"/>
  <c r="BK285" i="5"/>
  <c r="BK107" i="5"/>
  <c r="BK218" i="5"/>
  <c r="BK129" i="6"/>
  <c r="J148" i="6"/>
  <c r="BK96" i="7"/>
  <c r="J96" i="8"/>
  <c r="BK108" i="10"/>
  <c r="BK132" i="10"/>
  <c r="BK112" i="10"/>
  <c r="J161" i="11"/>
  <c r="BK210" i="12"/>
  <c r="J103" i="12"/>
  <c r="J151" i="13"/>
  <c r="BK114" i="13"/>
  <c r="BK121" i="13"/>
  <c r="J181" i="14"/>
  <c r="BK185" i="14"/>
  <c r="J147" i="14"/>
  <c r="J167" i="14"/>
  <c r="J125" i="15"/>
  <c r="J115" i="15"/>
  <c r="BK101" i="16"/>
  <c r="J138" i="17"/>
  <c r="BK115" i="17"/>
  <c r="J177" i="19"/>
  <c r="J136" i="19"/>
  <c r="J163" i="20"/>
  <c r="BK111" i="20"/>
  <c r="BK126" i="20"/>
  <c r="J98" i="22"/>
  <c r="J126" i="24"/>
  <c r="BK134" i="24"/>
  <c r="BK126" i="25"/>
  <c r="BK107" i="25"/>
  <c r="BK116" i="25"/>
  <c r="J200" i="26"/>
  <c r="J180" i="26"/>
  <c r="J193" i="27"/>
  <c r="BK198" i="27"/>
  <c r="BK117" i="28"/>
  <c r="J135" i="29"/>
  <c r="J131" i="30"/>
  <c r="J136" i="31"/>
  <c r="BK164" i="32"/>
  <c r="BK118" i="32"/>
  <c r="J225" i="33"/>
  <c r="BK101" i="33"/>
  <c r="J102" i="33"/>
  <c r="BK225" i="33"/>
  <c r="BK102" i="34"/>
  <c r="J167" i="37"/>
  <c r="J165" i="37"/>
  <c r="BK119" i="37"/>
  <c r="BK160" i="38"/>
  <c r="J206" i="38"/>
  <c r="BK180" i="38"/>
  <c r="BK184" i="39"/>
  <c r="J198" i="39"/>
  <c r="BK182" i="39"/>
  <c r="BK147" i="39"/>
  <c r="BK135" i="39"/>
  <c r="J183" i="40"/>
  <c r="J149" i="40"/>
  <c r="J131" i="41"/>
  <c r="J130" i="42"/>
  <c r="J126" i="43"/>
  <c r="J120" i="44"/>
  <c r="J99" i="2"/>
  <c r="J116" i="4"/>
  <c r="BK200" i="4"/>
  <c r="BK151" i="4"/>
  <c r="J97" i="4"/>
  <c r="BK189" i="5"/>
  <c r="J134" i="5"/>
  <c r="BK172" i="5"/>
  <c r="BK118" i="5"/>
  <c r="BK231" i="5"/>
  <c r="J133" i="6"/>
  <c r="BK159" i="6"/>
  <c r="BK104" i="7"/>
  <c r="BK100" i="8"/>
  <c r="BK115" i="10"/>
  <c r="J137" i="10"/>
  <c r="BK99" i="10"/>
  <c r="BK138" i="11"/>
  <c r="BK219" i="12"/>
  <c r="J148" i="12"/>
  <c r="BK204" i="12"/>
  <c r="J188" i="12"/>
  <c r="J151" i="12"/>
  <c r="J132" i="13"/>
  <c r="J105" i="13"/>
  <c r="J163" i="13"/>
  <c r="BK176" i="14"/>
  <c r="BK238" i="14"/>
  <c r="BK231" i="14"/>
  <c r="J204" i="14"/>
  <c r="BK215" i="14"/>
  <c r="J141" i="15"/>
  <c r="J112" i="15"/>
  <c r="J110" i="16"/>
  <c r="BK138" i="17"/>
  <c r="J124" i="18"/>
  <c r="J115" i="18"/>
  <c r="J133" i="19"/>
  <c r="J146" i="19"/>
  <c r="BK146" i="19"/>
  <c r="BK181" i="19"/>
  <c r="BK198" i="20"/>
  <c r="BK193" i="20"/>
  <c r="J99" i="21"/>
  <c r="J152" i="24"/>
  <c r="BK164" i="24"/>
  <c r="BK150" i="25"/>
  <c r="BK149" i="25"/>
  <c r="J172" i="25"/>
  <c r="BK121" i="26"/>
  <c r="BK198" i="26"/>
  <c r="J178" i="26"/>
  <c r="J112" i="28"/>
  <c r="J140" i="29"/>
  <c r="J141" i="30"/>
  <c r="J101" i="31"/>
  <c r="J175" i="32"/>
  <c r="J172" i="32"/>
  <c r="J103" i="32"/>
  <c r="J205" i="33"/>
  <c r="BK189" i="33"/>
  <c r="BK122" i="33"/>
  <c r="J144" i="33"/>
  <c r="J107" i="33"/>
  <c r="BK169" i="37"/>
  <c r="BK167" i="37"/>
  <c r="J155" i="38"/>
  <c r="BK105" i="38"/>
  <c r="J114" i="38"/>
  <c r="J124" i="39"/>
  <c r="J210" i="39"/>
  <c r="BK170" i="39"/>
  <c r="BK136" i="40"/>
  <c r="BK173" i="40"/>
  <c r="J142" i="40"/>
  <c r="J117" i="41"/>
  <c r="J124" i="42"/>
  <c r="J131" i="43"/>
  <c r="J103" i="44"/>
  <c r="AS92" i="1"/>
  <c r="J202" i="4"/>
  <c r="BK112" i="4"/>
  <c r="BK186" i="4"/>
  <c r="J221" i="5"/>
  <c r="J172" i="5"/>
  <c r="J135" i="5"/>
  <c r="BK149" i="5"/>
  <c r="BK273" i="5"/>
  <c r="J172" i="6"/>
  <c r="J136" i="6"/>
  <c r="J99" i="7"/>
  <c r="F38" i="9"/>
  <c r="BC64" i="1" s="1"/>
  <c r="J128" i="10"/>
  <c r="BK150" i="11"/>
  <c r="BK144" i="11"/>
  <c r="BK162" i="12"/>
  <c r="BK148" i="12"/>
  <c r="BK142" i="12"/>
  <c r="J142" i="12"/>
  <c r="BK196" i="13"/>
  <c r="BK159" i="13"/>
  <c r="BK209" i="13"/>
  <c r="BK197" i="14"/>
  <c r="BK219" i="14"/>
  <c r="BK108" i="14"/>
  <c r="BK229" i="14"/>
  <c r="BK200" i="14"/>
  <c r="BK105" i="15"/>
  <c r="BK137" i="16"/>
  <c r="J106" i="16"/>
  <c r="J130" i="17"/>
  <c r="BK139" i="18"/>
  <c r="BK135" i="18"/>
  <c r="J234" i="19"/>
  <c r="J168" i="19"/>
  <c r="BK161" i="19"/>
  <c r="BK137" i="19"/>
  <c r="BK139" i="20"/>
  <c r="BK202" i="20"/>
  <c r="J132" i="20"/>
  <c r="J96" i="22"/>
  <c r="BK173" i="24"/>
  <c r="BK107" i="24"/>
  <c r="J123" i="25"/>
  <c r="BK153" i="25"/>
  <c r="J151" i="25"/>
  <c r="J138" i="26"/>
  <c r="J165" i="26"/>
  <c r="J150" i="26"/>
  <c r="J178" i="27"/>
  <c r="J131" i="28"/>
  <c r="J124" i="29"/>
  <c r="J132" i="30"/>
  <c r="J124" i="30"/>
  <c r="BK101" i="31"/>
  <c r="BK210" i="32"/>
  <c r="J131" i="32"/>
  <c r="J143" i="32"/>
  <c r="BK194" i="33"/>
  <c r="BK165" i="33"/>
  <c r="J200" i="33"/>
  <c r="BK169" i="33"/>
  <c r="J134" i="33"/>
  <c r="BK90" i="36"/>
  <c r="J140" i="37"/>
  <c r="J154" i="37"/>
  <c r="J123" i="37"/>
  <c r="J136" i="38"/>
  <c r="J176" i="38"/>
  <c r="J148" i="38"/>
  <c r="BK156" i="38"/>
  <c r="J122" i="39"/>
  <c r="J113" i="39"/>
  <c r="J191" i="39"/>
  <c r="J178" i="39"/>
  <c r="BK188" i="40"/>
  <c r="J121" i="40"/>
  <c r="J151" i="40"/>
  <c r="J106" i="41"/>
  <c r="J140" i="42"/>
  <c r="BK135" i="43"/>
  <c r="BK140" i="43"/>
  <c r="J129" i="44"/>
  <c r="J35" i="3"/>
  <c r="J123" i="4"/>
  <c r="J95" i="4"/>
  <c r="BK113" i="4"/>
  <c r="BK277" i="5"/>
  <c r="BK181" i="5"/>
  <c r="J137" i="5"/>
  <c r="BK106" i="5"/>
  <c r="J168" i="5"/>
  <c r="BK109" i="6"/>
  <c r="J142" i="6"/>
  <c r="J108" i="7"/>
  <c r="BK97" i="8"/>
  <c r="J99" i="10"/>
  <c r="J90" i="10"/>
  <c r="BK94" i="10"/>
  <c r="BK132" i="11"/>
  <c r="BK136" i="11"/>
  <c r="J168" i="11"/>
  <c r="J190" i="12"/>
  <c r="BK144" i="12"/>
  <c r="J169" i="12"/>
  <c r="J176" i="13"/>
  <c r="BK130" i="13"/>
  <c r="BK132" i="13"/>
  <c r="BK142" i="13"/>
  <c r="J161" i="14"/>
  <c r="J192" i="14"/>
  <c r="J154" i="14"/>
  <c r="J127" i="14"/>
  <c r="BK109" i="15"/>
  <c r="J117" i="16"/>
  <c r="BK110" i="17"/>
  <c r="J133" i="18"/>
  <c r="BK138" i="18"/>
  <c r="BK109" i="19"/>
  <c r="J118" i="19"/>
  <c r="BK234" i="19"/>
  <c r="J149" i="19"/>
  <c r="BK179" i="20"/>
  <c r="J126" i="20"/>
  <c r="BK111" i="21"/>
  <c r="F37" i="23"/>
  <c r="BB81" i="1"/>
  <c r="J112" i="24"/>
  <c r="J170" i="25"/>
  <c r="J136" i="25"/>
  <c r="J144" i="25"/>
  <c r="BK175" i="26"/>
  <c r="J204" i="26"/>
  <c r="BK202" i="27"/>
  <c r="J132" i="28"/>
  <c r="BK140" i="29"/>
  <c r="J136" i="29"/>
  <c r="J106" i="30"/>
  <c r="BK103" i="31"/>
  <c r="J115" i="31"/>
  <c r="J181" i="32"/>
  <c r="J102" i="32"/>
  <c r="BK199" i="32"/>
  <c r="J117" i="33"/>
  <c r="BK228" i="33"/>
  <c r="BK216" i="33"/>
  <c r="J127" i="33"/>
  <c r="BK96" i="35"/>
  <c r="BK163" i="37"/>
  <c r="BK150" i="37"/>
  <c r="BK113" i="37"/>
  <c r="BK148" i="38"/>
  <c r="BK189" i="38"/>
  <c r="J160" i="38"/>
  <c r="BK141" i="39"/>
  <c r="J157" i="39"/>
  <c r="BK172" i="39"/>
  <c r="BK104" i="39"/>
  <c r="BK142" i="40"/>
  <c r="J186" i="40"/>
  <c r="BK152" i="40"/>
  <c r="BK125" i="41"/>
  <c r="BK110" i="42"/>
  <c r="J110" i="42"/>
  <c r="BK131" i="44"/>
  <c r="AS66" i="1"/>
  <c r="BK95" i="4"/>
  <c r="J148" i="4"/>
  <c r="BK128" i="4"/>
  <c r="J188" i="5"/>
  <c r="J123" i="5"/>
  <c r="BK176" i="5"/>
  <c r="J209" i="5"/>
  <c r="BK164" i="5"/>
  <c r="BK108" i="6"/>
  <c r="BK102" i="6"/>
  <c r="BK107" i="10"/>
  <c r="BK93" i="10"/>
  <c r="J136" i="10"/>
  <c r="J150" i="11"/>
  <c r="J130" i="11"/>
  <c r="BK123" i="11"/>
  <c r="J155" i="12"/>
  <c r="J152" i="12"/>
  <c r="BK169" i="12"/>
  <c r="BK193" i="12"/>
  <c r="J192" i="13"/>
  <c r="BK214" i="13"/>
  <c r="BK119" i="13"/>
  <c r="J209" i="14"/>
  <c r="J177" i="14"/>
  <c r="BK163" i="14"/>
  <c r="J143" i="15"/>
  <c r="BK111" i="15"/>
  <c r="J142" i="16"/>
  <c r="J146" i="16"/>
  <c r="J137" i="17"/>
  <c r="J138" i="18"/>
  <c r="J121" i="19"/>
  <c r="J122" i="19"/>
  <c r="J251" i="19"/>
  <c r="BK177" i="19"/>
  <c r="J114" i="19"/>
  <c r="J198" i="20"/>
  <c r="BK195" i="20"/>
  <c r="BK102" i="21"/>
  <c r="F36" i="23"/>
  <c r="BA81" i="1" s="1"/>
  <c r="J166" i="24"/>
  <c r="J116" i="25"/>
  <c r="BK161" i="25"/>
  <c r="BK142" i="25"/>
  <c r="J177" i="26"/>
  <c r="J142" i="26"/>
  <c r="BK130" i="26"/>
  <c r="J198" i="27"/>
  <c r="BK112" i="27"/>
  <c r="BK145" i="29"/>
  <c r="J117" i="29"/>
  <c r="J103" i="30"/>
  <c r="J137" i="30"/>
  <c r="BK135" i="31"/>
  <c r="BK102" i="32"/>
  <c r="J144" i="32"/>
  <c r="BK205" i="32"/>
  <c r="BK202" i="33"/>
  <c r="BK222" i="33"/>
  <c r="BK212" i="33"/>
  <c r="BK178" i="33"/>
  <c r="J126" i="33"/>
  <c r="F37" i="36"/>
  <c r="BB97" i="1" s="1"/>
  <c r="J148" i="37"/>
  <c r="BK114" i="37"/>
  <c r="BK181" i="38"/>
  <c r="J156" i="38"/>
  <c r="BK223" i="39"/>
  <c r="BK178" i="39"/>
  <c r="BK187" i="39"/>
  <c r="J161" i="39"/>
  <c r="J174" i="40"/>
  <c r="BK176" i="40"/>
  <c r="J146" i="40"/>
  <c r="BK128" i="41"/>
  <c r="J132" i="42"/>
  <c r="BK133" i="43"/>
  <c r="BK130" i="44"/>
  <c r="BK103" i="44"/>
  <c r="J165" i="4"/>
  <c r="J173" i="5"/>
  <c r="BK144" i="5"/>
  <c r="J104" i="5"/>
  <c r="J249" i="5"/>
  <c r="BK101" i="5"/>
  <c r="BK125" i="6"/>
  <c r="J117" i="6"/>
  <c r="J94" i="8"/>
  <c r="BK110" i="10"/>
  <c r="BK133" i="10"/>
  <c r="J94" i="10"/>
  <c r="BK112" i="11"/>
  <c r="BK150" i="12"/>
  <c r="BK110" i="12"/>
  <c r="J160" i="12"/>
  <c r="J153" i="12"/>
  <c r="BK191" i="13"/>
  <c r="BK157" i="13"/>
  <c r="BK110" i="13"/>
  <c r="J218" i="13"/>
  <c r="BK116" i="13"/>
  <c r="BK213" i="14"/>
  <c r="J172" i="14"/>
  <c r="BK177" i="14"/>
  <c r="BK155" i="14"/>
  <c r="J135" i="15"/>
  <c r="BK146" i="16"/>
  <c r="J120" i="16"/>
  <c r="J136" i="17"/>
  <c r="BK140" i="18"/>
  <c r="J130" i="18"/>
  <c r="J196" i="19"/>
  <c r="BK147" i="19"/>
  <c r="BK114" i="19"/>
  <c r="BK188" i="19"/>
  <c r="J187" i="20"/>
  <c r="J107" i="20"/>
  <c r="BK100" i="22"/>
  <c r="J164" i="24"/>
  <c r="BK152" i="24"/>
  <c r="J154" i="24"/>
  <c r="J148" i="25"/>
  <c r="BK121" i="25"/>
  <c r="BK177" i="25"/>
  <c r="BK197" i="26"/>
  <c r="BK151" i="26"/>
  <c r="BK187" i="26"/>
  <c r="J172" i="27"/>
  <c r="BK172" i="27"/>
  <c r="BK149" i="27"/>
  <c r="BK116" i="27"/>
  <c r="BK204" i="27"/>
  <c r="BK189" i="27"/>
  <c r="J167" i="27"/>
  <c r="J144" i="27"/>
  <c r="BK129" i="28"/>
  <c r="BK107" i="28"/>
  <c r="BK126" i="29"/>
  <c r="BK135" i="30"/>
  <c r="J133" i="30"/>
  <c r="BK128" i="32"/>
  <c r="J113" i="32"/>
  <c r="BK113" i="32"/>
  <c r="BK138" i="33"/>
  <c r="BK113" i="33"/>
  <c r="J176" i="33"/>
  <c r="J178" i="33"/>
  <c r="BK97" i="35"/>
  <c r="J173" i="37"/>
  <c r="J172" i="37"/>
  <c r="BK167" i="38"/>
  <c r="J153" i="38"/>
  <c r="J189" i="38"/>
  <c r="BK137" i="39"/>
  <c r="J104" i="39"/>
  <c r="BK196" i="39"/>
  <c r="J187" i="39"/>
  <c r="J179" i="40"/>
  <c r="BK155" i="40"/>
  <c r="BK144" i="40"/>
  <c r="BK115" i="41"/>
  <c r="BK101" i="42"/>
  <c r="J106" i="43"/>
  <c r="J115" i="44"/>
  <c r="J96" i="2"/>
  <c r="BK135" i="4"/>
  <c r="BK138" i="4"/>
  <c r="J169" i="4"/>
  <c r="J163" i="4"/>
  <c r="BK117" i="4"/>
  <c r="BK104" i="5"/>
  <c r="J241" i="5"/>
  <c r="J169" i="5"/>
  <c r="J161" i="5"/>
  <c r="J144" i="5"/>
  <c r="BK99" i="6"/>
  <c r="BK134" i="6"/>
  <c r="BK101" i="7"/>
  <c r="BK123" i="10"/>
  <c r="BK126" i="10"/>
  <c r="J126" i="10"/>
  <c r="BK154" i="11"/>
  <c r="J126" i="11"/>
  <c r="BK163" i="11"/>
  <c r="BK160" i="12"/>
  <c r="J214" i="13"/>
  <c r="J148" i="13"/>
  <c r="J179" i="13"/>
  <c r="J221" i="14"/>
  <c r="BK192" i="14"/>
  <c r="J163" i="14"/>
  <c r="J238" i="14"/>
  <c r="J120" i="14"/>
  <c r="BK140" i="15"/>
  <c r="BK133" i="16"/>
  <c r="J140" i="17"/>
  <c r="J113" i="18"/>
  <c r="BK130" i="18"/>
  <c r="J226" i="19"/>
  <c r="J134" i="19"/>
  <c r="BK100" i="19"/>
  <c r="BK154" i="20"/>
  <c r="J120" i="20"/>
  <c r="BK96" i="21"/>
  <c r="BK142" i="24"/>
  <c r="BK169" i="24"/>
  <c r="BK136" i="24"/>
  <c r="J197" i="25"/>
  <c r="BK196" i="25"/>
  <c r="BK178" i="26"/>
  <c r="J197" i="26"/>
  <c r="BK134" i="26"/>
  <c r="J189" i="27"/>
  <c r="BK132" i="28"/>
  <c r="BK133" i="29"/>
  <c r="BK130" i="30"/>
  <c r="J136" i="30"/>
  <c r="BK110" i="31"/>
  <c r="BK222" i="32"/>
  <c r="BK151" i="32"/>
  <c r="BK123" i="33"/>
  <c r="J175" i="33"/>
  <c r="J180" i="33"/>
  <c r="J100" i="35"/>
  <c r="BK154" i="37"/>
  <c r="BK146" i="37"/>
  <c r="J116" i="37"/>
  <c r="J197" i="38"/>
  <c r="J119" i="38"/>
  <c r="J123" i="38"/>
  <c r="J227" i="39"/>
  <c r="BK227" i="39"/>
  <c r="BK202" i="39"/>
  <c r="BK201" i="40"/>
  <c r="J116" i="40"/>
  <c r="BK112" i="40"/>
  <c r="J199" i="40"/>
  <c r="J101" i="41"/>
  <c r="J136" i="42"/>
  <c r="BK124" i="43"/>
  <c r="J126" i="44"/>
  <c r="BK103" i="2"/>
  <c r="BK202" i="4"/>
  <c r="J166" i="4"/>
  <c r="J153" i="4"/>
  <c r="BK174" i="4"/>
  <c r="J287" i="5"/>
  <c r="BK270" i="5"/>
  <c r="J273" i="5"/>
  <c r="BK243" i="5"/>
  <c r="J290" i="5"/>
  <c r="BK175" i="6"/>
  <c r="BK116" i="6"/>
  <c r="BK112" i="6"/>
  <c r="J101" i="7"/>
  <c r="J133" i="10"/>
  <c r="BK129" i="10"/>
  <c r="J125" i="10"/>
  <c r="BK91" i="10"/>
  <c r="BK140" i="11"/>
  <c r="J111" i="11"/>
  <c r="J105" i="12"/>
  <c r="BK188" i="12"/>
  <c r="J162" i="12"/>
  <c r="BK182" i="12"/>
  <c r="J149" i="13"/>
  <c r="BK144" i="13"/>
  <c r="BK135" i="14"/>
  <c r="J133" i="14"/>
  <c r="BK139" i="14"/>
  <c r="J236" i="14"/>
  <c r="BK167" i="14"/>
  <c r="BK137" i="15"/>
  <c r="BK134" i="16"/>
  <c r="J133" i="16"/>
  <c r="BK146" i="17"/>
  <c r="J142" i="18"/>
  <c r="BK136" i="18"/>
  <c r="J176" i="19"/>
  <c r="J100" i="19"/>
  <c r="J224" i="19"/>
  <c r="BK228" i="19"/>
  <c r="BK156" i="20"/>
  <c r="J143" i="20"/>
  <c r="J124" i="20"/>
  <c r="BK96" i="22"/>
  <c r="BK123" i="24"/>
  <c r="J119" i="24"/>
  <c r="J203" i="25"/>
  <c r="BK130" i="25"/>
  <c r="BK170" i="25"/>
  <c r="J140" i="25"/>
  <c r="BK195" i="26"/>
  <c r="BK126" i="26"/>
  <c r="J126" i="26"/>
  <c r="J202" i="27"/>
  <c r="J204" i="27"/>
  <c r="BK108" i="28"/>
  <c r="J145" i="29"/>
  <c r="BK126" i="30"/>
  <c r="BK132" i="30"/>
  <c r="BK113" i="31"/>
  <c r="BK190" i="32"/>
  <c r="BK163" i="32"/>
  <c r="BK106" i="32"/>
  <c r="BK144" i="33"/>
  <c r="J213" i="33"/>
  <c r="BK164" i="33"/>
  <c r="J222" i="33"/>
  <c r="BK104" i="35"/>
  <c r="BK107" i="37"/>
  <c r="BK144" i="37"/>
  <c r="J105" i="37"/>
  <c r="J103" i="38"/>
  <c r="BK132" i="38"/>
  <c r="J142" i="38"/>
  <c r="BK155" i="39"/>
  <c r="BK153" i="39"/>
  <c r="BK218" i="39"/>
  <c r="BK149" i="40"/>
  <c r="BK148" i="40"/>
  <c r="J107" i="40"/>
  <c r="BK117" i="41"/>
  <c r="J117" i="42"/>
  <c r="BK137" i="43"/>
  <c r="J130" i="43"/>
  <c r="BK115" i="44"/>
  <c r="F36" i="3"/>
  <c r="J128" i="4"/>
  <c r="BK123" i="4"/>
  <c r="J159" i="4"/>
  <c r="J157" i="5"/>
  <c r="J101" i="5"/>
  <c r="J231" i="5"/>
  <c r="BK212" i="5"/>
  <c r="J169" i="6"/>
  <c r="BK165" i="6"/>
  <c r="J105" i="6"/>
  <c r="J105" i="8"/>
  <c r="J127" i="10"/>
  <c r="J117" i="10"/>
  <c r="J102" i="10"/>
  <c r="J166" i="11"/>
  <c r="J152" i="11"/>
  <c r="J200" i="12"/>
  <c r="BK130" i="12"/>
  <c r="J132" i="12"/>
  <c r="J178" i="12"/>
  <c r="J158" i="13"/>
  <c r="BK134" i="13"/>
  <c r="BK158" i="13"/>
  <c r="J150" i="13"/>
  <c r="BK122" i="14"/>
  <c r="J117" i="14"/>
  <c r="BK217" i="14"/>
  <c r="BK133" i="14"/>
  <c r="BK136" i="15"/>
  <c r="J134" i="15"/>
  <c r="BK113" i="16"/>
  <c r="BK113" i="17"/>
  <c r="J120" i="18"/>
  <c r="J117" i="18"/>
  <c r="BK125" i="19"/>
  <c r="J106" i="19"/>
  <c r="J180" i="19"/>
  <c r="BK205" i="19"/>
  <c r="J144" i="20"/>
  <c r="J156" i="20"/>
  <c r="J106" i="21"/>
  <c r="J163" i="24"/>
  <c r="J159" i="24"/>
  <c r="BK181" i="25"/>
  <c r="J177" i="25"/>
  <c r="BK114" i="25"/>
  <c r="BK182" i="26"/>
  <c r="BK158" i="26"/>
  <c r="J175" i="26"/>
  <c r="J116" i="27"/>
  <c r="BK119" i="28"/>
  <c r="BK108" i="29"/>
  <c r="J132" i="29"/>
  <c r="BK115" i="30"/>
  <c r="BK117" i="31"/>
  <c r="J109" i="32"/>
  <c r="BK181" i="32"/>
  <c r="J114" i="32"/>
  <c r="J106" i="32"/>
  <c r="BK129" i="33"/>
  <c r="BK197" i="33"/>
  <c r="BK153" i="33"/>
  <c r="BK107" i="33"/>
  <c r="J102" i="34"/>
  <c r="BK100" i="35"/>
  <c r="J158" i="37"/>
  <c r="BK177" i="37"/>
  <c r="J102" i="37"/>
  <c r="J167" i="38"/>
  <c r="BK112" i="38"/>
  <c r="BK144" i="38"/>
  <c r="J216" i="39"/>
  <c r="BK204" i="39"/>
  <c r="J106" i="39"/>
  <c r="BK157" i="39"/>
  <c r="BK153" i="40"/>
  <c r="BK166" i="40"/>
  <c r="BK123" i="40"/>
  <c r="BK134" i="40"/>
  <c r="BK108" i="41"/>
  <c r="BK124" i="42"/>
  <c r="J113" i="43"/>
  <c r="J124" i="43"/>
  <c r="J128" i="44"/>
  <c r="AS57" i="1"/>
  <c r="BK157" i="4"/>
  <c r="J150" i="4"/>
  <c r="J99" i="4"/>
  <c r="J130" i="5"/>
  <c r="J110" i="5"/>
  <c r="BK131" i="5"/>
  <c r="BK185" i="5"/>
  <c r="BK135" i="5"/>
  <c r="J165" i="6"/>
  <c r="J130" i="10"/>
  <c r="J100" i="10"/>
  <c r="J116" i="10"/>
  <c r="J113" i="10"/>
  <c r="J148" i="11"/>
  <c r="J172" i="11"/>
  <c r="BK152" i="12"/>
  <c r="BK184" i="12"/>
  <c r="BK138" i="12"/>
  <c r="J205" i="13"/>
  <c r="BK187" i="13"/>
  <c r="BK174" i="13"/>
  <c r="J196" i="13"/>
  <c r="J229" i="14"/>
  <c r="J185" i="14"/>
  <c r="J151" i="14"/>
  <c r="J108" i="14"/>
  <c r="BK118" i="15"/>
  <c r="J105" i="15"/>
  <c r="BK130" i="16"/>
  <c r="J135" i="17"/>
  <c r="J144" i="18"/>
  <c r="BK120" i="18"/>
  <c r="BK139" i="19"/>
  <c r="BK258" i="19"/>
  <c r="J202" i="19"/>
  <c r="BK190" i="19"/>
  <c r="BK126" i="19"/>
  <c r="BK187" i="20"/>
  <c r="BK169" i="20"/>
  <c r="BK104" i="22"/>
  <c r="J132" i="24"/>
  <c r="BK161" i="24"/>
  <c r="J165" i="24"/>
  <c r="J112" i="25"/>
  <c r="BK199" i="25"/>
  <c r="BK154" i="26"/>
  <c r="BK123" i="26"/>
  <c r="BK171" i="26"/>
  <c r="BK149" i="26"/>
  <c r="BK126" i="27"/>
  <c r="J117" i="28"/>
  <c r="BK104" i="28"/>
  <c r="BK134" i="30"/>
  <c r="BK139" i="30"/>
  <c r="BK106" i="31"/>
  <c r="BK117" i="32"/>
  <c r="BK152" i="32"/>
  <c r="J121" i="32"/>
  <c r="J165" i="33"/>
  <c r="J116" i="33"/>
  <c r="J183" i="33"/>
  <c r="BK134" i="33"/>
  <c r="BK103" i="33"/>
  <c r="BK99" i="35"/>
  <c r="J113" i="37"/>
  <c r="J146" i="37"/>
  <c r="J184" i="38"/>
  <c r="BK165" i="38"/>
  <c r="J144" i="38"/>
  <c r="J107" i="38"/>
  <c r="BK212" i="39"/>
  <c r="BK151" i="39"/>
  <c r="BK117" i="39"/>
  <c r="J159" i="40"/>
  <c r="BK114" i="40"/>
  <c r="J172" i="40"/>
  <c r="J108" i="41"/>
  <c r="J108" i="42"/>
  <c r="BK131" i="42"/>
  <c r="BK138" i="43"/>
  <c r="J106" i="44"/>
  <c r="AS82" i="1"/>
  <c r="J104" i="4"/>
  <c r="BK122" i="4"/>
  <c r="BK134" i="4"/>
  <c r="BK140" i="5"/>
  <c r="J267" i="5"/>
  <c r="BK261" i="5"/>
  <c r="J138" i="5"/>
  <c r="BK157" i="6"/>
  <c r="J154" i="6"/>
  <c r="BK145" i="6"/>
  <c r="J109" i="8"/>
  <c r="J121" i="10"/>
  <c r="J104" i="10"/>
  <c r="J111" i="10"/>
  <c r="J102" i="11"/>
  <c r="BK113" i="11"/>
  <c r="BK212" i="12"/>
  <c r="J136" i="12"/>
  <c r="J219" i="12"/>
  <c r="BK155" i="12"/>
  <c r="J199" i="13"/>
  <c r="J121" i="13"/>
  <c r="J144" i="13"/>
  <c r="BK183" i="13"/>
  <c r="J157" i="14"/>
  <c r="J160" i="14"/>
  <c r="BK120" i="14"/>
  <c r="J231" i="14"/>
  <c r="BK127" i="14"/>
  <c r="BK134" i="15"/>
  <c r="BK117" i="16"/>
  <c r="J120" i="17"/>
  <c r="J110" i="17"/>
  <c r="BK146" i="18"/>
  <c r="BK169" i="19"/>
  <c r="J169" i="19"/>
  <c r="J155" i="19"/>
  <c r="BK184" i="19"/>
  <c r="BK165" i="19"/>
  <c r="J151" i="20"/>
  <c r="BK136" i="20"/>
  <c r="J147" i="20"/>
  <c r="J100" i="22"/>
  <c r="J134" i="24"/>
  <c r="J121" i="24"/>
  <c r="BK172" i="25"/>
  <c r="BK190" i="25"/>
  <c r="BK203" i="25"/>
  <c r="BK151" i="25"/>
  <c r="BK107" i="26"/>
  <c r="J105" i="26"/>
  <c r="BK142" i="26"/>
  <c r="J152" i="27"/>
  <c r="BK122" i="28"/>
  <c r="J130" i="28"/>
  <c r="BK138" i="29"/>
  <c r="J110" i="30"/>
  <c r="J103" i="31"/>
  <c r="J152" i="32"/>
  <c r="BK168" i="32"/>
  <c r="J222" i="32"/>
  <c r="J164" i="32"/>
  <c r="J158" i="33"/>
  <c r="J122" i="33"/>
  <c r="J159" i="33"/>
  <c r="J189" i="33"/>
  <c r="BK95" i="35"/>
  <c r="J156" i="37"/>
  <c r="J166" i="37"/>
  <c r="J187" i="38"/>
  <c r="J191" i="38"/>
  <c r="J130" i="38"/>
  <c r="J110" i="38"/>
  <c r="J205" i="39"/>
  <c r="J220" i="39"/>
  <c r="BK180" i="39"/>
  <c r="J164" i="40"/>
  <c r="BK164" i="40"/>
  <c r="J126" i="40"/>
  <c r="BK133" i="41"/>
  <c r="BK117" i="42"/>
  <c r="J136" i="43"/>
  <c r="J110" i="43"/>
  <c r="BK132" i="44"/>
  <c r="J135" i="4"/>
  <c r="J264" i="5"/>
  <c r="BK173" i="5"/>
  <c r="J165" i="5"/>
  <c r="BK287" i="5"/>
  <c r="BK191" i="5"/>
  <c r="J138" i="6"/>
  <c r="J134" i="6"/>
  <c r="J127" i="6"/>
  <c r="J90" i="9"/>
  <c r="BK127" i="10"/>
  <c r="J96" i="10"/>
  <c r="J142" i="11"/>
  <c r="J105" i="11"/>
  <c r="J144" i="11"/>
  <c r="BK167" i="12"/>
  <c r="BK186" i="12"/>
  <c r="BK146" i="12"/>
  <c r="BK114" i="12"/>
  <c r="J107" i="13"/>
  <c r="BK150" i="13"/>
  <c r="BK207" i="13"/>
  <c r="J194" i="13"/>
  <c r="BK187" i="14"/>
  <c r="BK207" i="14"/>
  <c r="J158" i="14"/>
  <c r="J149" i="14"/>
  <c r="BK122" i="15"/>
  <c r="J145" i="15"/>
  <c r="BK126" i="16"/>
  <c r="J103" i="17"/>
  <c r="J133" i="17"/>
  <c r="J126" i="18"/>
  <c r="BK187" i="19"/>
  <c r="J139" i="19"/>
  <c r="J190" i="19"/>
  <c r="BK237" i="19"/>
  <c r="BK136" i="19"/>
  <c r="J185" i="20"/>
  <c r="BK132" i="20"/>
  <c r="J111" i="21"/>
  <c r="J102" i="24"/>
  <c r="BK158" i="24"/>
  <c r="J157" i="25"/>
  <c r="J138" i="25"/>
  <c r="J161" i="25"/>
  <c r="J189" i="26"/>
  <c r="J171" i="26"/>
  <c r="J173" i="26"/>
  <c r="J153" i="26"/>
  <c r="J185" i="27"/>
  <c r="BK175" i="27"/>
  <c r="BK158" i="27"/>
  <c r="J130" i="27"/>
  <c r="J200" i="27"/>
  <c r="J180" i="27"/>
  <c r="BK153" i="27"/>
  <c r="J165" i="27"/>
  <c r="BK152" i="27"/>
  <c r="BK134" i="27"/>
  <c r="BK119" i="27"/>
  <c r="J160" i="27"/>
  <c r="J156" i="27"/>
  <c r="BK150" i="27"/>
  <c r="BK136" i="27"/>
  <c r="BK130" i="27"/>
  <c r="BK103" i="27"/>
  <c r="BK112" i="28"/>
  <c r="J119" i="28"/>
  <c r="BK139" i="29"/>
  <c r="BK124" i="30"/>
  <c r="BK108" i="31"/>
  <c r="J163" i="32"/>
  <c r="BK195" i="32"/>
  <c r="J160" i="32"/>
  <c r="J166" i="32"/>
  <c r="J110" i="32"/>
  <c r="J169" i="33"/>
  <c r="J216" i="33"/>
  <c r="BK96" i="34"/>
  <c r="BK173" i="37"/>
  <c r="BK130" i="37"/>
  <c r="J136" i="37"/>
  <c r="J175" i="38"/>
  <c r="BK116" i="38"/>
  <c r="J132" i="38"/>
  <c r="BK194" i="39"/>
  <c r="J143" i="39"/>
  <c r="BK108" i="39"/>
  <c r="J145" i="39"/>
  <c r="J161" i="40"/>
  <c r="BK116" i="40"/>
  <c r="J122" i="41"/>
  <c r="J119" i="41"/>
  <c r="BK103" i="42"/>
  <c r="BK132" i="43"/>
  <c r="J130" i="44"/>
  <c r="BK99" i="2"/>
  <c r="BK194" i="4"/>
  <c r="J184" i="4"/>
  <c r="J197" i="4"/>
  <c r="BK163" i="4"/>
  <c r="J151" i="4"/>
  <c r="BK134" i="5"/>
  <c r="J215" i="5"/>
  <c r="BK137" i="5"/>
  <c r="J200" i="5"/>
  <c r="BK163" i="6"/>
  <c r="J151" i="6"/>
  <c r="BK188" i="6"/>
  <c r="BK103" i="8"/>
  <c r="J129" i="10"/>
  <c r="J115" i="10"/>
  <c r="J97" i="10"/>
  <c r="BK166" i="11"/>
  <c r="BK148" i="11"/>
  <c r="J202" i="12"/>
  <c r="BK136" i="12"/>
  <c r="J212" i="13"/>
  <c r="BK151" i="13"/>
  <c r="J172" i="13"/>
  <c r="BK137" i="14"/>
  <c r="J213" i="14"/>
  <c r="BK115" i="14"/>
  <c r="BK147" i="14"/>
  <c r="BK138" i="15"/>
  <c r="BK128" i="16"/>
  <c r="J140" i="16"/>
  <c r="J128" i="17"/>
  <c r="BK141" i="17"/>
  <c r="BK110" i="18"/>
  <c r="BK140" i="19"/>
  <c r="BK160" i="19"/>
  <c r="J129" i="19"/>
  <c r="J190" i="20"/>
  <c r="J102" i="21"/>
  <c r="BK121" i="24"/>
  <c r="J171" i="24"/>
  <c r="BK157" i="25"/>
  <c r="J142" i="25"/>
  <c r="J171" i="25"/>
  <c r="BK150" i="26"/>
  <c r="J149" i="26"/>
  <c r="J121" i="26"/>
  <c r="BK138" i="27"/>
  <c r="J128" i="28"/>
  <c r="BK110" i="29"/>
  <c r="BK124" i="29"/>
  <c r="BK103" i="30"/>
  <c r="J117" i="31"/>
  <c r="BK114" i="32"/>
  <c r="J190" i="32"/>
  <c r="J145" i="33"/>
  <c r="BK158" i="33"/>
  <c r="J133" i="33"/>
  <c r="BK127" i="33"/>
  <c r="BK119" i="33"/>
  <c r="J94" i="35"/>
  <c r="BK116" i="37"/>
  <c r="BK152" i="37"/>
  <c r="J195" i="38"/>
  <c r="J150" i="38"/>
  <c r="J180" i="38"/>
  <c r="J154" i="38"/>
  <c r="J150" i="39"/>
  <c r="BK111" i="39"/>
  <c r="BK161" i="39"/>
  <c r="J174" i="39"/>
  <c r="BK186" i="40"/>
  <c r="J188" i="40"/>
  <c r="J178" i="40"/>
  <c r="BK127" i="41"/>
  <c r="J115" i="42"/>
  <c r="BK101" i="43"/>
  <c r="BK106" i="44"/>
  <c r="BK197" i="4"/>
  <c r="J187" i="4"/>
  <c r="J174" i="4"/>
  <c r="J122" i="4"/>
  <c r="BK249" i="5"/>
  <c r="J180" i="5"/>
  <c r="J140" i="5"/>
  <c r="J122" i="5"/>
  <c r="J161" i="6"/>
  <c r="J178" i="6"/>
  <c r="J107" i="8"/>
  <c r="BK97" i="10"/>
  <c r="BK118" i="10"/>
  <c r="BK131" i="10"/>
  <c r="J138" i="11"/>
  <c r="J114" i="11"/>
  <c r="BK191" i="12"/>
  <c r="J121" i="12"/>
  <c r="J119" i="12"/>
  <c r="J164" i="12"/>
  <c r="J169" i="13"/>
  <c r="BK201" i="13"/>
  <c r="J187" i="13"/>
  <c r="BK205" i="13"/>
  <c r="J227" i="14"/>
  <c r="BK198" i="14"/>
  <c r="J176" i="14"/>
  <c r="BK158" i="14"/>
  <c r="J141" i="14"/>
  <c r="J118" i="15"/>
  <c r="BK110" i="16"/>
  <c r="BK142" i="16"/>
  <c r="BK108" i="17"/>
  <c r="J132" i="18"/>
  <c r="BK224" i="19"/>
  <c r="BK240" i="19"/>
  <c r="BK158" i="19"/>
  <c r="J165" i="19"/>
  <c r="BK143" i="19"/>
  <c r="J113" i="19"/>
  <c r="J166" i="20"/>
  <c r="BK177" i="20"/>
  <c r="BK97" i="22"/>
  <c r="J169" i="24"/>
  <c r="J158" i="24"/>
  <c r="J150" i="24"/>
  <c r="BK152" i="25"/>
  <c r="J110" i="25"/>
  <c r="BK132" i="25"/>
  <c r="BK105" i="26"/>
  <c r="J132" i="26"/>
  <c r="BK200" i="27"/>
  <c r="J123" i="27"/>
  <c r="BK106" i="28"/>
  <c r="J120" i="29"/>
  <c r="BK117" i="30"/>
  <c r="J131" i="31"/>
  <c r="BK133" i="31"/>
  <c r="BK132" i="32"/>
  <c r="BK178" i="32"/>
  <c r="J178" i="32"/>
  <c r="J119" i="33"/>
  <c r="J103" i="33"/>
  <c r="J203" i="33"/>
  <c r="J108" i="34"/>
  <c r="F39" i="36"/>
  <c r="BD97" i="1" s="1"/>
  <c r="J162" i="38"/>
  <c r="J158" i="38"/>
  <c r="BK162" i="38"/>
  <c r="BK145" i="39"/>
  <c r="BK214" i="39"/>
  <c r="J184" i="39"/>
  <c r="J147" i="39"/>
  <c r="J166" i="40"/>
  <c r="J194" i="40"/>
  <c r="BK168" i="40"/>
  <c r="J104" i="41"/>
  <c r="BK138" i="42"/>
  <c r="BK134" i="43"/>
  <c r="BK108" i="44"/>
  <c r="J131" i="44"/>
  <c r="J92" i="2"/>
  <c r="J198" i="4"/>
  <c r="BK104" i="4"/>
  <c r="BK183" i="4"/>
  <c r="J145" i="4"/>
  <c r="J261" i="5"/>
  <c r="BK209" i="5"/>
  <c r="BK180" i="5"/>
  <c r="J181" i="5"/>
  <c r="BK119" i="5"/>
  <c r="J125" i="6"/>
  <c r="J109" i="6"/>
  <c r="BK113" i="7"/>
  <c r="BK90" i="9"/>
  <c r="BK134" i="10"/>
  <c r="J101" i="10"/>
  <c r="J163" i="11"/>
  <c r="BK152" i="11"/>
  <c r="J116" i="11"/>
  <c r="J210" i="12"/>
  <c r="J206" i="12"/>
  <c r="J208" i="12"/>
  <c r="BK154" i="12"/>
  <c r="J185" i="13"/>
  <c r="BK177" i="13"/>
  <c r="BK186" i="13"/>
  <c r="BK179" i="14"/>
  <c r="J156" i="14"/>
  <c r="J135" i="14"/>
  <c r="BK169" i="14"/>
  <c r="BK125" i="15"/>
  <c r="BK120" i="16"/>
  <c r="BK136" i="16"/>
  <c r="J134" i="17"/>
  <c r="J115" i="17"/>
  <c r="BK113" i="18"/>
  <c r="J103" i="19"/>
  <c r="J228" i="19"/>
  <c r="J254" i="19"/>
  <c r="J142" i="19"/>
  <c r="J172" i="20"/>
  <c r="BK181" i="20"/>
  <c r="J104" i="22"/>
  <c r="BK126" i="24"/>
  <c r="BK105" i="24"/>
  <c r="J123" i="24"/>
  <c r="J194" i="25"/>
  <c r="BK197" i="25"/>
  <c r="J154" i="25"/>
  <c r="BK119" i="26"/>
  <c r="BK112" i="26"/>
  <c r="BK193" i="26"/>
  <c r="BK171" i="27"/>
  <c r="J122" i="28"/>
  <c r="J133" i="29"/>
  <c r="J115" i="30"/>
  <c r="J138" i="31"/>
  <c r="BK197" i="32"/>
  <c r="BK187" i="32"/>
  <c r="BK226" i="32"/>
  <c r="J187" i="32"/>
  <c r="J149" i="33"/>
  <c r="BK120" i="33"/>
  <c r="J112" i="33"/>
  <c r="BK109" i="33"/>
  <c r="J207" i="33"/>
  <c r="J111" i="34"/>
  <c r="J177" i="37"/>
  <c r="J114" i="37"/>
  <c r="BK140" i="37"/>
  <c r="BK176" i="38"/>
  <c r="J138" i="38"/>
  <c r="J199" i="38"/>
  <c r="J200" i="38"/>
  <c r="BK134" i="38"/>
  <c r="J223" i="39"/>
  <c r="J222" i="39"/>
  <c r="J135" i="39"/>
  <c r="BK181" i="40"/>
  <c r="J205" i="40"/>
  <c r="BK151" i="40"/>
  <c r="BK190" i="40"/>
  <c r="J128" i="41"/>
  <c r="BK134" i="42"/>
  <c r="BK108" i="42"/>
  <c r="BK128" i="43"/>
  <c r="BK113" i="44"/>
  <c r="BK82" i="2"/>
  <c r="BK120" i="4"/>
  <c r="J177" i="4"/>
  <c r="BK169" i="4"/>
  <c r="J170" i="4"/>
  <c r="BK168" i="5"/>
  <c r="J164" i="5"/>
  <c r="J277" i="5"/>
  <c r="J218" i="5"/>
  <c r="BK246" i="5"/>
  <c r="BK181" i="6"/>
  <c r="BK161" i="6"/>
  <c r="BK110" i="7"/>
  <c r="F39" i="9"/>
  <c r="BD64" i="1"/>
  <c r="BK128" i="10"/>
  <c r="BK95" i="10"/>
  <c r="BK170" i="11"/>
  <c r="BK119" i="11"/>
  <c r="J180" i="12"/>
  <c r="BK153" i="12"/>
  <c r="BK156" i="12"/>
  <c r="J197" i="12"/>
  <c r="BK181" i="12"/>
  <c r="J119" i="13"/>
  <c r="J177" i="13"/>
  <c r="J165" i="13"/>
  <c r="J189" i="14"/>
  <c r="BK174" i="14"/>
  <c r="BK113" i="14"/>
  <c r="BK211" i="14"/>
  <c r="BK159" i="14"/>
  <c r="BK120" i="15"/>
  <c r="J139" i="16"/>
  <c r="J138" i="16"/>
  <c r="J108" i="17"/>
  <c r="BK101" i="18"/>
  <c r="J208" i="19"/>
  <c r="BK176" i="19"/>
  <c r="J105" i="19"/>
  <c r="J126" i="19"/>
  <c r="J161" i="19"/>
  <c r="BK115" i="20"/>
  <c r="BK185" i="20"/>
  <c r="BK117" i="20"/>
  <c r="BK90" i="23"/>
  <c r="J168" i="24"/>
  <c r="BK146" i="24"/>
  <c r="BK144" i="25"/>
  <c r="BK155" i="25"/>
  <c r="BK154" i="25"/>
  <c r="J136" i="26"/>
  <c r="BK146" i="26"/>
  <c r="J144" i="26"/>
  <c r="J152" i="26"/>
  <c r="J106" i="28"/>
  <c r="BK101" i="29"/>
  <c r="BK128" i="30"/>
  <c r="J132" i="31"/>
  <c r="BK138" i="31"/>
  <c r="BK100" i="32"/>
  <c r="J100" i="32"/>
  <c r="J207" i="32"/>
  <c r="BK131" i="32"/>
  <c r="BK162" i="33"/>
  <c r="J164" i="33"/>
  <c r="BK149" i="33"/>
  <c r="BK102" i="33"/>
  <c r="J104" i="34"/>
  <c r="J36" i="36"/>
  <c r="AW97" i="1"/>
  <c r="J112" i="37"/>
  <c r="BK110" i="38"/>
  <c r="BK140" i="38"/>
  <c r="BK107" i="38"/>
  <c r="BK229" i="39"/>
  <c r="J180" i="39"/>
  <c r="BK115" i="39"/>
  <c r="BK176" i="39"/>
  <c r="BK105" i="40"/>
  <c r="J123" i="40"/>
  <c r="J112" i="40"/>
  <c r="BK106" i="41"/>
  <c r="BK135" i="42"/>
  <c r="BK131" i="43"/>
  <c r="J140" i="43"/>
  <c r="BK128" i="44"/>
  <c r="BK170" i="4"/>
  <c r="J117" i="4"/>
  <c r="J194" i="4"/>
  <c r="J190" i="4"/>
  <c r="J183" i="4"/>
  <c r="J206" i="5"/>
  <c r="J212" i="5"/>
  <c r="J243" i="5"/>
  <c r="BK237" i="5"/>
  <c r="J181" i="6"/>
  <c r="BK122" i="6"/>
  <c r="J120" i="6"/>
  <c r="J103" i="8"/>
  <c r="J131" i="10"/>
  <c r="BK98" i="10"/>
  <c r="BK107" i="11"/>
  <c r="BK165" i="11"/>
  <c r="J217" i="12"/>
  <c r="J126" i="12"/>
  <c r="J195" i="12"/>
  <c r="BK121" i="12"/>
  <c r="J152" i="13"/>
  <c r="BK155" i="13"/>
  <c r="J140" i="13"/>
  <c r="BK141" i="14"/>
  <c r="J143" i="14"/>
  <c r="J124" i="14"/>
  <c r="J137" i="14"/>
  <c r="BK112" i="15"/>
  <c r="J120" i="15"/>
  <c r="BK140" i="16"/>
  <c r="J103" i="16"/>
  <c r="J144" i="17"/>
  <c r="BK106" i="18"/>
  <c r="J240" i="19"/>
  <c r="BK208" i="19"/>
  <c r="J205" i="19"/>
  <c r="J140" i="19"/>
  <c r="J232" i="19"/>
  <c r="J195" i="20"/>
  <c r="J169" i="20"/>
  <c r="BK107" i="20"/>
  <c r="J103" i="22"/>
  <c r="J107" i="24"/>
  <c r="BK168" i="24"/>
  <c r="BK140" i="25"/>
  <c r="J146" i="25"/>
  <c r="J179" i="25"/>
  <c r="BK144" i="26"/>
  <c r="J160" i="26"/>
  <c r="BK163" i="26"/>
  <c r="BK165" i="26"/>
  <c r="BK131" i="28"/>
  <c r="BK128" i="28"/>
  <c r="J143" i="29"/>
  <c r="BK131" i="30"/>
  <c r="J117" i="30"/>
  <c r="J110" i="31"/>
  <c r="J117" i="32"/>
  <c r="J124" i="32"/>
  <c r="J105" i="32"/>
  <c r="J113" i="33"/>
  <c r="J191" i="33"/>
  <c r="J141" i="33"/>
  <c r="BK104" i="33"/>
  <c r="BK94" i="35"/>
  <c r="BK121" i="37"/>
  <c r="J121" i="37"/>
  <c r="J138" i="37"/>
  <c r="J134" i="38"/>
  <c r="BK193" i="38"/>
  <c r="J152" i="38"/>
  <c r="J120" i="39"/>
  <c r="J127" i="39"/>
  <c r="J202" i="39"/>
  <c r="BK122" i="39"/>
  <c r="J114" i="40"/>
  <c r="BK172" i="40"/>
  <c r="BK119" i="41"/>
  <c r="J126" i="42"/>
  <c r="BK108" i="43"/>
  <c r="J115" i="43"/>
  <c r="BK166" i="4"/>
  <c r="J285" i="5"/>
  <c r="J246" i="5"/>
  <c r="J126" i="5"/>
  <c r="BK156" i="5"/>
  <c r="BK165" i="5"/>
  <c r="J103" i="5"/>
  <c r="J113" i="6"/>
  <c r="J104" i="6"/>
  <c r="BK98" i="8"/>
  <c r="BK122" i="10"/>
  <c r="J123" i="10"/>
  <c r="BK121" i="10"/>
  <c r="J156" i="11"/>
  <c r="BK142" i="11"/>
  <c r="J167" i="12"/>
  <c r="J174" i="12"/>
  <c r="BK171" i="12"/>
  <c r="BK172" i="12"/>
  <c r="BK163" i="13"/>
  <c r="J138" i="13"/>
  <c r="J146" i="13"/>
  <c r="BK153" i="13"/>
  <c r="BK172" i="13"/>
  <c r="J157" i="13"/>
  <c r="BK143" i="14"/>
  <c r="J200" i="14"/>
  <c r="BK106" i="14"/>
  <c r="J140" i="15"/>
  <c r="J144" i="16"/>
  <c r="J113" i="16"/>
  <c r="J142" i="17"/>
  <c r="J108" i="18"/>
  <c r="J106" i="18"/>
  <c r="J222" i="19"/>
  <c r="BK222" i="19"/>
  <c r="J160" i="19"/>
  <c r="J130" i="19"/>
  <c r="BK108" i="20"/>
  <c r="J100" i="20"/>
  <c r="BK108" i="21"/>
  <c r="F38" i="23"/>
  <c r="BC81" i="1" s="1"/>
  <c r="BK102" i="24"/>
  <c r="J168" i="25"/>
  <c r="BK192" i="25"/>
  <c r="J114" i="25"/>
  <c r="BK140" i="26"/>
  <c r="J148" i="26"/>
  <c r="J195" i="26"/>
  <c r="J103" i="26"/>
  <c r="BK180" i="27"/>
  <c r="J169" i="27"/>
  <c r="J148" i="27"/>
  <c r="BK114" i="27"/>
  <c r="BK197" i="27"/>
  <c r="J187" i="27"/>
  <c r="BK148" i="27"/>
  <c r="J136" i="27"/>
  <c r="J105" i="27"/>
  <c r="J106" i="29"/>
  <c r="BK120" i="30"/>
  <c r="J113" i="30"/>
  <c r="BK134" i="31"/>
  <c r="J168" i="32"/>
  <c r="BK216" i="32"/>
  <c r="BK193" i="32"/>
  <c r="BK126" i="33"/>
  <c r="BK156" i="33"/>
  <c r="J235" i="33"/>
  <c r="BK111" i="34"/>
  <c r="BK103" i="35"/>
  <c r="J132" i="37"/>
  <c r="J150" i="37"/>
  <c r="J193" i="38"/>
  <c r="BK149" i="38"/>
  <c r="BK199" i="38"/>
  <c r="J168" i="39"/>
  <c r="J189" i="39"/>
  <c r="BK216" i="39"/>
  <c r="J198" i="40"/>
  <c r="BK194" i="40"/>
  <c r="BK178" i="40"/>
  <c r="BK159" i="40"/>
  <c r="J131" i="42"/>
  <c r="J132" i="43"/>
  <c r="J124" i="44"/>
  <c r="J84" i="2"/>
  <c r="F35" i="3"/>
  <c r="BK125" i="4"/>
  <c r="J200" i="4"/>
  <c r="J185" i="5"/>
  <c r="J127" i="5"/>
  <c r="J237" i="5"/>
  <c r="J258" i="5"/>
  <c r="BK169" i="5"/>
  <c r="BK136" i="6"/>
  <c r="BK117" i="6"/>
  <c r="J95" i="8"/>
  <c r="J36" i="9"/>
  <c r="AW64" i="1" s="1"/>
  <c r="J107" i="10"/>
  <c r="J121" i="11"/>
  <c r="BK161" i="11"/>
  <c r="BK114" i="11"/>
  <c r="BK116" i="12"/>
  <c r="J123" i="13"/>
  <c r="J191" i="13"/>
  <c r="J130" i="13"/>
  <c r="BK236" i="14"/>
  <c r="BK111" i="14"/>
  <c r="BK227" i="14"/>
  <c r="J195" i="14"/>
  <c r="J113" i="15"/>
  <c r="J102" i="15"/>
  <c r="BK132" i="16"/>
  <c r="J132" i="17"/>
  <c r="BK140" i="17"/>
  <c r="BK144" i="18"/>
  <c r="J147" i="19"/>
  <c r="BK168" i="19"/>
  <c r="BK123" i="20"/>
  <c r="BK140" i="20"/>
  <c r="BK95" i="22"/>
  <c r="J130" i="24"/>
  <c r="J167" i="24"/>
  <c r="J164" i="25"/>
  <c r="J199" i="25"/>
  <c r="J150" i="25"/>
  <c r="J134" i="26"/>
  <c r="BK136" i="26"/>
  <c r="J151" i="26"/>
  <c r="J153" i="27"/>
  <c r="J108" i="28"/>
  <c r="BK137" i="29"/>
  <c r="J137" i="29"/>
  <c r="BK137" i="30"/>
  <c r="J124" i="31"/>
  <c r="J132" i="32"/>
  <c r="BK166" i="32"/>
  <c r="F41" i="32"/>
  <c r="BK205" i="39"/>
  <c r="BK179" i="39"/>
  <c r="J152" i="39"/>
  <c r="BK146" i="40"/>
  <c r="BK130" i="40"/>
  <c r="BK154" i="40"/>
  <c r="BK129" i="41"/>
  <c r="J138" i="42"/>
  <c r="BK136" i="43"/>
  <c r="BK134" i="44"/>
  <c r="J88" i="2"/>
  <c r="BK165" i="4"/>
  <c r="J131" i="4"/>
  <c r="J186" i="4"/>
  <c r="J134" i="4"/>
  <c r="J155" i="4"/>
  <c r="BK147" i="5"/>
  <c r="BK160" i="5"/>
  <c r="J106" i="5"/>
  <c r="J229" i="5"/>
  <c r="J156" i="5"/>
  <c r="BK138" i="6"/>
  <c r="J129" i="6"/>
  <c r="BK109" i="8"/>
  <c r="BK120" i="10"/>
  <c r="BK101" i="10"/>
  <c r="BK96" i="10"/>
  <c r="J113" i="11"/>
  <c r="J134" i="11"/>
  <c r="J150" i="12"/>
  <c r="BK197" i="12"/>
  <c r="J181" i="12"/>
  <c r="J110" i="12"/>
  <c r="BK156" i="13"/>
  <c r="J126" i="13"/>
  <c r="BK103" i="13"/>
  <c r="BK176" i="13"/>
  <c r="BK153" i="14"/>
  <c r="J159" i="14"/>
  <c r="J174" i="14"/>
  <c r="J129" i="15"/>
  <c r="BK102" i="15"/>
  <c r="J134" i="16"/>
  <c r="BK139" i="17"/>
  <c r="BK137" i="17"/>
  <c r="BK103" i="18"/>
  <c r="J199" i="19"/>
  <c r="BK192" i="19"/>
  <c r="BK226" i="19"/>
  <c r="J185" i="19"/>
  <c r="J188" i="19"/>
  <c r="BK134" i="19"/>
  <c r="BK104" i="20"/>
  <c r="J160" i="20"/>
  <c r="J104" i="21"/>
  <c r="BK160" i="24"/>
  <c r="J140" i="24"/>
  <c r="BK167" i="24"/>
  <c r="BK176" i="25"/>
  <c r="BK148" i="25"/>
  <c r="J166" i="25"/>
  <c r="J156" i="26"/>
  <c r="BK160" i="26"/>
  <c r="BK110" i="26"/>
  <c r="J163" i="27"/>
  <c r="J125" i="28"/>
  <c r="BK103" i="29"/>
  <c r="J108" i="29"/>
  <c r="BK113" i="30"/>
  <c r="J133" i="31"/>
  <c r="J118" i="32"/>
  <c r="J148" i="32"/>
  <c r="J136" i="32"/>
  <c r="BK175" i="33"/>
  <c r="BK139" i="33"/>
  <c r="BK203" i="33"/>
  <c r="BK133" i="33"/>
  <c r="J106" i="34"/>
  <c r="J144" i="37"/>
  <c r="J107" i="37"/>
  <c r="J126" i="37"/>
  <c r="BK142" i="38"/>
  <c r="BK158" i="38"/>
  <c r="J225" i="39"/>
  <c r="J218" i="39"/>
  <c r="J149" i="39"/>
  <c r="BK198" i="39"/>
  <c r="J176" i="40"/>
  <c r="J119" i="40"/>
  <c r="J168" i="40"/>
  <c r="J112" i="41"/>
  <c r="BK128" i="42"/>
  <c r="BK126" i="43"/>
  <c r="BK117" i="43"/>
  <c r="BK101" i="44"/>
  <c r="BK84" i="2"/>
  <c r="J161" i="4"/>
  <c r="BK181" i="4"/>
  <c r="BK148" i="4"/>
  <c r="BK92" i="4"/>
  <c r="BK115" i="5"/>
  <c r="BK138" i="5"/>
  <c r="BK264" i="5"/>
  <c r="J153" i="5"/>
  <c r="J115" i="5"/>
  <c r="J145" i="6"/>
  <c r="BK154" i="6"/>
  <c r="BK96" i="8"/>
  <c r="BK138" i="10"/>
  <c r="BK136" i="10"/>
  <c r="BK105" i="10"/>
  <c r="J123" i="11"/>
  <c r="BK102" i="11"/>
  <c r="BK140" i="12"/>
  <c r="J182" i="12"/>
  <c r="J123" i="12"/>
  <c r="J142" i="13"/>
  <c r="J186" i="13"/>
  <c r="BK138" i="13"/>
  <c r="BK172" i="14"/>
  <c r="J155" i="14"/>
  <c r="J191" i="14"/>
  <c r="J150" i="14"/>
  <c r="BK113" i="15"/>
  <c r="J101" i="16"/>
  <c r="BK136" i="17"/>
  <c r="BK103" i="17"/>
  <c r="BK128" i="18"/>
  <c r="J101" i="18"/>
  <c r="J164" i="19"/>
  <c r="BK248" i="19"/>
  <c r="BK211" i="19"/>
  <c r="BK175" i="20"/>
  <c r="J140" i="20"/>
  <c r="BK104" i="21"/>
  <c r="F39" i="23"/>
  <c r="BD81" i="1" s="1"/>
  <c r="BK201" i="25"/>
  <c r="BK188" i="25"/>
  <c r="BK105" i="25"/>
  <c r="J185" i="26"/>
  <c r="BK202" i="26"/>
  <c r="J197" i="27"/>
  <c r="BK187" i="27"/>
  <c r="BK141" i="29"/>
  <c r="BK113" i="29"/>
  <c r="J135" i="30"/>
  <c r="BK126" i="31"/>
  <c r="J126" i="31"/>
  <c r="J156" i="32"/>
  <c r="BK155" i="32"/>
  <c r="BK213" i="32"/>
  <c r="J197" i="33"/>
  <c r="J176" i="39"/>
  <c r="BK124" i="39"/>
  <c r="J130" i="40"/>
  <c r="J201" i="40"/>
  <c r="BK103" i="40"/>
  <c r="BK112" i="41"/>
  <c r="BK136" i="42"/>
  <c r="J133" i="43"/>
  <c r="BK136" i="44"/>
  <c r="BK96" i="2"/>
  <c r="J36" i="3"/>
  <c r="BK99" i="4"/>
  <c r="J138" i="4"/>
  <c r="BK198" i="4"/>
  <c r="BK290" i="5"/>
  <c r="BK235" i="5"/>
  <c r="BK193" i="5"/>
  <c r="BK145" i="5"/>
  <c r="BK172" i="6"/>
  <c r="BK130" i="6"/>
  <c r="J99" i="6"/>
  <c r="J106" i="7"/>
  <c r="J138" i="10"/>
  <c r="BK114" i="10"/>
  <c r="J105" i="10"/>
  <c r="J122" i="10"/>
  <c r="J158" i="11"/>
  <c r="BK158" i="11"/>
  <c r="J140" i="11"/>
  <c r="BK215" i="12"/>
  <c r="BK195" i="12"/>
  <c r="J158" i="12"/>
  <c r="BK123" i="12"/>
  <c r="J110" i="13"/>
  <c r="J207" i="13"/>
  <c r="J136" i="13"/>
  <c r="BK145" i="14"/>
  <c r="J111" i="14"/>
  <c r="J197" i="14"/>
  <c r="J111" i="15"/>
  <c r="BK124" i="16"/>
  <c r="J108" i="16"/>
  <c r="BK135" i="17"/>
  <c r="J128" i="18"/>
  <c r="BK132" i="18"/>
  <c r="J248" i="19"/>
  <c r="BK185" i="19"/>
  <c r="BK164" i="19"/>
  <c r="BK118" i="19"/>
  <c r="BK160" i="20"/>
  <c r="J136" i="20"/>
  <c r="BK128" i="20"/>
  <c r="J97" i="22"/>
  <c r="J138" i="24"/>
  <c r="BK119" i="24"/>
  <c r="BK130" i="24"/>
  <c r="J149" i="25"/>
  <c r="J130" i="25"/>
  <c r="BK136" i="25"/>
  <c r="J114" i="26"/>
  <c r="J202" i="26"/>
  <c r="J182" i="26"/>
  <c r="J175" i="27"/>
  <c r="J115" i="28"/>
  <c r="BK117" i="29"/>
  <c r="BK134" i="29"/>
  <c r="J120" i="30"/>
  <c r="J120" i="31"/>
  <c r="BK140" i="32"/>
  <c r="BK147" i="32"/>
  <c r="J184" i="32"/>
  <c r="J159" i="32"/>
  <c r="J156" i="33"/>
  <c r="J194" i="33"/>
  <c r="J168" i="33"/>
  <c r="J186" i="33"/>
  <c r="BK99" i="34"/>
  <c r="BK170" i="37"/>
  <c r="J169" i="37"/>
  <c r="BK166" i="37"/>
  <c r="BK146" i="38"/>
  <c r="J116" i="38"/>
  <c r="BK152" i="38"/>
  <c r="J149" i="38"/>
  <c r="J172" i="39"/>
  <c r="BK166" i="39"/>
  <c r="J153" i="39"/>
  <c r="J137" i="39"/>
  <c r="J173" i="40"/>
  <c r="J155" i="40"/>
  <c r="J115" i="41"/>
  <c r="BK120" i="42"/>
  <c r="J120" i="43"/>
  <c r="J132" i="44"/>
  <c r="AS76" i="1"/>
  <c r="J143" i="4"/>
  <c r="J173" i="4"/>
  <c r="J112" i="4"/>
  <c r="BK258" i="5"/>
  <c r="J147" i="5"/>
  <c r="BK157" i="5"/>
  <c r="BK127" i="5"/>
  <c r="BK184" i="5"/>
  <c r="J159" i="6"/>
  <c r="BK127" i="6"/>
  <c r="BK95" i="8"/>
  <c r="BK135" i="10"/>
  <c r="BK111" i="10"/>
  <c r="J132" i="10"/>
  <c r="J160" i="11"/>
  <c r="BK134" i="11"/>
  <c r="J146" i="12"/>
  <c r="J193" i="12"/>
  <c r="BK190" i="12"/>
  <c r="J114" i="12"/>
  <c r="BK146" i="13"/>
  <c r="BK167" i="13"/>
  <c r="BK185" i="13"/>
  <c r="J207" i="14"/>
  <c r="BK191" i="14"/>
  <c r="BK223" i="14"/>
  <c r="J187" i="14"/>
  <c r="BK135" i="15"/>
  <c r="BK135" i="16"/>
  <c r="J128" i="16"/>
  <c r="BK133" i="17"/>
  <c r="J140" i="18"/>
  <c r="J134" i="18"/>
  <c r="BK232" i="19"/>
  <c r="J237" i="19"/>
  <c r="J214" i="19"/>
  <c r="J125" i="19"/>
  <c r="BK119" i="20"/>
  <c r="BK152" i="20"/>
  <c r="BK172" i="20"/>
  <c r="BK98" i="22"/>
  <c r="BK111" i="24"/>
  <c r="BK166" i="24"/>
  <c r="J146" i="24"/>
  <c r="J105" i="25"/>
  <c r="BK166" i="25"/>
  <c r="BK177" i="26"/>
  <c r="J130" i="26"/>
  <c r="J169" i="26"/>
  <c r="J114" i="27"/>
  <c r="BK130" i="28"/>
  <c r="J110" i="29"/>
  <c r="BK132" i="29"/>
  <c r="BK124" i="31"/>
  <c r="J130" i="31"/>
  <c r="J213" i="32"/>
  <c r="J125" i="32"/>
  <c r="BK109" i="32"/>
  <c r="BK147" i="33"/>
  <c r="J231" i="33"/>
  <c r="BK180" i="33"/>
  <c r="BK117" i="33"/>
  <c r="BK106" i="34"/>
  <c r="BK172" i="37"/>
  <c r="J160" i="37"/>
  <c r="BK102" i="37"/>
  <c r="BK154" i="38"/>
  <c r="BK173" i="38"/>
  <c r="BK169" i="38"/>
  <c r="BK174" i="39"/>
  <c r="BK225" i="39"/>
  <c r="J170" i="39"/>
  <c r="J139" i="39"/>
  <c r="BK140" i="40"/>
  <c r="BK196" i="40"/>
  <c r="J192" i="40"/>
  <c r="BK131" i="41"/>
  <c r="J128" i="42"/>
  <c r="BK130" i="43"/>
  <c r="J108" i="44"/>
  <c r="J106" i="4"/>
  <c r="BK129" i="4"/>
  <c r="J119" i="5"/>
  <c r="J193" i="5"/>
  <c r="J191" i="5"/>
  <c r="BK130" i="5"/>
  <c r="J149" i="5"/>
  <c r="J175" i="6"/>
  <c r="J163" i="6"/>
  <c r="J101" i="8"/>
  <c r="BK137" i="10"/>
  <c r="BK104" i="10"/>
  <c r="BK106" i="10"/>
  <c r="J165" i="11"/>
  <c r="BK156" i="11"/>
  <c r="BK149" i="12"/>
  <c r="J204" i="12"/>
  <c r="BK126" i="12"/>
  <c r="J184" i="12"/>
  <c r="J201" i="13"/>
  <c r="BK154" i="13"/>
  <c r="BK181" i="13"/>
  <c r="BK211" i="13"/>
  <c r="BK165" i="14"/>
  <c r="J131" i="14"/>
  <c r="J179" i="14"/>
  <c r="J122" i="14"/>
  <c r="BK117" i="14"/>
  <c r="BK145" i="15"/>
  <c r="BK115" i="16"/>
  <c r="BK126" i="17"/>
  <c r="J101" i="17"/>
  <c r="J135" i="18"/>
  <c r="J211" i="19"/>
  <c r="BK172" i="19"/>
  <c r="BK133" i="19"/>
  <c r="BK199" i="19"/>
  <c r="BK122" i="19"/>
  <c r="J119" i="20"/>
  <c r="J177" i="20"/>
  <c r="J112" i="20"/>
  <c r="BK148" i="24"/>
  <c r="BK114" i="24"/>
  <c r="J134" i="25"/>
  <c r="J184" i="25"/>
  <c r="BK103" i="25"/>
  <c r="BK146" i="25"/>
  <c r="BK132" i="26"/>
  <c r="BK153" i="26"/>
  <c r="BK185" i="27"/>
  <c r="BK178" i="27"/>
  <c r="BK167" i="27"/>
  <c r="BK144" i="27"/>
  <c r="J110" i="27"/>
  <c r="BK195" i="27"/>
  <c r="BK169" i="27"/>
  <c r="BK146" i="27"/>
  <c r="BK132" i="27"/>
  <c r="BK105" i="27"/>
  <c r="J142" i="27"/>
  <c r="BK123" i="27"/>
  <c r="BK163" i="27"/>
  <c r="J158" i="27"/>
  <c r="BK154" i="27"/>
  <c r="BK140" i="27"/>
  <c r="J132" i="27"/>
  <c r="J119" i="27"/>
  <c r="BK127" i="28"/>
  <c r="J138" i="29"/>
  <c r="BK135" i="29"/>
  <c r="J128" i="30"/>
  <c r="J134" i="31"/>
  <c r="J210" i="32"/>
  <c r="J128" i="32"/>
  <c r="J140" i="32"/>
  <c r="BK144" i="32"/>
  <c r="J106" i="33"/>
  <c r="J219" i="33"/>
  <c r="J161" i="33"/>
  <c r="BK108" i="34"/>
  <c r="BK142" i="37"/>
  <c r="J171" i="37"/>
  <c r="J119" i="37"/>
  <c r="BK114" i="38"/>
  <c r="J169" i="38"/>
  <c r="J140" i="38"/>
  <c r="BK210" i="39"/>
  <c r="BK207" i="39"/>
  <c r="J164" i="39"/>
  <c r="J108" i="39"/>
  <c r="BK121" i="40"/>
  <c r="BK170" i="40"/>
  <c r="J127" i="41"/>
  <c r="J135" i="42"/>
  <c r="J134" i="43"/>
  <c r="J117" i="43"/>
  <c r="J113" i="44"/>
  <c r="AS98" i="1"/>
  <c r="BK97" i="4"/>
  <c r="BK177" i="4"/>
  <c r="BK153" i="5"/>
  <c r="J131" i="5"/>
  <c r="J227" i="5"/>
  <c r="BK281" i="5"/>
  <c r="BK184" i="6"/>
  <c r="J157" i="6"/>
  <c r="BK108" i="7"/>
  <c r="J92" i="10"/>
  <c r="J95" i="10"/>
  <c r="BK113" i="10"/>
  <c r="BK90" i="10"/>
  <c r="BK116" i="11"/>
  <c r="BK130" i="11"/>
  <c r="BK132" i="12"/>
  <c r="J181" i="13"/>
  <c r="J203" i="13"/>
  <c r="BK199" i="13"/>
  <c r="BK148" i="13"/>
  <c r="BK221" i="14"/>
  <c r="J169" i="14"/>
  <c r="BK195" i="14"/>
  <c r="J153" i="14"/>
  <c r="J131" i="15"/>
  <c r="J136" i="16"/>
  <c r="J124" i="16"/>
  <c r="J113" i="17"/>
  <c r="J141" i="18"/>
  <c r="BK115" i="18"/>
  <c r="J187" i="19"/>
  <c r="J245" i="19"/>
  <c r="BK166" i="20"/>
  <c r="J175" i="20"/>
  <c r="BK148" i="20"/>
  <c r="BK99" i="21"/>
  <c r="BK171" i="24"/>
  <c r="BK156" i="24"/>
  <c r="BK194" i="25"/>
  <c r="BK134" i="25"/>
  <c r="J153" i="25"/>
  <c r="BK169" i="26"/>
  <c r="J146" i="26"/>
  <c r="J191" i="26"/>
  <c r="J134" i="27"/>
  <c r="J127" i="28"/>
  <c r="BK115" i="29"/>
  <c r="J139" i="30"/>
  <c r="BK115" i="31"/>
  <c r="J106" i="31"/>
  <c r="J127" i="32"/>
  <c r="BK231" i="33"/>
  <c r="BK186" i="33"/>
  <c r="BK157" i="33"/>
  <c r="BK168" i="33"/>
  <c r="BK104" i="34"/>
  <c r="J90" i="36"/>
  <c r="BK175" i="37"/>
  <c r="J142" i="37"/>
  <c r="J111" i="37"/>
  <c r="BK130" i="38"/>
  <c r="BK150" i="38"/>
  <c r="BK182" i="38"/>
  <c r="J207" i="39"/>
  <c r="BK120" i="39"/>
  <c r="J117" i="39"/>
  <c r="BK185" i="39"/>
  <c r="J144" i="40"/>
  <c r="BK132" i="40"/>
  <c r="BK110" i="40"/>
  <c r="BK130" i="42"/>
  <c r="BK106" i="42"/>
  <c r="J135" i="43"/>
  <c r="BK110" i="44"/>
  <c r="BK92" i="2"/>
  <c r="J140" i="4"/>
  <c r="BK116" i="4"/>
  <c r="BK126" i="4"/>
  <c r="J109" i="4"/>
  <c r="J178" i="4"/>
  <c r="BK123" i="5"/>
  <c r="BK229" i="5"/>
  <c r="BK227" i="5"/>
  <c r="BK197" i="5"/>
  <c r="J176" i="5"/>
  <c r="J102" i="6"/>
  <c r="J184" i="6"/>
  <c r="J104" i="7"/>
  <c r="F37" i="9"/>
  <c r="BB64" i="1" s="1"/>
  <c r="J106" i="10"/>
  <c r="J164" i="11"/>
  <c r="J167" i="11"/>
  <c r="BK126" i="11"/>
  <c r="J172" i="12"/>
  <c r="BK176" i="12"/>
  <c r="BK151" i="12"/>
  <c r="J144" i="12"/>
  <c r="BK203" i="13"/>
  <c r="J189" i="13"/>
  <c r="J112" i="13"/>
  <c r="BK193" i="14"/>
  <c r="BK189" i="14"/>
  <c r="J145" i="14"/>
  <c r="J115" i="14"/>
  <c r="BK133" i="15"/>
  <c r="J137" i="16"/>
  <c r="BK120" i="17"/>
  <c r="BK142" i="17"/>
  <c r="BK117" i="18"/>
  <c r="BK106" i="19"/>
  <c r="J158" i="19"/>
  <c r="BK121" i="19"/>
  <c r="BK105" i="19"/>
  <c r="BK217" i="19"/>
  <c r="J128" i="20"/>
  <c r="BK147" i="20"/>
  <c r="BK143" i="20"/>
  <c r="BK103" i="22"/>
  <c r="BK159" i="24"/>
  <c r="J114" i="24"/>
  <c r="BK112" i="24"/>
  <c r="J103" i="25"/>
  <c r="J196" i="25"/>
  <c r="J158" i="26"/>
  <c r="BK180" i="26"/>
  <c r="BK204" i="26"/>
  <c r="J173" i="27"/>
  <c r="BK191" i="27"/>
  <c r="BK101" i="28"/>
  <c r="J139" i="29"/>
  <c r="BK133" i="30"/>
  <c r="J108" i="31"/>
  <c r="J151" i="32"/>
  <c r="BK124" i="32"/>
  <c r="BK160" i="32"/>
  <c r="BK121" i="32"/>
  <c r="J110" i="33"/>
  <c r="BK173" i="33"/>
  <c r="J228" i="33"/>
  <c r="J136" i="33"/>
  <c r="BK101" i="35"/>
  <c r="BK126" i="37"/>
  <c r="J162" i="37"/>
  <c r="BK105" i="37"/>
  <c r="BK187" i="38"/>
  <c r="J173" i="38"/>
  <c r="J185" i="39"/>
  <c r="J179" i="39"/>
  <c r="J154" i="39"/>
  <c r="J115" i="39"/>
  <c r="BK161" i="40"/>
  <c r="BK126" i="40"/>
  <c r="BK104" i="41"/>
  <c r="J103" i="42"/>
  <c r="BK113" i="42"/>
  <c r="J137" i="43"/>
  <c r="BK126" i="44"/>
  <c r="J103" i="2"/>
  <c r="BK131" i="4"/>
  <c r="BK159" i="4"/>
  <c r="BK161" i="4"/>
  <c r="BK178" i="4"/>
  <c r="J147" i="4"/>
  <c r="BK267" i="5"/>
  <c r="J224" i="5"/>
  <c r="BK103" i="5"/>
  <c r="J160" i="5"/>
  <c r="BK168" i="6"/>
  <c r="J113" i="7"/>
  <c r="J108" i="10"/>
  <c r="J98" i="10"/>
  <c r="J119" i="10"/>
  <c r="J119" i="11"/>
  <c r="J116" i="12"/>
  <c r="BK180" i="12"/>
  <c r="BK164" i="12"/>
  <c r="J186" i="12"/>
  <c r="BK218" i="13"/>
  <c r="J216" i="13"/>
  <c r="BK212" i="13"/>
  <c r="J116" i="13"/>
  <c r="BK232" i="14"/>
  <c r="J215" i="14"/>
  <c r="BK154" i="14"/>
  <c r="J232" i="14"/>
  <c r="J122" i="15"/>
  <c r="BK138" i="16"/>
  <c r="BK108" i="16"/>
  <c r="BK117" i="17"/>
  <c r="BK126" i="18"/>
  <c r="J173" i="19"/>
  <c r="BK130" i="19"/>
  <c r="J192" i="19"/>
  <c r="J157" i="19"/>
  <c r="BK110" i="19"/>
  <c r="J202" i="20"/>
  <c r="J117" i="20"/>
  <c r="BK101" i="22"/>
  <c r="J136" i="24"/>
  <c r="BK144" i="24"/>
  <c r="J161" i="24"/>
  <c r="J155" i="25"/>
  <c r="BK179" i="25"/>
  <c r="BK148" i="26"/>
  <c r="J140" i="26"/>
  <c r="BK116" i="26"/>
  <c r="BK151" i="27"/>
  <c r="J195" i="27"/>
  <c r="J141" i="29"/>
  <c r="BK136" i="29"/>
  <c r="BK108" i="30"/>
  <c r="BK128" i="31"/>
  <c r="BK159" i="32"/>
  <c r="BK125" i="32"/>
  <c r="BK172" i="32"/>
  <c r="BK213" i="33"/>
  <c r="BK209" i="33"/>
  <c r="BK235" i="33"/>
  <c r="BK100" i="33"/>
  <c r="BK219" i="33"/>
  <c r="J153" i="33"/>
  <c r="J104" i="35"/>
  <c r="J175" i="37"/>
  <c r="J170" i="37"/>
  <c r="BK111" i="37"/>
  <c r="BK153" i="38"/>
  <c r="J112" i="38"/>
  <c r="BK175" i="38"/>
  <c r="J178" i="38"/>
  <c r="BK154" i="39"/>
  <c r="BK131" i="39"/>
  <c r="BK143" i="39"/>
  <c r="J194" i="39"/>
  <c r="J154" i="40"/>
  <c r="BK179" i="40"/>
  <c r="BK157" i="40"/>
  <c r="BK122" i="41"/>
  <c r="BK132" i="42"/>
  <c r="BK103" i="43"/>
  <c r="J101" i="44"/>
  <c r="J82" i="2"/>
  <c r="BK190" i="4"/>
  <c r="BK102" i="4"/>
  <c r="BK193" i="4"/>
  <c r="BK184" i="4"/>
  <c r="BK153" i="4"/>
  <c r="J255" i="5"/>
  <c r="J189" i="5"/>
  <c r="BK161" i="5"/>
  <c r="BK110" i="5"/>
  <c r="J130" i="6"/>
  <c r="BK178" i="6"/>
  <c r="BK113" i="6"/>
  <c r="J100" i="8"/>
  <c r="BK116" i="10"/>
  <c r="BK130" i="10"/>
  <c r="J91" i="10"/>
  <c r="BK168" i="11"/>
  <c r="J112" i="11"/>
  <c r="BK146" i="11"/>
  <c r="J146" i="11"/>
  <c r="J134" i="12"/>
  <c r="J107" i="12"/>
  <c r="J138" i="12"/>
  <c r="BK149" i="13"/>
  <c r="BK192" i="13"/>
  <c r="J159" i="13"/>
  <c r="J219" i="14"/>
  <c r="BK202" i="14"/>
  <c r="J152" i="14"/>
  <c r="BK183" i="14"/>
  <c r="J137" i="15"/>
  <c r="J138" i="15"/>
  <c r="J135" i="16"/>
  <c r="BK130" i="17"/>
  <c r="BK144" i="17"/>
  <c r="J103" i="18"/>
  <c r="J220" i="19"/>
  <c r="J143" i="19"/>
  <c r="BK251" i="19"/>
  <c r="J104" i="20"/>
  <c r="J152" i="20"/>
  <c r="BK100" i="20"/>
  <c r="J94" i="22"/>
  <c r="BK165" i="24"/>
  <c r="J116" i="24"/>
  <c r="J176" i="25"/>
  <c r="BK186" i="25"/>
  <c r="J186" i="25"/>
  <c r="BK185" i="26"/>
  <c r="J163" i="26"/>
  <c r="BK173" i="26"/>
  <c r="J154" i="27"/>
  <c r="BK110" i="27"/>
  <c r="BK125" i="28"/>
  <c r="J134" i="29"/>
  <c r="BK106" i="29"/>
  <c r="J130" i="30"/>
  <c r="BK131" i="31"/>
  <c r="BK201" i="32"/>
  <c r="BK136" i="32"/>
  <c r="J216" i="32"/>
  <c r="BK191" i="33"/>
  <c r="BK130" i="33"/>
  <c r="J129" i="33"/>
  <c r="J123" i="33"/>
  <c r="BK159" i="33"/>
  <c r="J96" i="35"/>
  <c r="J134" i="37"/>
  <c r="J163" i="37"/>
  <c r="BK123" i="37"/>
  <c r="J171" i="38"/>
  <c r="BK204" i="38"/>
  <c r="J181" i="38"/>
  <c r="BK220" i="39"/>
  <c r="BK127" i="39"/>
  <c r="J200" i="39"/>
  <c r="J155" i="39"/>
  <c r="J170" i="40"/>
  <c r="BK107" i="40"/>
  <c r="BK138" i="40"/>
  <c r="J125" i="41"/>
  <c r="J113" i="42"/>
  <c r="BK106" i="43"/>
  <c r="J101" i="43"/>
  <c r="J94" i="2"/>
  <c r="BK145" i="4"/>
  <c r="J126" i="4"/>
  <c r="J181" i="4"/>
  <c r="BK155" i="4"/>
  <c r="J92" i="4"/>
  <c r="BK279" i="5"/>
  <c r="J197" i="5"/>
  <c r="J279" i="5"/>
  <c r="J283" i="5"/>
  <c r="J141" i="5"/>
  <c r="BK151" i="6"/>
  <c r="J96" i="7"/>
  <c r="BK125" i="10"/>
  <c r="BK92" i="10"/>
  <c r="BK117" i="10"/>
  <c r="J132" i="11"/>
  <c r="J162" i="11"/>
  <c r="BK206" i="12"/>
  <c r="BK178" i="12"/>
  <c r="J140" i="12"/>
  <c r="J156" i="12"/>
  <c r="J114" i="13"/>
  <c r="J183" i="13"/>
  <c r="BK160" i="13"/>
  <c r="J153" i="13"/>
  <c r="BK234" i="14"/>
  <c r="J211" i="14"/>
  <c r="J202" i="14"/>
  <c r="J225" i="14"/>
  <c r="J139" i="15"/>
  <c r="BK144" i="16"/>
  <c r="J141" i="17"/>
  <c r="BK132" i="17"/>
  <c r="J139" i="18"/>
  <c r="BK108" i="18"/>
  <c r="J102" i="19"/>
  <c r="J110" i="19"/>
  <c r="BK157" i="19"/>
  <c r="J151" i="19"/>
  <c r="J181" i="20"/>
  <c r="BK163" i="20"/>
  <c r="BK112" i="20"/>
  <c r="J123" i="20"/>
  <c r="J142" i="24"/>
  <c r="BK116" i="24"/>
  <c r="J113" i="24"/>
  <c r="BK168" i="25"/>
  <c r="J107" i="25"/>
  <c r="J152" i="25"/>
  <c r="BK152" i="26"/>
  <c r="BK189" i="26"/>
  <c r="J198" i="26"/>
  <c r="J150" i="27"/>
  <c r="J134" i="28"/>
  <c r="J128" i="29"/>
  <c r="J103" i="29"/>
  <c r="J126" i="30"/>
  <c r="J135" i="31"/>
  <c r="J199" i="32"/>
  <c r="BK143" i="32"/>
  <c r="J155" i="32"/>
  <c r="BK183" i="33"/>
  <c r="J137" i="33"/>
  <c r="BK116" i="33"/>
  <c r="BK106" i="33"/>
  <c r="BK145" i="33"/>
  <c r="J99" i="35"/>
  <c r="BK138" i="37"/>
  <c r="BK134" i="37"/>
  <c r="BK206" i="38"/>
  <c r="J126" i="38"/>
  <c r="J202" i="38"/>
  <c r="BK184" i="38"/>
  <c r="BK139" i="39"/>
  <c r="BK152" i="39"/>
  <c r="BK113" i="39"/>
  <c r="J203" i="40"/>
  <c r="BK203" i="40"/>
  <c r="J148" i="40"/>
  <c r="BK135" i="41"/>
  <c r="BK140" i="42"/>
  <c r="J106" i="42"/>
  <c r="BK142" i="43"/>
  <c r="J117" i="44"/>
  <c r="BK147" i="4"/>
  <c r="J119" i="4"/>
  <c r="J281" i="5"/>
  <c r="J111" i="5"/>
  <c r="J233" i="5"/>
  <c r="BK203" i="5"/>
  <c r="J116" i="6"/>
  <c r="BK169" i="6"/>
  <c r="BK99" i="7"/>
  <c r="BK139" i="10"/>
  <c r="BK100" i="10"/>
  <c r="J110" i="10"/>
  <c r="BK111" i="11"/>
  <c r="J154" i="11"/>
  <c r="BK217" i="12"/>
  <c r="J215" i="12"/>
  <c r="BK202" i="12"/>
  <c r="BK112" i="12"/>
  <c r="BK136" i="13"/>
  <c r="J160" i="13"/>
  <c r="BK123" i="13"/>
  <c r="J156" i="13"/>
  <c r="BK140" i="13"/>
  <c r="J113" i="14"/>
  <c r="BK124" i="14"/>
  <c r="BK209" i="14"/>
  <c r="J193" i="14"/>
  <c r="J109" i="15"/>
  <c r="J115" i="16"/>
  <c r="J117" i="17"/>
  <c r="J146" i="18"/>
  <c r="J110" i="18"/>
  <c r="BK113" i="19"/>
  <c r="J117" i="19"/>
  <c r="J242" i="19"/>
  <c r="BK155" i="19"/>
  <c r="J179" i="20"/>
  <c r="J193" i="20"/>
  <c r="BK124" i="20"/>
  <c r="J95" i="22"/>
  <c r="BK140" i="24"/>
  <c r="BK138" i="24"/>
  <c r="J188" i="25"/>
  <c r="BK159" i="25"/>
  <c r="J190" i="25"/>
  <c r="J167" i="26"/>
  <c r="BK167" i="26"/>
  <c r="J123" i="26"/>
  <c r="J116" i="26"/>
  <c r="BK182" i="27"/>
  <c r="J177" i="27"/>
  <c r="BK156" i="27"/>
  <c r="BK107" i="27"/>
  <c r="BK193" i="27"/>
  <c r="BK160" i="27"/>
  <c r="BK142" i="27"/>
  <c r="J126" i="27"/>
  <c r="J151" i="27"/>
  <c r="J121" i="27"/>
  <c r="BK136" i="28"/>
  <c r="J104" i="28"/>
  <c r="BK143" i="29"/>
  <c r="J113" i="29"/>
  <c r="BK136" i="30"/>
  <c r="BK120" i="31"/>
  <c r="BK140" i="31"/>
  <c r="J219" i="32"/>
  <c r="J195" i="32"/>
  <c r="J197" i="32"/>
  <c r="BK200" i="33"/>
  <c r="J109" i="33"/>
  <c r="BK137" i="33"/>
  <c r="BK140" i="33"/>
  <c r="J103" i="35"/>
  <c r="BK160" i="37"/>
  <c r="BK162" i="37"/>
  <c r="BK132" i="37"/>
  <c r="BK151" i="38"/>
  <c r="BK178" i="38"/>
  <c r="BK136" i="38"/>
  <c r="BK222" i="39"/>
  <c r="J166" i="39"/>
  <c r="J159" i="39"/>
  <c r="BK149" i="39"/>
  <c r="BK192" i="40"/>
  <c r="J132" i="40"/>
  <c r="J150" i="40"/>
  <c r="J129" i="41"/>
  <c r="J133" i="42"/>
  <c r="J142" i="43"/>
  <c r="BK115" i="43"/>
  <c r="J110" i="44"/>
  <c r="BK88" i="2"/>
  <c r="J113" i="4"/>
  <c r="BK106" i="4"/>
  <c r="J129" i="4"/>
  <c r="J125" i="4"/>
  <c r="J252" i="5"/>
  <c r="BK177" i="5"/>
  <c r="J177" i="5"/>
  <c r="J203" i="5"/>
  <c r="BK126" i="5"/>
  <c r="J112" i="6"/>
  <c r="J168" i="6"/>
  <c r="BK101" i="6"/>
  <c r="J98" i="8"/>
  <c r="J114" i="10"/>
  <c r="J135" i="10"/>
  <c r="J134" i="10"/>
  <c r="BK105" i="11"/>
  <c r="BK121" i="11"/>
  <c r="J171" i="12"/>
  <c r="J176" i="12"/>
  <c r="BK189" i="13"/>
  <c r="BK165" i="13"/>
  <c r="BK105" i="13"/>
  <c r="BK156" i="14"/>
  <c r="BK149" i="14"/>
  <c r="BK104" i="14"/>
  <c r="J217" i="14"/>
  <c r="BK139" i="15"/>
  <c r="BK103" i="16"/>
  <c r="BK128" i="17"/>
  <c r="BK124" i="17"/>
  <c r="J136" i="18"/>
  <c r="J258" i="19"/>
  <c r="BK214" i="19"/>
  <c r="BK135" i="20"/>
  <c r="J115" i="20"/>
  <c r="BK190" i="20"/>
  <c r="J101" i="22"/>
  <c r="J162" i="24"/>
  <c r="BK132" i="24"/>
  <c r="J126" i="25"/>
  <c r="BK171" i="25"/>
  <c r="J192" i="25"/>
  <c r="BK172" i="26"/>
  <c r="J107" i="26"/>
  <c r="J172" i="26"/>
  <c r="BK173" i="27"/>
  <c r="BK115" i="28"/>
  <c r="J130" i="29"/>
  <c r="J101" i="30"/>
  <c r="BK106" i="30"/>
  <c r="BK136" i="31"/>
  <c r="BK207" i="32"/>
  <c r="BK134" i="32"/>
  <c r="BK110" i="33"/>
  <c r="J120" i="33"/>
  <c r="J202" i="33"/>
  <c r="J138" i="33"/>
  <c r="J101" i="35"/>
  <c r="BK136" i="37"/>
  <c r="BK168" i="37"/>
  <c r="BK165" i="37"/>
  <c r="BK138" i="38"/>
  <c r="BK171" i="38"/>
  <c r="J121" i="38"/>
  <c r="BK119" i="38"/>
  <c r="J133" i="39"/>
  <c r="BK164" i="39"/>
  <c r="BK150" i="39"/>
  <c r="J214" i="39"/>
  <c r="BK183" i="40"/>
  <c r="J153" i="40"/>
  <c r="BK174" i="40"/>
  <c r="BK107" i="41"/>
  <c r="J101" i="42"/>
  <c r="J138" i="43"/>
  <c r="J103" i="43"/>
  <c r="BK120" i="44"/>
  <c r="F33" i="2"/>
  <c r="BK221" i="5"/>
  <c r="BK188" i="5"/>
  <c r="J145" i="5"/>
  <c r="BK114" i="5"/>
  <c r="J101" i="6"/>
  <c r="BK133" i="6"/>
  <c r="BK107" i="8"/>
  <c r="BK102" i="10"/>
  <c r="J118" i="10"/>
  <c r="BK162" i="11"/>
  <c r="BK167" i="11"/>
  <c r="J212" i="12"/>
  <c r="J149" i="12"/>
  <c r="J130" i="12"/>
  <c r="BK216" i="13"/>
  <c r="J155" i="13"/>
  <c r="J174" i="13"/>
  <c r="J154" i="13"/>
  <c r="BK112" i="13"/>
  <c r="J198" i="14"/>
  <c r="BK157" i="14"/>
  <c r="J139" i="14"/>
  <c r="J234" i="14"/>
  <c r="J136" i="15"/>
  <c r="J130" i="16"/>
  <c r="J124" i="17"/>
  <c r="BK142" i="18"/>
  <c r="BK134" i="18"/>
  <c r="J217" i="19"/>
  <c r="J137" i="19"/>
  <c r="BK254" i="19"/>
  <c r="J109" i="19"/>
  <c r="J154" i="20"/>
  <c r="J108" i="20"/>
  <c r="BK120" i="20"/>
  <c r="J90" i="23"/>
  <c r="J111" i="24"/>
  <c r="J148" i="24"/>
  <c r="BK119" i="25"/>
  <c r="J181" i="25"/>
  <c r="BK112" i="25"/>
  <c r="J193" i="26"/>
  <c r="J154" i="26"/>
  <c r="BK156" i="26"/>
  <c r="J140" i="27"/>
  <c r="J136" i="28"/>
  <c r="J126" i="29"/>
  <c r="BK130" i="29"/>
  <c r="BK141" i="30"/>
  <c r="BK132" i="31"/>
  <c r="J226" i="32"/>
  <c r="J201" i="32"/>
  <c r="BK219" i="32"/>
  <c r="BK103" i="32"/>
  <c r="BK205" i="33"/>
  <c r="BK161" i="33"/>
  <c r="J130" i="33"/>
  <c r="J157" i="33"/>
  <c r="J97" i="35"/>
  <c r="BK158" i="37"/>
  <c r="J130" i="37"/>
  <c r="BK191" i="38"/>
  <c r="BK121" i="38"/>
  <c r="BK195" i="38"/>
  <c r="J182" i="38"/>
  <c r="J182" i="39"/>
  <c r="BK200" i="39"/>
  <c r="J131" i="39"/>
  <c r="BK199" i="40"/>
  <c r="J181" i="40"/>
  <c r="J136" i="40"/>
  <c r="J196" i="40"/>
  <c r="BK130" i="41"/>
  <c r="J120" i="42"/>
  <c r="BK110" i="43"/>
  <c r="J134" i="44"/>
  <c r="P123" i="43" l="1"/>
  <c r="P122" i="43"/>
  <c r="T91" i="2"/>
  <c r="T91" i="4"/>
  <c r="R100" i="5"/>
  <c r="R276" i="5"/>
  <c r="R240" i="5"/>
  <c r="R141" i="6"/>
  <c r="R98" i="6" s="1"/>
  <c r="R95" i="7"/>
  <c r="R94" i="7"/>
  <c r="R93" i="7"/>
  <c r="R109" i="10"/>
  <c r="T104" i="11"/>
  <c r="BK118" i="11"/>
  <c r="J118" i="11"/>
  <c r="J72" i="11" s="1"/>
  <c r="R118" i="11"/>
  <c r="T102" i="12"/>
  <c r="P118" i="12"/>
  <c r="BK166" i="12"/>
  <c r="J166" i="12" s="1"/>
  <c r="J75" i="12" s="1"/>
  <c r="R199" i="12"/>
  <c r="P102" i="13"/>
  <c r="T109" i="13"/>
  <c r="P129" i="13"/>
  <c r="R171" i="13"/>
  <c r="BK110" i="14"/>
  <c r="J110" i="14" s="1"/>
  <c r="J70" i="14" s="1"/>
  <c r="BK119" i="14"/>
  <c r="J119" i="14" s="1"/>
  <c r="J71" i="14" s="1"/>
  <c r="T130" i="14"/>
  <c r="R206" i="14"/>
  <c r="R117" i="15"/>
  <c r="T100" i="16"/>
  <c r="P112" i="16"/>
  <c r="P123" i="16"/>
  <c r="P122" i="16" s="1"/>
  <c r="P100" i="17"/>
  <c r="R105" i="17"/>
  <c r="BK123" i="17"/>
  <c r="J123" i="17" s="1"/>
  <c r="J74" i="17" s="1"/>
  <c r="BK100" i="18"/>
  <c r="J100" i="18"/>
  <c r="J69" i="18" s="1"/>
  <c r="T105" i="18"/>
  <c r="T112" i="18"/>
  <c r="P99" i="19"/>
  <c r="T195" i="19"/>
  <c r="BK159" i="20"/>
  <c r="J159" i="20"/>
  <c r="J71" i="20"/>
  <c r="R184" i="20"/>
  <c r="R95" i="21"/>
  <c r="R94" i="21"/>
  <c r="R93" i="21"/>
  <c r="P93" i="22"/>
  <c r="P92" i="22" s="1"/>
  <c r="AU80" i="1" s="1"/>
  <c r="BK118" i="24"/>
  <c r="J118" i="24" s="1"/>
  <c r="J72" i="24" s="1"/>
  <c r="BK129" i="24"/>
  <c r="J129" i="24"/>
  <c r="J75" i="24" s="1"/>
  <c r="R102" i="25"/>
  <c r="P118" i="25"/>
  <c r="R129" i="25"/>
  <c r="T163" i="25"/>
  <c r="BK102" i="26"/>
  <c r="J102" i="26"/>
  <c r="J69" i="26"/>
  <c r="R109" i="26"/>
  <c r="BK129" i="26"/>
  <c r="P162" i="26"/>
  <c r="T184" i="26"/>
  <c r="R109" i="27"/>
  <c r="T118" i="27"/>
  <c r="T129" i="27"/>
  <c r="BK184" i="27"/>
  <c r="J184" i="27" s="1"/>
  <c r="J76" i="27" s="1"/>
  <c r="BK103" i="28"/>
  <c r="J103" i="28"/>
  <c r="J70" i="28" s="1"/>
  <c r="P114" i="28"/>
  <c r="T124" i="28"/>
  <c r="P100" i="29"/>
  <c r="P112" i="29"/>
  <c r="P123" i="29"/>
  <c r="P122" i="29"/>
  <c r="P100" i="30"/>
  <c r="BK112" i="30"/>
  <c r="J112" i="30" s="1"/>
  <c r="J71" i="30" s="1"/>
  <c r="T123" i="30"/>
  <c r="T122" i="30" s="1"/>
  <c r="R100" i="31"/>
  <c r="P105" i="31"/>
  <c r="BK112" i="31"/>
  <c r="J112" i="31" s="1"/>
  <c r="J71" i="31" s="1"/>
  <c r="T123" i="31"/>
  <c r="T122" i="31"/>
  <c r="BK171" i="32"/>
  <c r="J171" i="32" s="1"/>
  <c r="J71" i="32" s="1"/>
  <c r="P204" i="32"/>
  <c r="T99" i="33"/>
  <c r="T182" i="33"/>
  <c r="R211" i="33"/>
  <c r="R95" i="34"/>
  <c r="R94" i="34" s="1"/>
  <c r="R93" i="34" s="1"/>
  <c r="BK104" i="37"/>
  <c r="J104" i="37"/>
  <c r="J70" i="37" s="1"/>
  <c r="P129" i="37"/>
  <c r="P128" i="37"/>
  <c r="BK109" i="38"/>
  <c r="J109" i="38" s="1"/>
  <c r="J70" i="38" s="1"/>
  <c r="BK129" i="38"/>
  <c r="J129" i="38"/>
  <c r="J74" i="38" s="1"/>
  <c r="R186" i="38"/>
  <c r="R81" i="2"/>
  <c r="P91" i="4"/>
  <c r="AU59" i="1" s="1"/>
  <c r="P100" i="5"/>
  <c r="BK196" i="5"/>
  <c r="J196" i="5"/>
  <c r="J71" i="5" s="1"/>
  <c r="T276" i="5"/>
  <c r="T240" i="5"/>
  <c r="BK141" i="6"/>
  <c r="J141" i="6" s="1"/>
  <c r="J70" i="6" s="1"/>
  <c r="BK167" i="6"/>
  <c r="J167" i="6"/>
  <c r="J71" i="6" s="1"/>
  <c r="BK95" i="7"/>
  <c r="J95" i="7"/>
  <c r="J69" i="7"/>
  <c r="P93" i="8"/>
  <c r="P92" i="8"/>
  <c r="AU63" i="1"/>
  <c r="BK109" i="10"/>
  <c r="J109" i="10" s="1"/>
  <c r="J66" i="10" s="1"/>
  <c r="P118" i="11"/>
  <c r="T118" i="11"/>
  <c r="BK109" i="12"/>
  <c r="J109" i="12" s="1"/>
  <c r="J70" i="12" s="1"/>
  <c r="R118" i="12"/>
  <c r="P129" i="12"/>
  <c r="T166" i="12"/>
  <c r="T102" i="13"/>
  <c r="P118" i="13"/>
  <c r="R129" i="13"/>
  <c r="P198" i="13"/>
  <c r="BK103" i="14"/>
  <c r="J103" i="14"/>
  <c r="J69" i="14" s="1"/>
  <c r="R110" i="14"/>
  <c r="R119" i="14"/>
  <c r="R130" i="14"/>
  <c r="BK206" i="14"/>
  <c r="J206" i="14" s="1"/>
  <c r="J76" i="14" s="1"/>
  <c r="P206" i="14"/>
  <c r="T218" i="14"/>
  <c r="R128" i="15"/>
  <c r="P105" i="16"/>
  <c r="T112" i="16"/>
  <c r="BK105" i="17"/>
  <c r="J105" i="17" s="1"/>
  <c r="J70" i="17" s="1"/>
  <c r="R112" i="17"/>
  <c r="T100" i="18"/>
  <c r="T99" i="18" s="1"/>
  <c r="P112" i="18"/>
  <c r="P123" i="18"/>
  <c r="P122" i="18" s="1"/>
  <c r="T99" i="19"/>
  <c r="T231" i="19"/>
  <c r="P131" i="20"/>
  <c r="T159" i="20"/>
  <c r="T95" i="21"/>
  <c r="T94" i="21"/>
  <c r="T93" i="21"/>
  <c r="R93" i="22"/>
  <c r="R92" i="22" s="1"/>
  <c r="P118" i="24"/>
  <c r="P129" i="24"/>
  <c r="P128" i="24" s="1"/>
  <c r="BK109" i="25"/>
  <c r="J109" i="25"/>
  <c r="J70" i="25"/>
  <c r="BK129" i="25"/>
  <c r="R183" i="25"/>
  <c r="R103" i="28"/>
  <c r="R124" i="28"/>
  <c r="BK100" i="29"/>
  <c r="J100" i="29" s="1"/>
  <c r="J69" i="29" s="1"/>
  <c r="R105" i="29"/>
  <c r="T112" i="29"/>
  <c r="BK105" i="30"/>
  <c r="J105" i="30"/>
  <c r="J70" i="30"/>
  <c r="R112" i="30"/>
  <c r="BK100" i="31"/>
  <c r="J100" i="31"/>
  <c r="J69" i="31"/>
  <c r="P99" i="32"/>
  <c r="T171" i="32"/>
  <c r="P99" i="33"/>
  <c r="P182" i="33"/>
  <c r="P152" i="33" s="1"/>
  <c r="P211" i="33"/>
  <c r="BK93" i="35"/>
  <c r="J93" i="35"/>
  <c r="J68" i="35" s="1"/>
  <c r="T104" i="37"/>
  <c r="BK118" i="37"/>
  <c r="J118" i="37"/>
  <c r="J72" i="37" s="1"/>
  <c r="R118" i="37"/>
  <c r="R109" i="38"/>
  <c r="T118" i="38"/>
  <c r="P164" i="38"/>
  <c r="T186" i="38"/>
  <c r="P103" i="39"/>
  <c r="R110" i="39"/>
  <c r="T119" i="39"/>
  <c r="T130" i="39"/>
  <c r="BK193" i="39"/>
  <c r="J193" i="39"/>
  <c r="J76" i="39" s="1"/>
  <c r="T193" i="39"/>
  <c r="BK102" i="40"/>
  <c r="J102" i="40"/>
  <c r="J69" i="40" s="1"/>
  <c r="P109" i="40"/>
  <c r="BK129" i="40"/>
  <c r="P163" i="40"/>
  <c r="T185" i="40"/>
  <c r="P103" i="41"/>
  <c r="BK114" i="41"/>
  <c r="J114" i="41"/>
  <c r="J72" i="41" s="1"/>
  <c r="R124" i="41"/>
  <c r="P81" i="2"/>
  <c r="BK91" i="2"/>
  <c r="J91" i="2" s="1"/>
  <c r="J59" i="2" s="1"/>
  <c r="R91" i="4"/>
  <c r="R196" i="5"/>
  <c r="R152" i="5" s="1"/>
  <c r="P141" i="6"/>
  <c r="P98" i="6"/>
  <c r="R167" i="6"/>
  <c r="T95" i="7"/>
  <c r="T94" i="7" s="1"/>
  <c r="T93" i="7" s="1"/>
  <c r="T93" i="8"/>
  <c r="T92" i="8" s="1"/>
  <c r="T89" i="10"/>
  <c r="P103" i="10"/>
  <c r="T103" i="10"/>
  <c r="R104" i="11"/>
  <c r="R100" i="11" s="1"/>
  <c r="T129" i="11"/>
  <c r="T128" i="11"/>
  <c r="R102" i="12"/>
  <c r="R109" i="12"/>
  <c r="R129" i="12"/>
  <c r="T199" i="12"/>
  <c r="BK109" i="13"/>
  <c r="J109" i="13" s="1"/>
  <c r="J70" i="13" s="1"/>
  <c r="R118" i="13"/>
  <c r="BK171" i="13"/>
  <c r="J171" i="13" s="1"/>
  <c r="J75" i="13" s="1"/>
  <c r="R198" i="13"/>
  <c r="P103" i="14"/>
  <c r="P110" i="14"/>
  <c r="P119" i="14"/>
  <c r="BK171" i="14"/>
  <c r="J171" i="14" s="1"/>
  <c r="J75" i="14" s="1"/>
  <c r="T206" i="14"/>
  <c r="T104" i="15"/>
  <c r="P117" i="15"/>
  <c r="P128" i="15"/>
  <c r="R100" i="16"/>
  <c r="R105" i="16"/>
  <c r="BK123" i="16"/>
  <c r="BK122" i="16" s="1"/>
  <c r="J122" i="16" s="1"/>
  <c r="J73" i="16"/>
  <c r="T105" i="17"/>
  <c r="T123" i="17"/>
  <c r="T122" i="17"/>
  <c r="R100" i="18"/>
  <c r="BK112" i="18"/>
  <c r="J112" i="18" s="1"/>
  <c r="J71" i="18" s="1"/>
  <c r="BK123" i="18"/>
  <c r="J123" i="18" s="1"/>
  <c r="J74" i="18" s="1"/>
  <c r="R99" i="19"/>
  <c r="P231" i="19"/>
  <c r="R131" i="20"/>
  <c r="T184" i="20"/>
  <c r="P95" i="21"/>
  <c r="P94" i="21"/>
  <c r="P93" i="21" s="1"/>
  <c r="AU79" i="1" s="1"/>
  <c r="BK93" i="22"/>
  <c r="J93" i="22"/>
  <c r="J68" i="22" s="1"/>
  <c r="P104" i="24"/>
  <c r="P100" i="24"/>
  <c r="R118" i="24"/>
  <c r="T118" i="24"/>
  <c r="T102" i="25"/>
  <c r="BK118" i="25"/>
  <c r="J118" i="25"/>
  <c r="J71" i="25" s="1"/>
  <c r="P129" i="25"/>
  <c r="BK183" i="25"/>
  <c r="J183" i="25"/>
  <c r="J76" i="25" s="1"/>
  <c r="R102" i="26"/>
  <c r="T109" i="26"/>
  <c r="T118" i="26"/>
  <c r="BK162" i="26"/>
  <c r="J162" i="26" s="1"/>
  <c r="J75" i="26" s="1"/>
  <c r="R184" i="26"/>
  <c r="T102" i="27"/>
  <c r="BK118" i="27"/>
  <c r="J118" i="27"/>
  <c r="J71" i="27"/>
  <c r="BK162" i="27"/>
  <c r="J162" i="27" s="1"/>
  <c r="J75" i="27" s="1"/>
  <c r="R114" i="28"/>
  <c r="P124" i="28"/>
  <c r="BK105" i="29"/>
  <c r="J105" i="29"/>
  <c r="J70" i="29"/>
  <c r="BK112" i="29"/>
  <c r="J112" i="29" s="1"/>
  <c r="J71" i="29" s="1"/>
  <c r="T123" i="29"/>
  <c r="T122" i="29" s="1"/>
  <c r="BK100" i="30"/>
  <c r="R105" i="30"/>
  <c r="BK123" i="30"/>
  <c r="J123" i="30" s="1"/>
  <c r="J74" i="30" s="1"/>
  <c r="T100" i="31"/>
  <c r="R105" i="31"/>
  <c r="P112" i="31"/>
  <c r="T99" i="32"/>
  <c r="T204" i="32"/>
  <c r="R99" i="33"/>
  <c r="BK182" i="33"/>
  <c r="J182" i="33" s="1"/>
  <c r="J71" i="33" s="1"/>
  <c r="BK211" i="33"/>
  <c r="J211" i="33" s="1"/>
  <c r="J72" i="33" s="1"/>
  <c r="BK95" i="34"/>
  <c r="J95" i="34"/>
  <c r="J69" i="34" s="1"/>
  <c r="P93" i="35"/>
  <c r="P92" i="35"/>
  <c r="AU96" i="1"/>
  <c r="P104" i="37"/>
  <c r="R129" i="37"/>
  <c r="R128" i="37"/>
  <c r="BK102" i="38"/>
  <c r="J102" i="38" s="1"/>
  <c r="J69" i="38" s="1"/>
  <c r="T102" i="38"/>
  <c r="R118" i="38"/>
  <c r="R129" i="38"/>
  <c r="T164" i="38"/>
  <c r="BK110" i="39"/>
  <c r="J110" i="39"/>
  <c r="J70" i="39" s="1"/>
  <c r="R119" i="39"/>
  <c r="R130" i="39"/>
  <c r="T163" i="39"/>
  <c r="P209" i="39"/>
  <c r="R102" i="40"/>
  <c r="T109" i="40"/>
  <c r="P129" i="40"/>
  <c r="R163" i="40"/>
  <c r="R185" i="40"/>
  <c r="R103" i="41"/>
  <c r="R99" i="41"/>
  <c r="R98" i="41" s="1"/>
  <c r="R114" i="41"/>
  <c r="BK100" i="42"/>
  <c r="J100" i="42" s="1"/>
  <c r="J69" i="42" s="1"/>
  <c r="BK105" i="42"/>
  <c r="J105" i="42"/>
  <c r="J70" i="42"/>
  <c r="BK112" i="42"/>
  <c r="J112" i="42" s="1"/>
  <c r="J71" i="42"/>
  <c r="BK123" i="42"/>
  <c r="J123" i="42" s="1"/>
  <c r="J74" i="42" s="1"/>
  <c r="T81" i="2"/>
  <c r="T80" i="2" s="1"/>
  <c r="T79" i="2" s="1"/>
  <c r="BK100" i="5"/>
  <c r="J100" i="5"/>
  <c r="J69" i="5"/>
  <c r="T196" i="5"/>
  <c r="T152" i="5" s="1"/>
  <c r="P167" i="6"/>
  <c r="P95" i="7"/>
  <c r="P94" i="7" s="1"/>
  <c r="P93" i="7" s="1"/>
  <c r="AU62" i="1"/>
  <c r="R93" i="8"/>
  <c r="R92" i="8" s="1"/>
  <c r="BK89" i="10"/>
  <c r="T109" i="10"/>
  <c r="R129" i="11"/>
  <c r="R128" i="11" s="1"/>
  <c r="P102" i="12"/>
  <c r="BK118" i="12"/>
  <c r="J118" i="12" s="1"/>
  <c r="J71" i="12" s="1"/>
  <c r="BK129" i="12"/>
  <c r="J129" i="12"/>
  <c r="J74" i="12"/>
  <c r="R166" i="12"/>
  <c r="R102" i="13"/>
  <c r="BK118" i="13"/>
  <c r="J118" i="13"/>
  <c r="J71" i="13" s="1"/>
  <c r="T129" i="13"/>
  <c r="BK198" i="13"/>
  <c r="J198" i="13" s="1"/>
  <c r="J76" i="13" s="1"/>
  <c r="R103" i="14"/>
  <c r="R102" i="14"/>
  <c r="P130" i="14"/>
  <c r="P171" i="14"/>
  <c r="P218" i="14"/>
  <c r="R104" i="15"/>
  <c r="R100" i="15" s="1"/>
  <c r="R99" i="15" s="1"/>
  <c r="BK117" i="15"/>
  <c r="J117" i="15" s="1"/>
  <c r="J72" i="15" s="1"/>
  <c r="T128" i="15"/>
  <c r="BK105" i="16"/>
  <c r="J105" i="16"/>
  <c r="J70" i="16" s="1"/>
  <c r="R112" i="16"/>
  <c r="BK100" i="17"/>
  <c r="P105" i="17"/>
  <c r="T112" i="17"/>
  <c r="BK105" i="18"/>
  <c r="J105" i="18" s="1"/>
  <c r="J70" i="18" s="1"/>
  <c r="T123" i="18"/>
  <c r="T122" i="18"/>
  <c r="BK99" i="19"/>
  <c r="J99" i="19"/>
  <c r="J69" i="19" s="1"/>
  <c r="R195" i="19"/>
  <c r="P159" i="20"/>
  <c r="P184" i="20"/>
  <c r="T93" i="22"/>
  <c r="T92" i="22" s="1"/>
  <c r="BK104" i="24"/>
  <c r="J104" i="24"/>
  <c r="J70" i="24"/>
  <c r="T109" i="25"/>
  <c r="T129" i="25"/>
  <c r="R163" i="25"/>
  <c r="BK109" i="26"/>
  <c r="J109" i="26" s="1"/>
  <c r="J70" i="26" s="1"/>
  <c r="P118" i="26"/>
  <c r="T129" i="26"/>
  <c r="BK184" i="26"/>
  <c r="J184" i="26"/>
  <c r="J76" i="26"/>
  <c r="R102" i="27"/>
  <c r="T109" i="27"/>
  <c r="BK129" i="27"/>
  <c r="BK128" i="27"/>
  <c r="R162" i="27"/>
  <c r="P184" i="27"/>
  <c r="BK114" i="28"/>
  <c r="J114" i="28"/>
  <c r="J72" i="28"/>
  <c r="R100" i="29"/>
  <c r="BK123" i="29"/>
  <c r="J123" i="29"/>
  <c r="J74" i="29"/>
  <c r="T100" i="30"/>
  <c r="P112" i="30"/>
  <c r="P123" i="30"/>
  <c r="P122" i="30"/>
  <c r="BK105" i="31"/>
  <c r="J105" i="31"/>
  <c r="J70" i="31"/>
  <c r="T105" i="31"/>
  <c r="R112" i="31"/>
  <c r="P123" i="31"/>
  <c r="P122" i="31"/>
  <c r="BK99" i="32"/>
  <c r="J99" i="32" s="1"/>
  <c r="J69" i="32" s="1"/>
  <c r="P171" i="32"/>
  <c r="P139" i="32"/>
  <c r="BK204" i="32"/>
  <c r="J204" i="32"/>
  <c r="J72" i="32"/>
  <c r="BK99" i="33"/>
  <c r="R182" i="33"/>
  <c r="R152" i="33"/>
  <c r="T211" i="33"/>
  <c r="P95" i="34"/>
  <c r="P94" i="34"/>
  <c r="P93" i="34"/>
  <c r="AU95" i="1" s="1"/>
  <c r="R93" i="35"/>
  <c r="R92" i="35"/>
  <c r="R104" i="37"/>
  <c r="R100" i="37" s="1"/>
  <c r="T129" i="37"/>
  <c r="T128" i="37"/>
  <c r="T109" i="38"/>
  <c r="T129" i="38"/>
  <c r="T128" i="38"/>
  <c r="BK186" i="38"/>
  <c r="J186" i="38"/>
  <c r="J76" i="38" s="1"/>
  <c r="BK103" i="39"/>
  <c r="J103" i="39"/>
  <c r="J69" i="39" s="1"/>
  <c r="P110" i="39"/>
  <c r="P119" i="39"/>
  <c r="P130" i="39"/>
  <c r="R163" i="39"/>
  <c r="BK209" i="39"/>
  <c r="J209" i="39"/>
  <c r="J77" i="39"/>
  <c r="BK109" i="40"/>
  <c r="J109" i="40" s="1"/>
  <c r="J70" i="40" s="1"/>
  <c r="P118" i="40"/>
  <c r="R129" i="40"/>
  <c r="R128" i="40" s="1"/>
  <c r="T163" i="40"/>
  <c r="BK103" i="41"/>
  <c r="J103" i="41"/>
  <c r="J70" i="41" s="1"/>
  <c r="T114" i="41"/>
  <c r="BK124" i="41"/>
  <c r="J124" i="41" s="1"/>
  <c r="J74" i="41" s="1"/>
  <c r="R100" i="42"/>
  <c r="T105" i="42"/>
  <c r="R112" i="42"/>
  <c r="R123" i="42"/>
  <c r="R122" i="42"/>
  <c r="BK81" i="2"/>
  <c r="J81" i="2"/>
  <c r="J57" i="2" s="1"/>
  <c r="R91" i="2"/>
  <c r="BK91" i="4"/>
  <c r="J91" i="4" s="1"/>
  <c r="J67" i="4" s="1"/>
  <c r="P196" i="5"/>
  <c r="P276" i="5"/>
  <c r="P240" i="5"/>
  <c r="T141" i="6"/>
  <c r="T98" i="6" s="1"/>
  <c r="P89" i="10"/>
  <c r="P109" i="10"/>
  <c r="P104" i="11"/>
  <c r="P100" i="11" s="1"/>
  <c r="P129" i="11"/>
  <c r="P128" i="11"/>
  <c r="P109" i="12"/>
  <c r="T118" i="12"/>
  <c r="T129" i="12"/>
  <c r="T128" i="12"/>
  <c r="BK199" i="12"/>
  <c r="J199" i="12" s="1"/>
  <c r="J76" i="12" s="1"/>
  <c r="BK102" i="13"/>
  <c r="J102" i="13" s="1"/>
  <c r="J69" i="13" s="1"/>
  <c r="P109" i="13"/>
  <c r="T118" i="13"/>
  <c r="P171" i="13"/>
  <c r="T198" i="13"/>
  <c r="BK130" i="14"/>
  <c r="BK129" i="14" s="1"/>
  <c r="J129" i="14" s="1"/>
  <c r="J73" i="14"/>
  <c r="T171" i="14"/>
  <c r="BK218" i="14"/>
  <c r="J218" i="14"/>
  <c r="J77" i="14"/>
  <c r="P104" i="15"/>
  <c r="P100" i="15" s="1"/>
  <c r="P99" i="15" s="1"/>
  <c r="AU71" i="1"/>
  <c r="T117" i="15"/>
  <c r="BK100" i="16"/>
  <c r="J100" i="16"/>
  <c r="J69" i="16"/>
  <c r="T105" i="16"/>
  <c r="T123" i="16"/>
  <c r="T122" i="16"/>
  <c r="R100" i="17"/>
  <c r="R99" i="17" s="1"/>
  <c r="BK112" i="17"/>
  <c r="J112" i="17"/>
  <c r="J71" i="17"/>
  <c r="P123" i="17"/>
  <c r="P122" i="17" s="1"/>
  <c r="P100" i="18"/>
  <c r="P105" i="18"/>
  <c r="R112" i="18"/>
  <c r="BK195" i="19"/>
  <c r="J195" i="19"/>
  <c r="J71" i="19"/>
  <c r="R231" i="19"/>
  <c r="BK131" i="20"/>
  <c r="J131" i="20"/>
  <c r="J70" i="20"/>
  <c r="R159" i="20"/>
  <c r="T104" i="24"/>
  <c r="T100" i="24"/>
  <c r="R129" i="24"/>
  <c r="R128" i="24"/>
  <c r="P102" i="25"/>
  <c r="P109" i="25"/>
  <c r="R118" i="25"/>
  <c r="BK163" i="25"/>
  <c r="J163" i="25" s="1"/>
  <c r="J75" i="25" s="1"/>
  <c r="P183" i="25"/>
  <c r="T102" i="26"/>
  <c r="T101" i="26" s="1"/>
  <c r="BK118" i="26"/>
  <c r="J118" i="26"/>
  <c r="J71" i="26" s="1"/>
  <c r="P129" i="26"/>
  <c r="R162" i="26"/>
  <c r="T162" i="26"/>
  <c r="BK102" i="27"/>
  <c r="J102" i="27" s="1"/>
  <c r="J69" i="27" s="1"/>
  <c r="BK109" i="27"/>
  <c r="J109" i="27" s="1"/>
  <c r="J70" i="27" s="1"/>
  <c r="P118" i="27"/>
  <c r="R129" i="27"/>
  <c r="T162" i="27"/>
  <c r="T184" i="27"/>
  <c r="P103" i="28"/>
  <c r="P99" i="28"/>
  <c r="P98" i="28"/>
  <c r="AU87" i="1" s="1"/>
  <c r="T114" i="28"/>
  <c r="BK124" i="28"/>
  <c r="J124" i="28" s="1"/>
  <c r="J74" i="28" s="1"/>
  <c r="T100" i="29"/>
  <c r="T105" i="29"/>
  <c r="R100" i="30"/>
  <c r="R99" i="30"/>
  <c r="T105" i="30"/>
  <c r="T112" i="31"/>
  <c r="R123" i="31"/>
  <c r="R122" i="31"/>
  <c r="R99" i="32"/>
  <c r="R204" i="32"/>
  <c r="R139" i="32" s="1"/>
  <c r="T95" i="34"/>
  <c r="T94" i="34"/>
  <c r="T93" i="34" s="1"/>
  <c r="T93" i="35"/>
  <c r="T92" i="35" s="1"/>
  <c r="BK129" i="37"/>
  <c r="J129" i="37" s="1"/>
  <c r="J75" i="37" s="1"/>
  <c r="P102" i="38"/>
  <c r="P109" i="38"/>
  <c r="P118" i="38"/>
  <c r="P129" i="38"/>
  <c r="R164" i="38"/>
  <c r="R103" i="39"/>
  <c r="R102" i="39" s="1"/>
  <c r="T110" i="39"/>
  <c r="BK130" i="39"/>
  <c r="J130" i="39"/>
  <c r="J74" i="39" s="1"/>
  <c r="P163" i="39"/>
  <c r="P193" i="39"/>
  <c r="R209" i="39"/>
  <c r="P102" i="40"/>
  <c r="P101" i="40"/>
  <c r="R109" i="40"/>
  <c r="T118" i="40"/>
  <c r="BK163" i="40"/>
  <c r="J163" i="40"/>
  <c r="J75" i="40" s="1"/>
  <c r="P185" i="40"/>
  <c r="T124" i="41"/>
  <c r="P100" i="42"/>
  <c r="P99" i="42" s="1"/>
  <c r="P105" i="42"/>
  <c r="P112" i="42"/>
  <c r="T123" i="42"/>
  <c r="T122" i="42" s="1"/>
  <c r="P100" i="43"/>
  <c r="T100" i="43"/>
  <c r="P105" i="43"/>
  <c r="T105" i="43"/>
  <c r="P112" i="43"/>
  <c r="T112" i="43"/>
  <c r="R123" i="43"/>
  <c r="R122" i="43" s="1"/>
  <c r="P100" i="44"/>
  <c r="T100" i="44"/>
  <c r="P105" i="44"/>
  <c r="T105" i="44"/>
  <c r="R112" i="44"/>
  <c r="P91" i="2"/>
  <c r="T100" i="5"/>
  <c r="BK276" i="5"/>
  <c r="J276" i="5"/>
  <c r="J73" i="5" s="1"/>
  <c r="T167" i="6"/>
  <c r="BK93" i="8"/>
  <c r="J93" i="8"/>
  <c r="J68" i="8" s="1"/>
  <c r="R89" i="10"/>
  <c r="BK103" i="10"/>
  <c r="J103" i="10"/>
  <c r="J65" i="10" s="1"/>
  <c r="R103" i="10"/>
  <c r="BK104" i="11"/>
  <c r="J104" i="11"/>
  <c r="J70" i="11" s="1"/>
  <c r="BK129" i="11"/>
  <c r="BK102" i="12"/>
  <c r="J102" i="12" s="1"/>
  <c r="J69" i="12" s="1"/>
  <c r="T109" i="12"/>
  <c r="P166" i="12"/>
  <c r="P199" i="12"/>
  <c r="R109" i="13"/>
  <c r="BK129" i="13"/>
  <c r="J129" i="13"/>
  <c r="J74" i="13" s="1"/>
  <c r="T171" i="13"/>
  <c r="T103" i="14"/>
  <c r="T110" i="14"/>
  <c r="T119" i="14"/>
  <c r="R171" i="14"/>
  <c r="R218" i="14"/>
  <c r="BK104" i="15"/>
  <c r="J104" i="15" s="1"/>
  <c r="J70" i="15" s="1"/>
  <c r="BK128" i="15"/>
  <c r="J128" i="15"/>
  <c r="J75" i="15" s="1"/>
  <c r="P100" i="16"/>
  <c r="P99" i="16" s="1"/>
  <c r="P98" i="16" s="1"/>
  <c r="AU72" i="1" s="1"/>
  <c r="BK112" i="16"/>
  <c r="J112" i="16" s="1"/>
  <c r="J71" i="16"/>
  <c r="R123" i="16"/>
  <c r="R122" i="16"/>
  <c r="T100" i="17"/>
  <c r="T99" i="17"/>
  <c r="P112" i="17"/>
  <c r="R123" i="17"/>
  <c r="R122" i="17" s="1"/>
  <c r="R105" i="18"/>
  <c r="R123" i="18"/>
  <c r="R122" i="18"/>
  <c r="P195" i="19"/>
  <c r="P154" i="19"/>
  <c r="BK231" i="19"/>
  <c r="J231" i="19"/>
  <c r="J72" i="19" s="1"/>
  <c r="T131" i="20"/>
  <c r="T99" i="20" s="1"/>
  <c r="T98" i="20" s="1"/>
  <c r="T97" i="20" s="1"/>
  <c r="BK184" i="20"/>
  <c r="BK95" i="21"/>
  <c r="J95" i="21"/>
  <c r="J69" i="21" s="1"/>
  <c r="R104" i="24"/>
  <c r="R100" i="24" s="1"/>
  <c r="R99" i="24"/>
  <c r="T129" i="24"/>
  <c r="T128" i="24" s="1"/>
  <c r="BK102" i="25"/>
  <c r="R109" i="25"/>
  <c r="T118" i="25"/>
  <c r="P163" i="25"/>
  <c r="T183" i="25"/>
  <c r="P102" i="26"/>
  <c r="P109" i="26"/>
  <c r="R118" i="26"/>
  <c r="R129" i="26"/>
  <c r="R128" i="26"/>
  <c r="P184" i="26"/>
  <c r="P102" i="27"/>
  <c r="P109" i="27"/>
  <c r="R118" i="27"/>
  <c r="P129" i="27"/>
  <c r="P128" i="27" s="1"/>
  <c r="P162" i="27"/>
  <c r="R184" i="27"/>
  <c r="T103" i="28"/>
  <c r="T99" i="28" s="1"/>
  <c r="T98" i="28" s="1"/>
  <c r="P105" i="29"/>
  <c r="R112" i="29"/>
  <c r="R123" i="29"/>
  <c r="R122" i="29"/>
  <c r="P105" i="30"/>
  <c r="T112" i="30"/>
  <c r="R123" i="30"/>
  <c r="R122" i="30"/>
  <c r="P100" i="31"/>
  <c r="P99" i="31" s="1"/>
  <c r="BK123" i="31"/>
  <c r="J123" i="31" s="1"/>
  <c r="J74" i="31" s="1"/>
  <c r="R171" i="32"/>
  <c r="P118" i="37"/>
  <c r="T118" i="37"/>
  <c r="R102" i="38"/>
  <c r="R101" i="38" s="1"/>
  <c r="BK118" i="38"/>
  <c r="J118" i="38"/>
  <c r="J71" i="38" s="1"/>
  <c r="BK164" i="38"/>
  <c r="J164" i="38" s="1"/>
  <c r="J75" i="38" s="1"/>
  <c r="P186" i="38"/>
  <c r="T103" i="39"/>
  <c r="T102" i="39" s="1"/>
  <c r="BK119" i="39"/>
  <c r="J119" i="39" s="1"/>
  <c r="J71" i="39" s="1"/>
  <c r="BK163" i="39"/>
  <c r="J163" i="39"/>
  <c r="J75" i="39" s="1"/>
  <c r="R193" i="39"/>
  <c r="T209" i="39"/>
  <c r="T102" i="40"/>
  <c r="T101" i="40" s="1"/>
  <c r="BK118" i="40"/>
  <c r="J118" i="40" s="1"/>
  <c r="J71" i="40"/>
  <c r="R118" i="40"/>
  <c r="T129" i="40"/>
  <c r="T128" i="40" s="1"/>
  <c r="BK185" i="40"/>
  <c r="J185" i="40" s="1"/>
  <c r="J76" i="40" s="1"/>
  <c r="T103" i="41"/>
  <c r="T99" i="41"/>
  <c r="T98" i="41" s="1"/>
  <c r="P114" i="41"/>
  <c r="P124" i="41"/>
  <c r="T100" i="42"/>
  <c r="R105" i="42"/>
  <c r="T112" i="42"/>
  <c r="P123" i="42"/>
  <c r="P122" i="42"/>
  <c r="BK100" i="43"/>
  <c r="J100" i="43"/>
  <c r="J69" i="43" s="1"/>
  <c r="R100" i="43"/>
  <c r="BK105" i="43"/>
  <c r="J105" i="43"/>
  <c r="J70" i="43" s="1"/>
  <c r="R105" i="43"/>
  <c r="BK112" i="43"/>
  <c r="J112" i="43"/>
  <c r="J71" i="43" s="1"/>
  <c r="R112" i="43"/>
  <c r="BK123" i="43"/>
  <c r="J123" i="43"/>
  <c r="J74" i="43" s="1"/>
  <c r="T123" i="43"/>
  <c r="T122" i="43" s="1"/>
  <c r="BK100" i="44"/>
  <c r="J100" i="44" s="1"/>
  <c r="J69" i="44" s="1"/>
  <c r="R100" i="44"/>
  <c r="BK105" i="44"/>
  <c r="J105" i="44" s="1"/>
  <c r="J70" i="44" s="1"/>
  <c r="R105" i="44"/>
  <c r="BK112" i="44"/>
  <c r="J112" i="44" s="1"/>
  <c r="J71" i="44" s="1"/>
  <c r="P112" i="44"/>
  <c r="T112" i="44"/>
  <c r="BK123" i="44"/>
  <c r="J123" i="44"/>
  <c r="J74" i="44" s="1"/>
  <c r="P123" i="44"/>
  <c r="P122" i="44" s="1"/>
  <c r="R123" i="44"/>
  <c r="R122" i="44" s="1"/>
  <c r="T123" i="44"/>
  <c r="T122" i="44" s="1"/>
  <c r="BK187" i="6"/>
  <c r="J187" i="6" s="1"/>
  <c r="J72" i="6" s="1"/>
  <c r="BK125" i="11"/>
  <c r="J125" i="11"/>
  <c r="J73" i="11" s="1"/>
  <c r="BK126" i="14"/>
  <c r="J126" i="14" s="1"/>
  <c r="J72" i="14" s="1"/>
  <c r="BK124" i="15"/>
  <c r="J124" i="15"/>
  <c r="J73" i="15" s="1"/>
  <c r="BK99" i="20"/>
  <c r="J99" i="20" s="1"/>
  <c r="J69" i="20"/>
  <c r="BK115" i="24"/>
  <c r="J115" i="24"/>
  <c r="J71" i="24" s="1"/>
  <c r="BK89" i="36"/>
  <c r="BK88" i="36" s="1"/>
  <c r="BK101" i="15"/>
  <c r="BK114" i="15"/>
  <c r="J114" i="15"/>
  <c r="J71" i="15" s="1"/>
  <c r="BK119" i="17"/>
  <c r="J119" i="17" s="1"/>
  <c r="J72" i="17"/>
  <c r="BK101" i="24"/>
  <c r="J101" i="24"/>
  <c r="J69" i="24" s="1"/>
  <c r="BK119" i="31"/>
  <c r="J119" i="31" s="1"/>
  <c r="J72" i="31" s="1"/>
  <c r="BK125" i="37"/>
  <c r="J125" i="37"/>
  <c r="J73" i="37" s="1"/>
  <c r="BK240" i="5"/>
  <c r="J240" i="5" s="1"/>
  <c r="J72" i="5"/>
  <c r="BK289" i="5"/>
  <c r="J289" i="5"/>
  <c r="J74" i="5" s="1"/>
  <c r="BK101" i="11"/>
  <c r="BK125" i="12"/>
  <c r="J125" i="12"/>
  <c r="J72" i="12" s="1"/>
  <c r="BK125" i="13"/>
  <c r="J125" i="13" s="1"/>
  <c r="J72" i="13"/>
  <c r="BK125" i="24"/>
  <c r="J125" i="24"/>
  <c r="J73" i="24" s="1"/>
  <c r="BK125" i="27"/>
  <c r="J125" i="27" s="1"/>
  <c r="J72" i="27" s="1"/>
  <c r="BK111" i="28"/>
  <c r="J111" i="28"/>
  <c r="J71" i="28" s="1"/>
  <c r="BK234" i="33"/>
  <c r="J234" i="33" s="1"/>
  <c r="J73" i="33" s="1"/>
  <c r="BK98" i="2"/>
  <c r="J98" i="2"/>
  <c r="J60" i="2" s="1"/>
  <c r="BK89" i="9"/>
  <c r="J89" i="9" s="1"/>
  <c r="J65" i="9" s="1"/>
  <c r="BK115" i="11"/>
  <c r="J115" i="11"/>
  <c r="J71" i="11" s="1"/>
  <c r="BK119" i="16"/>
  <c r="J119" i="16" s="1"/>
  <c r="J72" i="16"/>
  <c r="BK154" i="19"/>
  <c r="J154" i="19"/>
  <c r="J70" i="19" s="1"/>
  <c r="BK257" i="19"/>
  <c r="BK125" i="26"/>
  <c r="J125" i="26"/>
  <c r="J72" i="26" s="1"/>
  <c r="BK152" i="33"/>
  <c r="J152" i="33" s="1"/>
  <c r="J70" i="33"/>
  <c r="BK125" i="38"/>
  <c r="J125" i="38"/>
  <c r="J72" i="38" s="1"/>
  <c r="BK125" i="40"/>
  <c r="J125" i="40" s="1"/>
  <c r="J72" i="40" s="1"/>
  <c r="BK102" i="2"/>
  <c r="J102" i="2"/>
  <c r="J61" i="2" s="1"/>
  <c r="BK119" i="18"/>
  <c r="J119" i="18" s="1"/>
  <c r="J72" i="18"/>
  <c r="BK201" i="20"/>
  <c r="J201" i="20"/>
  <c r="J73" i="20" s="1"/>
  <c r="BK125" i="25"/>
  <c r="J125" i="25" s="1"/>
  <c r="J72" i="25" s="1"/>
  <c r="BK100" i="28"/>
  <c r="J100" i="28"/>
  <c r="J69" i="28" s="1"/>
  <c r="BK119" i="29"/>
  <c r="J119" i="29" s="1"/>
  <c r="J72" i="29" s="1"/>
  <c r="BK119" i="30"/>
  <c r="J119" i="30"/>
  <c r="J72" i="30" s="1"/>
  <c r="BK139" i="32"/>
  <c r="BK101" i="37"/>
  <c r="J101" i="37"/>
  <c r="J69" i="37" s="1"/>
  <c r="BK115" i="37"/>
  <c r="J115" i="37" s="1"/>
  <c r="J71" i="37"/>
  <c r="BK111" i="41"/>
  <c r="J111" i="41"/>
  <c r="J71" i="41" s="1"/>
  <c r="BK121" i="41"/>
  <c r="BK119" i="42"/>
  <c r="J119" i="42"/>
  <c r="J72" i="42" s="1"/>
  <c r="BK87" i="2"/>
  <c r="J87" i="2" s="1"/>
  <c r="J58" i="2"/>
  <c r="BK98" i="6"/>
  <c r="J98" i="6"/>
  <c r="J69" i="6" s="1"/>
  <c r="BK89" i="23"/>
  <c r="BK121" i="28"/>
  <c r="J121" i="28"/>
  <c r="J73" i="28" s="1"/>
  <c r="BK225" i="32"/>
  <c r="J225" i="32" s="1"/>
  <c r="J73" i="32" s="1"/>
  <c r="BK126" i="39"/>
  <c r="J126" i="39"/>
  <c r="J72" i="39" s="1"/>
  <c r="BK100" i="41"/>
  <c r="J100" i="41" s="1"/>
  <c r="J69" i="41"/>
  <c r="BK119" i="43"/>
  <c r="J119" i="43"/>
  <c r="J72" i="43" s="1"/>
  <c r="BK119" i="44"/>
  <c r="J119" i="44" s="1"/>
  <c r="J72" i="44" s="1"/>
  <c r="F95" i="44"/>
  <c r="BE126" i="44"/>
  <c r="BE134" i="44"/>
  <c r="BE136" i="44"/>
  <c r="BK122" i="43"/>
  <c r="J122" i="43"/>
  <c r="J73" i="43" s="1"/>
  <c r="BE101" i="44"/>
  <c r="BE108" i="44"/>
  <c r="BE113" i="44"/>
  <c r="BE117" i="44"/>
  <c r="BE130" i="44"/>
  <c r="BE131" i="44"/>
  <c r="E84" i="44"/>
  <c r="J92" i="44"/>
  <c r="BE115" i="44"/>
  <c r="BE128" i="44"/>
  <c r="BE106" i="44"/>
  <c r="BE124" i="44"/>
  <c r="BE132" i="44"/>
  <c r="BE103" i="44"/>
  <c r="BE110" i="44"/>
  <c r="BE120" i="44"/>
  <c r="BE129" i="44"/>
  <c r="BE108" i="43"/>
  <c r="BE138" i="43"/>
  <c r="BK122" i="42"/>
  <c r="J122" i="42"/>
  <c r="J73" i="42" s="1"/>
  <c r="J92" i="43"/>
  <c r="BE113" i="43"/>
  <c r="BE128" i="43"/>
  <c r="F63" i="43"/>
  <c r="BE115" i="43"/>
  <c r="BE126" i="43"/>
  <c r="BE130" i="43"/>
  <c r="BE134" i="43"/>
  <c r="BE110" i="43"/>
  <c r="BE124" i="43"/>
  <c r="E84" i="43"/>
  <c r="BE101" i="43"/>
  <c r="BE106" i="43"/>
  <c r="BE117" i="43"/>
  <c r="BE131" i="43"/>
  <c r="BE135" i="43"/>
  <c r="BE137" i="43"/>
  <c r="BE140" i="43"/>
  <c r="BE142" i="43"/>
  <c r="BE103" i="43"/>
  <c r="BE120" i="43"/>
  <c r="BE132" i="43"/>
  <c r="BE133" i="43"/>
  <c r="BE136" i="43"/>
  <c r="E52" i="42"/>
  <c r="BE120" i="42"/>
  <c r="BE132" i="42"/>
  <c r="BE103" i="42"/>
  <c r="BE113" i="42"/>
  <c r="BE117" i="42"/>
  <c r="BE130" i="42"/>
  <c r="BE131" i="42"/>
  <c r="BE135" i="42"/>
  <c r="F95" i="42"/>
  <c r="BE106" i="42"/>
  <c r="BE108" i="42"/>
  <c r="BE110" i="42"/>
  <c r="BE126" i="42"/>
  <c r="BE128" i="42"/>
  <c r="BE138" i="42"/>
  <c r="BE140" i="42"/>
  <c r="J60" i="42"/>
  <c r="BE115" i="42"/>
  <c r="BE124" i="42"/>
  <c r="BE133" i="42"/>
  <c r="BE101" i="42"/>
  <c r="BE134" i="42"/>
  <c r="BE136" i="42"/>
  <c r="J129" i="40"/>
  <c r="J74" i="40"/>
  <c r="E84" i="41"/>
  <c r="J60" i="41"/>
  <c r="BE106" i="41"/>
  <c r="BE107" i="41"/>
  <c r="F95" i="41"/>
  <c r="BE108" i="41"/>
  <c r="BE112" i="41"/>
  <c r="BE129" i="41"/>
  <c r="BE101" i="41"/>
  <c r="BE104" i="41"/>
  <c r="BE117" i="41"/>
  <c r="BE127" i="41"/>
  <c r="BE131" i="41"/>
  <c r="BE115" i="41"/>
  <c r="BE119" i="41"/>
  <c r="BE128" i="41"/>
  <c r="BE130" i="41"/>
  <c r="BE122" i="41"/>
  <c r="BE125" i="41"/>
  <c r="BE133" i="41"/>
  <c r="BE135" i="41"/>
  <c r="J60" i="40"/>
  <c r="BE107" i="40"/>
  <c r="BE116" i="40"/>
  <c r="BE140" i="40"/>
  <c r="BE153" i="40"/>
  <c r="BE155" i="40"/>
  <c r="BE166" i="40"/>
  <c r="BE176" i="40"/>
  <c r="BE181" i="40"/>
  <c r="BE194" i="40"/>
  <c r="E52" i="40"/>
  <c r="BE119" i="40"/>
  <c r="BE121" i="40"/>
  <c r="BE149" i="40"/>
  <c r="BE198" i="40"/>
  <c r="BE203" i="40"/>
  <c r="BK129" i="39"/>
  <c r="J129" i="39" s="1"/>
  <c r="J73" i="39" s="1"/>
  <c r="F97" i="40"/>
  <c r="BE114" i="40"/>
  <c r="BE130" i="40"/>
  <c r="BE144" i="40"/>
  <c r="BE146" i="40"/>
  <c r="BE150" i="40"/>
  <c r="BE157" i="40"/>
  <c r="BE161" i="40"/>
  <c r="BE183" i="40"/>
  <c r="BE192" i="40"/>
  <c r="BE201" i="40"/>
  <c r="BE205" i="40"/>
  <c r="BE105" i="40"/>
  <c r="BE110" i="40"/>
  <c r="BE126" i="40"/>
  <c r="BE134" i="40"/>
  <c r="BE136" i="40"/>
  <c r="BE154" i="40"/>
  <c r="BE159" i="40"/>
  <c r="BE179" i="40"/>
  <c r="BE186" i="40"/>
  <c r="BE199" i="40"/>
  <c r="BE112" i="40"/>
  <c r="BE123" i="40"/>
  <c r="BE164" i="40"/>
  <c r="BE168" i="40"/>
  <c r="BE172" i="40"/>
  <c r="BE173" i="40"/>
  <c r="BE190" i="40"/>
  <c r="BE103" i="40"/>
  <c r="BE132" i="40"/>
  <c r="BE138" i="40"/>
  <c r="BE142" i="40"/>
  <c r="BE148" i="40"/>
  <c r="BE151" i="40"/>
  <c r="BE152" i="40"/>
  <c r="BE170" i="40"/>
  <c r="BE174" i="40"/>
  <c r="BE178" i="40"/>
  <c r="BE188" i="40"/>
  <c r="BE196" i="40"/>
  <c r="J60" i="39"/>
  <c r="E87" i="39"/>
  <c r="F98" i="39"/>
  <c r="BE106" i="39"/>
  <c r="BE113" i="39"/>
  <c r="BE120" i="39"/>
  <c r="BE143" i="39"/>
  <c r="BE154" i="39"/>
  <c r="BE164" i="39"/>
  <c r="BE172" i="39"/>
  <c r="BE182" i="39"/>
  <c r="BE184" i="39"/>
  <c r="BE191" i="39"/>
  <c r="BE223" i="39"/>
  <c r="BK128" i="38"/>
  <c r="BE104" i="39"/>
  <c r="BE111" i="39"/>
  <c r="BE122" i="39"/>
  <c r="BE127" i="39"/>
  <c r="BE133" i="39"/>
  <c r="BE137" i="39"/>
  <c r="BE145" i="39"/>
  <c r="BE149" i="39"/>
  <c r="BE150" i="39"/>
  <c r="BE152" i="39"/>
  <c r="BE155" i="39"/>
  <c r="BE168" i="39"/>
  <c r="BE185" i="39"/>
  <c r="BE198" i="39"/>
  <c r="BE207" i="39"/>
  <c r="BE214" i="39"/>
  <c r="BE216" i="39"/>
  <c r="BE222" i="39"/>
  <c r="BE124" i="39"/>
  <c r="BE139" i="39"/>
  <c r="BE147" i="39"/>
  <c r="BE157" i="39"/>
  <c r="BE174" i="39"/>
  <c r="BE178" i="39"/>
  <c r="BE180" i="39"/>
  <c r="BE187" i="39"/>
  <c r="BE194" i="39"/>
  <c r="BE202" i="39"/>
  <c r="BE210" i="39"/>
  <c r="BE218" i="39"/>
  <c r="BE115" i="39"/>
  <c r="BE135" i="39"/>
  <c r="BE141" i="39"/>
  <c r="BE153" i="39"/>
  <c r="BE161" i="39"/>
  <c r="BE189" i="39"/>
  <c r="BE196" i="39"/>
  <c r="BE200" i="39"/>
  <c r="BE220" i="39"/>
  <c r="BE225" i="39"/>
  <c r="BE229" i="39"/>
  <c r="BE108" i="39"/>
  <c r="BE117" i="39"/>
  <c r="BE131" i="39"/>
  <c r="BE151" i="39"/>
  <c r="BE159" i="39"/>
  <c r="BE166" i="39"/>
  <c r="BE170" i="39"/>
  <c r="BE176" i="39"/>
  <c r="BE179" i="39"/>
  <c r="BE204" i="39"/>
  <c r="BE205" i="39"/>
  <c r="BE212" i="39"/>
  <c r="BE227" i="39"/>
  <c r="E52" i="38"/>
  <c r="BE105" i="38"/>
  <c r="BE116" i="38"/>
  <c r="BE132" i="38"/>
  <c r="BE144" i="38"/>
  <c r="BE146" i="38"/>
  <c r="BE148" i="38"/>
  <c r="BE155" i="38"/>
  <c r="BE158" i="38"/>
  <c r="BE167" i="38"/>
  <c r="BE184" i="38"/>
  <c r="BE187" i="38"/>
  <c r="BE193" i="38"/>
  <c r="BE197" i="38"/>
  <c r="BE204" i="38"/>
  <c r="F63" i="38"/>
  <c r="BE112" i="38"/>
  <c r="BE121" i="38"/>
  <c r="BE130" i="38"/>
  <c r="BE142" i="38"/>
  <c r="BE153" i="38"/>
  <c r="BE154" i="38"/>
  <c r="J60" i="38"/>
  <c r="BE103" i="38"/>
  <c r="BE126" i="38"/>
  <c r="BE134" i="38"/>
  <c r="BE149" i="38"/>
  <c r="BE173" i="38"/>
  <c r="BE191" i="38"/>
  <c r="BE107" i="38"/>
  <c r="BE110" i="38"/>
  <c r="BE136" i="38"/>
  <c r="BE138" i="38"/>
  <c r="BE160" i="38"/>
  <c r="BE162" i="38"/>
  <c r="BE175" i="38"/>
  <c r="BE181" i="38"/>
  <c r="BE189" i="38"/>
  <c r="BE202" i="38"/>
  <c r="BE119" i="38"/>
  <c r="BE140" i="38"/>
  <c r="BE151" i="38"/>
  <c r="BE176" i="38"/>
  <c r="BE178" i="38"/>
  <c r="BE180" i="38"/>
  <c r="BE195" i="38"/>
  <c r="BE206" i="38"/>
  <c r="BK128" i="37"/>
  <c r="BE114" i="38"/>
  <c r="BE123" i="38"/>
  <c r="BE150" i="38"/>
  <c r="BE152" i="38"/>
  <c r="BE156" i="38"/>
  <c r="BE165" i="38"/>
  <c r="BE169" i="38"/>
  <c r="BE171" i="38"/>
  <c r="BE182" i="38"/>
  <c r="BE199" i="38"/>
  <c r="BE200" i="38"/>
  <c r="J89" i="36"/>
  <c r="J65" i="36" s="1"/>
  <c r="E52" i="37"/>
  <c r="BE113" i="37"/>
  <c r="BE123" i="37"/>
  <c r="BE114" i="37"/>
  <c r="BE121" i="37"/>
  <c r="BE126" i="37"/>
  <c r="BE132" i="37"/>
  <c r="BE148" i="37"/>
  <c r="BE150" i="37"/>
  <c r="BE160" i="37"/>
  <c r="BE162" i="37"/>
  <c r="BE168" i="37"/>
  <c r="BE172" i="37"/>
  <c r="BE173" i="37"/>
  <c r="J93" i="37"/>
  <c r="BE107" i="37"/>
  <c r="BE116" i="37"/>
  <c r="BE138" i="37"/>
  <c r="BE144" i="37"/>
  <c r="BE154" i="37"/>
  <c r="BE156" i="37"/>
  <c r="BE158" i="37"/>
  <c r="BE163" i="37"/>
  <c r="BE166" i="37"/>
  <c r="BE169" i="37"/>
  <c r="BE171" i="37"/>
  <c r="BE175" i="37"/>
  <c r="BE177" i="37"/>
  <c r="F96" i="37"/>
  <c r="BE102" i="37"/>
  <c r="BE134" i="37"/>
  <c r="BE136" i="37"/>
  <c r="BE140" i="37"/>
  <c r="BE142" i="37"/>
  <c r="BE152" i="37"/>
  <c r="BE164" i="37"/>
  <c r="BE167" i="37"/>
  <c r="BE105" i="37"/>
  <c r="BE111" i="37"/>
  <c r="BE112" i="37"/>
  <c r="BE119" i="37"/>
  <c r="BE130" i="37"/>
  <c r="BE146" i="37"/>
  <c r="BE165" i="37"/>
  <c r="BE170" i="37"/>
  <c r="BK92" i="35"/>
  <c r="J92" i="35" s="1"/>
  <c r="E75" i="36"/>
  <c r="J56" i="36"/>
  <c r="F84" i="36"/>
  <c r="BE90" i="36"/>
  <c r="F89" i="35"/>
  <c r="E52" i="35"/>
  <c r="BE99" i="35"/>
  <c r="BE101" i="35"/>
  <c r="BE95" i="35"/>
  <c r="BE97" i="35"/>
  <c r="BE100" i="35"/>
  <c r="BK94" i="34"/>
  <c r="J94" i="34"/>
  <c r="J68" i="34" s="1"/>
  <c r="J86" i="35"/>
  <c r="BE96" i="35"/>
  <c r="BE104" i="35"/>
  <c r="BE94" i="35"/>
  <c r="BE103" i="35"/>
  <c r="BE104" i="34"/>
  <c r="BE96" i="34"/>
  <c r="F63" i="34"/>
  <c r="BE111" i="34"/>
  <c r="E52" i="34"/>
  <c r="BE99" i="34"/>
  <c r="BE108" i="34"/>
  <c r="J60" i="34"/>
  <c r="BE102" i="34"/>
  <c r="BE106" i="34"/>
  <c r="E52" i="33"/>
  <c r="F63" i="33"/>
  <c r="BE102" i="33"/>
  <c r="BE106" i="33"/>
  <c r="BE110" i="33"/>
  <c r="BE117" i="33"/>
  <c r="BE123" i="33"/>
  <c r="BE130" i="33"/>
  <c r="BE137" i="33"/>
  <c r="BE147" i="33"/>
  <c r="BE149" i="33"/>
  <c r="BE156" i="33"/>
  <c r="BE176" i="33"/>
  <c r="BE183" i="33"/>
  <c r="BE197" i="33"/>
  <c r="BE219" i="33"/>
  <c r="BE116" i="33"/>
  <c r="BE122" i="33"/>
  <c r="BE138" i="33"/>
  <c r="BE165" i="33"/>
  <c r="BE200" i="33"/>
  <c r="BE205" i="33"/>
  <c r="BE209" i="33"/>
  <c r="BE213" i="33"/>
  <c r="BE228" i="33"/>
  <c r="J60" i="33"/>
  <c r="BE103" i="33"/>
  <c r="BE104" i="33"/>
  <c r="BE144" i="33"/>
  <c r="BE158" i="33"/>
  <c r="BE162" i="33"/>
  <c r="BE169" i="33"/>
  <c r="BE202" i="33"/>
  <c r="BE231" i="33"/>
  <c r="BE107" i="33"/>
  <c r="BE113" i="33"/>
  <c r="BE145" i="33"/>
  <c r="BE153" i="33"/>
  <c r="BE159" i="33"/>
  <c r="BE168" i="33"/>
  <c r="BE172" i="33"/>
  <c r="BE212" i="33"/>
  <c r="BE222" i="33"/>
  <c r="BE100" i="33"/>
  <c r="BE101" i="33"/>
  <c r="BE109" i="33"/>
  <c r="BE112" i="33"/>
  <c r="BE129" i="33"/>
  <c r="BE133" i="33"/>
  <c r="BE134" i="33"/>
  <c r="BE140" i="33"/>
  <c r="BE161" i="33"/>
  <c r="BE175" i="33"/>
  <c r="BE180" i="33"/>
  <c r="BE186" i="33"/>
  <c r="BE191" i="33"/>
  <c r="BE207" i="33"/>
  <c r="BE216" i="33"/>
  <c r="BE225" i="33"/>
  <c r="BE235" i="33"/>
  <c r="BE119" i="33"/>
  <c r="BE120" i="33"/>
  <c r="BE126" i="33"/>
  <c r="BE127" i="33"/>
  <c r="BE136" i="33"/>
  <c r="BE139" i="33"/>
  <c r="BE141" i="33"/>
  <c r="BE157" i="33"/>
  <c r="BE164" i="33"/>
  <c r="BE173" i="33"/>
  <c r="BE178" i="33"/>
  <c r="BE189" i="33"/>
  <c r="BE194" i="33"/>
  <c r="BE203" i="33"/>
  <c r="J60" i="32"/>
  <c r="BE102" i="32"/>
  <c r="BE113" i="32"/>
  <c r="BE122" i="32"/>
  <c r="BE132" i="32"/>
  <c r="BE136" i="32"/>
  <c r="BE140" i="32"/>
  <c r="BE156" i="32"/>
  <c r="BE163" i="32"/>
  <c r="BE168" i="32"/>
  <c r="BE175" i="32"/>
  <c r="BE184" i="32"/>
  <c r="BE201" i="32"/>
  <c r="BE207" i="32"/>
  <c r="BE219" i="32"/>
  <c r="BE222" i="32"/>
  <c r="E83" i="32"/>
  <c r="BE100" i="32"/>
  <c r="BE117" i="32"/>
  <c r="BE118" i="32"/>
  <c r="BE125" i="32"/>
  <c r="BE131" i="32"/>
  <c r="BE151" i="32"/>
  <c r="BE164" i="32"/>
  <c r="BE187" i="32"/>
  <c r="BE210" i="32"/>
  <c r="BE213" i="32"/>
  <c r="BE226" i="32"/>
  <c r="F94" i="32"/>
  <c r="BE109" i="32"/>
  <c r="BE114" i="32"/>
  <c r="BE121" i="32"/>
  <c r="BE128" i="32"/>
  <c r="BE143" i="32"/>
  <c r="BE147" i="32"/>
  <c r="BE159" i="32"/>
  <c r="BE166" i="32"/>
  <c r="BE172" i="32"/>
  <c r="BE190" i="32"/>
  <c r="BE193" i="32"/>
  <c r="BE199" i="32"/>
  <c r="BE205" i="32"/>
  <c r="BE216" i="32"/>
  <c r="BE103" i="32"/>
  <c r="BE110" i="32"/>
  <c r="BE127" i="32"/>
  <c r="BE152" i="32"/>
  <c r="BE155" i="32"/>
  <c r="BE178" i="32"/>
  <c r="BE197" i="32"/>
  <c r="BK122" i="31"/>
  <c r="J122" i="31" s="1"/>
  <c r="J73" i="31" s="1"/>
  <c r="BE105" i="32"/>
  <c r="BE106" i="32"/>
  <c r="BE124" i="32"/>
  <c r="BE134" i="32"/>
  <c r="BE144" i="32"/>
  <c r="BE148" i="32"/>
  <c r="BE160" i="32"/>
  <c r="BE181" i="32"/>
  <c r="BE195" i="32"/>
  <c r="BD93" i="1"/>
  <c r="E52" i="31"/>
  <c r="J92" i="31"/>
  <c r="BE120" i="31"/>
  <c r="BE124" i="31"/>
  <c r="BE128" i="31"/>
  <c r="BE108" i="31"/>
  <c r="BE130" i="31"/>
  <c r="BE132" i="31"/>
  <c r="J100" i="30"/>
  <c r="J69" i="30"/>
  <c r="F95" i="31"/>
  <c r="BE131" i="31"/>
  <c r="BE133" i="31"/>
  <c r="BE134" i="31"/>
  <c r="BE101" i="31"/>
  <c r="BE103" i="31"/>
  <c r="BE110" i="31"/>
  <c r="BE115" i="31"/>
  <c r="BE140" i="31"/>
  <c r="BE106" i="31"/>
  <c r="BE135" i="31"/>
  <c r="BK122" i="30"/>
  <c r="J122" i="30" s="1"/>
  <c r="J73" i="30" s="1"/>
  <c r="BE113" i="31"/>
  <c r="BE117" i="31"/>
  <c r="BE126" i="31"/>
  <c r="BE136" i="31"/>
  <c r="BE138" i="31"/>
  <c r="J60" i="30"/>
  <c r="F95" i="30"/>
  <c r="BE101" i="30"/>
  <c r="BE108" i="30"/>
  <c r="BE113" i="30"/>
  <c r="BE117" i="30"/>
  <c r="BE134" i="30"/>
  <c r="BE103" i="30"/>
  <c r="BE120" i="30"/>
  <c r="BE124" i="30"/>
  <c r="BE130" i="30"/>
  <c r="BE135" i="30"/>
  <c r="BE141" i="30"/>
  <c r="E52" i="30"/>
  <c r="BE106" i="30"/>
  <c r="BE126" i="30"/>
  <c r="BE128" i="30"/>
  <c r="BE131" i="30"/>
  <c r="BE132" i="30"/>
  <c r="BE133" i="30"/>
  <c r="BE137" i="30"/>
  <c r="BK122" i="29"/>
  <c r="J122" i="29" s="1"/>
  <c r="J73" i="29" s="1"/>
  <c r="BE110" i="30"/>
  <c r="BE115" i="30"/>
  <c r="BE136" i="30"/>
  <c r="BE139" i="30"/>
  <c r="F95" i="29"/>
  <c r="BE101" i="29"/>
  <c r="BE139" i="29"/>
  <c r="BE140" i="29"/>
  <c r="E52" i="29"/>
  <c r="BE106" i="29"/>
  <c r="BE110" i="29"/>
  <c r="BE113" i="29"/>
  <c r="BE115" i="29"/>
  <c r="BE124" i="29"/>
  <c r="BE130" i="29"/>
  <c r="BE132" i="29"/>
  <c r="BE134" i="29"/>
  <c r="BE135" i="29"/>
  <c r="BE137" i="29"/>
  <c r="BE103" i="29"/>
  <c r="BE117" i="29"/>
  <c r="BE120" i="29"/>
  <c r="BE141" i="29"/>
  <c r="BE143" i="29"/>
  <c r="BE145" i="29"/>
  <c r="J60" i="29"/>
  <c r="BE108" i="29"/>
  <c r="BE126" i="29"/>
  <c r="BE128" i="29"/>
  <c r="BE133" i="29"/>
  <c r="BE136" i="29"/>
  <c r="BE138" i="29"/>
  <c r="J129" i="27"/>
  <c r="J74" i="27" s="1"/>
  <c r="E52" i="28"/>
  <c r="BE107" i="28"/>
  <c r="BE115" i="28"/>
  <c r="BE106" i="28"/>
  <c r="BE129" i="28"/>
  <c r="BE130" i="28"/>
  <c r="BE132" i="28"/>
  <c r="J128" i="27"/>
  <c r="J73" i="27"/>
  <c r="BE101" i="28"/>
  <c r="BE112" i="28"/>
  <c r="BE117" i="28"/>
  <c r="BE128" i="28"/>
  <c r="F63" i="28"/>
  <c r="J92" i="28"/>
  <c r="BE119" i="28"/>
  <c r="BE122" i="28"/>
  <c r="BE134" i="28"/>
  <c r="BE136" i="28"/>
  <c r="BE125" i="28"/>
  <c r="BE131" i="28"/>
  <c r="BE104" i="28"/>
  <c r="BE108" i="28"/>
  <c r="BE127" i="28"/>
  <c r="J60" i="27"/>
  <c r="BE110" i="27"/>
  <c r="BE116" i="27"/>
  <c r="BE138" i="27"/>
  <c r="BE149" i="27"/>
  <c r="BE152" i="27"/>
  <c r="J129" i="26"/>
  <c r="J74" i="26" s="1"/>
  <c r="BE114" i="27"/>
  <c r="BE121" i="27"/>
  <c r="BE130" i="27"/>
  <c r="BE132" i="27"/>
  <c r="BE158" i="27"/>
  <c r="BE160" i="27"/>
  <c r="E86" i="27"/>
  <c r="BE103" i="27"/>
  <c r="BE107" i="27"/>
  <c r="BE134" i="27"/>
  <c r="BE140" i="27"/>
  <c r="BE156" i="27"/>
  <c r="BE171" i="27"/>
  <c r="BE172" i="27"/>
  <c r="BE173" i="27"/>
  <c r="BE175" i="27"/>
  <c r="BE177" i="27"/>
  <c r="BE182" i="27"/>
  <c r="BE202" i="27"/>
  <c r="BE204" i="27"/>
  <c r="BE105" i="27"/>
  <c r="BE112" i="27"/>
  <c r="BE119" i="27"/>
  <c r="BE126" i="27"/>
  <c r="BE142" i="27"/>
  <c r="BE153" i="27"/>
  <c r="BE154" i="27"/>
  <c r="BE163" i="27"/>
  <c r="BE195" i="27"/>
  <c r="BE200" i="27"/>
  <c r="F63" i="27"/>
  <c r="BE146" i="27"/>
  <c r="BE148" i="27"/>
  <c r="BE151" i="27"/>
  <c r="BE165" i="27"/>
  <c r="BE169" i="27"/>
  <c r="BE185" i="27"/>
  <c r="BE189" i="27"/>
  <c r="BE191" i="27"/>
  <c r="BE193" i="27"/>
  <c r="BE197" i="27"/>
  <c r="BE198" i="27"/>
  <c r="BE123" i="27"/>
  <c r="BE136" i="27"/>
  <c r="BE144" i="27"/>
  <c r="BE150" i="27"/>
  <c r="BE167" i="27"/>
  <c r="BE178" i="27"/>
  <c r="BE180" i="27"/>
  <c r="BE187" i="27"/>
  <c r="E52" i="26"/>
  <c r="BE151" i="26"/>
  <c r="BE163" i="26"/>
  <c r="BE167" i="26"/>
  <c r="BE175" i="26"/>
  <c r="BE177" i="26"/>
  <c r="BE189" i="26"/>
  <c r="BE202" i="26"/>
  <c r="BE112" i="26"/>
  <c r="BE123" i="26"/>
  <c r="BE140" i="26"/>
  <c r="BE148" i="26"/>
  <c r="BE152" i="26"/>
  <c r="BE172" i="26"/>
  <c r="BE178" i="26"/>
  <c r="BE193" i="26"/>
  <c r="J102" i="25"/>
  <c r="J69" i="25" s="1"/>
  <c r="F63" i="26"/>
  <c r="BE114" i="26"/>
  <c r="BE119" i="26"/>
  <c r="BE142" i="26"/>
  <c r="BE150" i="26"/>
  <c r="BE156" i="26"/>
  <c r="BE158" i="26"/>
  <c r="BE169" i="26"/>
  <c r="BE182" i="26"/>
  <c r="BE185" i="26"/>
  <c r="BE187" i="26"/>
  <c r="BE195" i="26"/>
  <c r="J129" i="25"/>
  <c r="J74" i="25" s="1"/>
  <c r="J94" i="26"/>
  <c r="BE110" i="26"/>
  <c r="BE134" i="26"/>
  <c r="BE138" i="26"/>
  <c r="BE144" i="26"/>
  <c r="BE165" i="26"/>
  <c r="BE197" i="26"/>
  <c r="BE204" i="26"/>
  <c r="BE103" i="26"/>
  <c r="BE107" i="26"/>
  <c r="BE121" i="26"/>
  <c r="BE136" i="26"/>
  <c r="BE154" i="26"/>
  <c r="BE160" i="26"/>
  <c r="BE173" i="26"/>
  <c r="BE200" i="26"/>
  <c r="BE105" i="26"/>
  <c r="BE116" i="26"/>
  <c r="BE126" i="26"/>
  <c r="BE130" i="26"/>
  <c r="BE132" i="26"/>
  <c r="BE146" i="26"/>
  <c r="BE149" i="26"/>
  <c r="BE153" i="26"/>
  <c r="BE171" i="26"/>
  <c r="BE180" i="26"/>
  <c r="BE191" i="26"/>
  <c r="BE198" i="26"/>
  <c r="E86" i="25"/>
  <c r="F97" i="25"/>
  <c r="BE103" i="25"/>
  <c r="BE107" i="25"/>
  <c r="BE114" i="25"/>
  <c r="BE121" i="25"/>
  <c r="BE134" i="25"/>
  <c r="BE164" i="25"/>
  <c r="BE112" i="25"/>
  <c r="BE130" i="25"/>
  <c r="BE140" i="25"/>
  <c r="BE153" i="25"/>
  <c r="BE159" i="25"/>
  <c r="BE170" i="25"/>
  <c r="BE194" i="25"/>
  <c r="BE201" i="25"/>
  <c r="BK128" i="24"/>
  <c r="BE110" i="25"/>
  <c r="BE119" i="25"/>
  <c r="BE126" i="25"/>
  <c r="BE157" i="25"/>
  <c r="BE168" i="25"/>
  <c r="BE172" i="25"/>
  <c r="BE177" i="25"/>
  <c r="BE184" i="25"/>
  <c r="BE190" i="25"/>
  <c r="J60" i="25"/>
  <c r="BE105" i="25"/>
  <c r="BE116" i="25"/>
  <c r="BE148" i="25"/>
  <c r="BE152" i="25"/>
  <c r="BE179" i="25"/>
  <c r="BE188" i="25"/>
  <c r="BE199" i="25"/>
  <c r="BE203" i="25"/>
  <c r="BE123" i="25"/>
  <c r="BE132" i="25"/>
  <c r="BE136" i="25"/>
  <c r="BE144" i="25"/>
  <c r="BE150" i="25"/>
  <c r="BE161" i="25"/>
  <c r="BE166" i="25"/>
  <c r="BE174" i="25"/>
  <c r="BE186" i="25"/>
  <c r="BE138" i="25"/>
  <c r="BE142" i="25"/>
  <c r="BE146" i="25"/>
  <c r="BE149" i="25"/>
  <c r="BE151" i="25"/>
  <c r="BE154" i="25"/>
  <c r="BE155" i="25"/>
  <c r="BE171" i="25"/>
  <c r="BE176" i="25"/>
  <c r="BE181" i="25"/>
  <c r="BE192" i="25"/>
  <c r="BE196" i="25"/>
  <c r="BE197" i="25"/>
  <c r="F63" i="24"/>
  <c r="BE111" i="24"/>
  <c r="BE121" i="24"/>
  <c r="BE134" i="24"/>
  <c r="BE142" i="24"/>
  <c r="BE160" i="24"/>
  <c r="BE169" i="24"/>
  <c r="E85" i="24"/>
  <c r="BE114" i="24"/>
  <c r="BE126" i="24"/>
  <c r="BE132" i="24"/>
  <c r="BE144" i="24"/>
  <c r="BE152" i="24"/>
  <c r="BE162" i="24"/>
  <c r="BE166" i="24"/>
  <c r="BE105" i="24"/>
  <c r="BE123" i="24"/>
  <c r="BE130" i="24"/>
  <c r="BE156" i="24"/>
  <c r="BE164" i="24"/>
  <c r="BE168" i="24"/>
  <c r="BE173" i="24"/>
  <c r="J93" i="24"/>
  <c r="BE102" i="24"/>
  <c r="BE113" i="24"/>
  <c r="BE161" i="24"/>
  <c r="BE163" i="24"/>
  <c r="BE165" i="24"/>
  <c r="BE167" i="24"/>
  <c r="BE116" i="24"/>
  <c r="BE138" i="24"/>
  <c r="BE159" i="24"/>
  <c r="BE107" i="24"/>
  <c r="BE112" i="24"/>
  <c r="BE119" i="24"/>
  <c r="BE136" i="24"/>
  <c r="BE140" i="24"/>
  <c r="BE146" i="24"/>
  <c r="BE148" i="24"/>
  <c r="BE150" i="24"/>
  <c r="BE154" i="24"/>
  <c r="BE158" i="24"/>
  <c r="BE171" i="24"/>
  <c r="J56" i="23"/>
  <c r="F59" i="23"/>
  <c r="BK92" i="22"/>
  <c r="J92" i="22" s="1"/>
  <c r="E50" i="23"/>
  <c r="BE90" i="23"/>
  <c r="F63" i="22"/>
  <c r="J86" i="22"/>
  <c r="BE101" i="22"/>
  <c r="BE100" i="22"/>
  <c r="BE94" i="22"/>
  <c r="BE96" i="22"/>
  <c r="BE98" i="22"/>
  <c r="BE103" i="22"/>
  <c r="E78" i="22"/>
  <c r="BE95" i="22"/>
  <c r="BK94" i="21"/>
  <c r="J94" i="21" s="1"/>
  <c r="J68" i="21" s="1"/>
  <c r="BE97" i="22"/>
  <c r="BE104" i="22"/>
  <c r="F63" i="21"/>
  <c r="J60" i="21"/>
  <c r="BE96" i="21"/>
  <c r="BE104" i="21"/>
  <c r="BE111" i="21"/>
  <c r="E79" i="21"/>
  <c r="BE106" i="21"/>
  <c r="BE108" i="21"/>
  <c r="BE99" i="21"/>
  <c r="BE102" i="21"/>
  <c r="F94" i="20"/>
  <c r="BE115" i="20"/>
  <c r="BE119" i="20"/>
  <c r="BE140" i="20"/>
  <c r="BE179" i="20"/>
  <c r="J91" i="20"/>
  <c r="BE108" i="20"/>
  <c r="BE123" i="20"/>
  <c r="BE128" i="20"/>
  <c r="BE151" i="20"/>
  <c r="BE152" i="20"/>
  <c r="BE154" i="20"/>
  <c r="BE166" i="20"/>
  <c r="BE175" i="20"/>
  <c r="BE181" i="20"/>
  <c r="BE104" i="20"/>
  <c r="BE120" i="20"/>
  <c r="BE144" i="20"/>
  <c r="BE169" i="20"/>
  <c r="BE195" i="20"/>
  <c r="BE202" i="20"/>
  <c r="E52" i="20"/>
  <c r="BE112" i="20"/>
  <c r="BE135" i="20"/>
  <c r="BE177" i="20"/>
  <c r="BE187" i="20"/>
  <c r="BE198" i="20"/>
  <c r="BE103" i="20"/>
  <c r="BE111" i="20"/>
  <c r="BE124" i="20"/>
  <c r="BE139" i="20"/>
  <c r="BE147" i="20"/>
  <c r="BE156" i="20"/>
  <c r="BE163" i="20"/>
  <c r="BE185" i="20"/>
  <c r="BE193" i="20"/>
  <c r="BE100" i="20"/>
  <c r="BE107" i="20"/>
  <c r="BE117" i="20"/>
  <c r="BE126" i="20"/>
  <c r="BE132" i="20"/>
  <c r="BE136" i="20"/>
  <c r="BE143" i="20"/>
  <c r="BE148" i="20"/>
  <c r="BE160" i="20"/>
  <c r="BE172" i="20"/>
  <c r="BE190" i="20"/>
  <c r="J60" i="19"/>
  <c r="BE109" i="19"/>
  <c r="BE121" i="19"/>
  <c r="BE133" i="19"/>
  <c r="BE143" i="19"/>
  <c r="BE149" i="19"/>
  <c r="BE160" i="19"/>
  <c r="BE169" i="19"/>
  <c r="BE180" i="19"/>
  <c r="BE192" i="19"/>
  <c r="BE199" i="19"/>
  <c r="BE202" i="19"/>
  <c r="BE214" i="19"/>
  <c r="BE248" i="19"/>
  <c r="F94" i="19"/>
  <c r="BE100" i="19"/>
  <c r="BE117" i="19"/>
  <c r="BE122" i="19"/>
  <c r="BE140" i="19"/>
  <c r="BE147" i="19"/>
  <c r="BE164" i="19"/>
  <c r="BE172" i="19"/>
  <c r="BE176" i="19"/>
  <c r="BE187" i="19"/>
  <c r="BE196" i="19"/>
  <c r="E83" i="19"/>
  <c r="BE106" i="19"/>
  <c r="BE110" i="19"/>
  <c r="BE113" i="19"/>
  <c r="BE125" i="19"/>
  <c r="BE130" i="19"/>
  <c r="BE139" i="19"/>
  <c r="BE158" i="19"/>
  <c r="BE177" i="19"/>
  <c r="BE181" i="19"/>
  <c r="BE188" i="19"/>
  <c r="BE208" i="19"/>
  <c r="BE211" i="19"/>
  <c r="BE220" i="19"/>
  <c r="BE222" i="19"/>
  <c r="BE232" i="19"/>
  <c r="BE240" i="19"/>
  <c r="BE258" i="19"/>
  <c r="BE102" i="19"/>
  <c r="BE103" i="19"/>
  <c r="BE118" i="19"/>
  <c r="BE151" i="19"/>
  <c r="BE157" i="19"/>
  <c r="BE165" i="19"/>
  <c r="BE184" i="19"/>
  <c r="BE224" i="19"/>
  <c r="BE234" i="19"/>
  <c r="BE251" i="19"/>
  <c r="BE114" i="19"/>
  <c r="BE126" i="19"/>
  <c r="BE129" i="19"/>
  <c r="BE136" i="19"/>
  <c r="BE142" i="19"/>
  <c r="BE146" i="19"/>
  <c r="BE155" i="19"/>
  <c r="BE161" i="19"/>
  <c r="BE173" i="19"/>
  <c r="BE190" i="19"/>
  <c r="BE205" i="19"/>
  <c r="BE226" i="19"/>
  <c r="BE237" i="19"/>
  <c r="BE245" i="19"/>
  <c r="BE254" i="19"/>
  <c r="BK122" i="18"/>
  <c r="J122" i="18" s="1"/>
  <c r="J73" i="18" s="1"/>
  <c r="BE105" i="19"/>
  <c r="BE134" i="19"/>
  <c r="BE137" i="19"/>
  <c r="BE168" i="19"/>
  <c r="BE185" i="19"/>
  <c r="BE217" i="19"/>
  <c r="BE228" i="19"/>
  <c r="BE242" i="19"/>
  <c r="BK122" i="17"/>
  <c r="J122" i="17"/>
  <c r="J73" i="17" s="1"/>
  <c r="F63" i="18"/>
  <c r="BE110" i="18"/>
  <c r="BE120" i="18"/>
  <c r="BE124" i="18"/>
  <c r="BE126" i="18"/>
  <c r="BE140" i="18"/>
  <c r="BE141" i="18"/>
  <c r="BE142" i="18"/>
  <c r="BE103" i="18"/>
  <c r="BE106" i="18"/>
  <c r="BE137" i="18"/>
  <c r="BE113" i="18"/>
  <c r="BE117" i="18"/>
  <c r="BE130" i="18"/>
  <c r="BE132" i="18"/>
  <c r="BE135" i="18"/>
  <c r="BE138" i="18"/>
  <c r="BE139" i="18"/>
  <c r="BE146" i="18"/>
  <c r="E52" i="18"/>
  <c r="J60" i="18"/>
  <c r="BE101" i="18"/>
  <c r="BE108" i="18"/>
  <c r="BE115" i="18"/>
  <c r="BE128" i="18"/>
  <c r="BE133" i="18"/>
  <c r="BE134" i="18"/>
  <c r="BE136" i="18"/>
  <c r="BE144" i="18"/>
  <c r="BE101" i="17"/>
  <c r="BE108" i="17"/>
  <c r="BE117" i="17"/>
  <c r="BE130" i="17"/>
  <c r="BE139" i="17"/>
  <c r="E84" i="17"/>
  <c r="BE113" i="17"/>
  <c r="BE140" i="17"/>
  <c r="F63" i="17"/>
  <c r="J92" i="17"/>
  <c r="BE120" i="17"/>
  <c r="BE128" i="17"/>
  <c r="BE134" i="17"/>
  <c r="BE136" i="17"/>
  <c r="BE142" i="17"/>
  <c r="J123" i="16"/>
  <c r="J74" i="16" s="1"/>
  <c r="BE106" i="17"/>
  <c r="BE124" i="17"/>
  <c r="BE133" i="17"/>
  <c r="BE135" i="17"/>
  <c r="BE137" i="17"/>
  <c r="BE103" i="17"/>
  <c r="BE110" i="17"/>
  <c r="BE115" i="17"/>
  <c r="BE132" i="17"/>
  <c r="BE146" i="17"/>
  <c r="BE126" i="17"/>
  <c r="BE138" i="17"/>
  <c r="BE141" i="17"/>
  <c r="BE144" i="17"/>
  <c r="BE117" i="16"/>
  <c r="BE132" i="16"/>
  <c r="BE135" i="16"/>
  <c r="BE140" i="16"/>
  <c r="E84" i="16"/>
  <c r="BE103" i="16"/>
  <c r="BE113" i="16"/>
  <c r="BE120" i="16"/>
  <c r="BE126" i="16"/>
  <c r="BE134" i="16"/>
  <c r="BE139" i="16"/>
  <c r="BE144" i="16"/>
  <c r="J92" i="16"/>
  <c r="BE128" i="16"/>
  <c r="BE138" i="16"/>
  <c r="BE142" i="16"/>
  <c r="F63" i="16"/>
  <c r="BE141" i="16"/>
  <c r="BE110" i="16"/>
  <c r="BE115" i="16"/>
  <c r="BE124" i="16"/>
  <c r="BE146" i="16"/>
  <c r="BE101" i="16"/>
  <c r="BE106" i="16"/>
  <c r="BE108" i="16"/>
  <c r="BE130" i="16"/>
  <c r="BE133" i="16"/>
  <c r="BE136" i="16"/>
  <c r="BE137" i="16"/>
  <c r="E52" i="15"/>
  <c r="F63" i="15"/>
  <c r="J93" i="15"/>
  <c r="BE105" i="15"/>
  <c r="BE141" i="15"/>
  <c r="BE143" i="15"/>
  <c r="BE102" i="15"/>
  <c r="BE113" i="15"/>
  <c r="BE131" i="15"/>
  <c r="BE137" i="15"/>
  <c r="J130" i="14"/>
  <c r="J74" i="14"/>
  <c r="BE122" i="15"/>
  <c r="BE129" i="15"/>
  <c r="BE134" i="15"/>
  <c r="BE138" i="15"/>
  <c r="BE112" i="15"/>
  <c r="BE118" i="15"/>
  <c r="BE133" i="15"/>
  <c r="BE135" i="15"/>
  <c r="BE145" i="15"/>
  <c r="BE109" i="15"/>
  <c r="BE120" i="15"/>
  <c r="BE125" i="15"/>
  <c r="BE136" i="15"/>
  <c r="BE140" i="15"/>
  <c r="BE111" i="15"/>
  <c r="BE115" i="15"/>
  <c r="BE139" i="15"/>
  <c r="BE124" i="14"/>
  <c r="BE139" i="14"/>
  <c r="BE143" i="14"/>
  <c r="BE154" i="14"/>
  <c r="BE158" i="14"/>
  <c r="BE165" i="14"/>
  <c r="BE185" i="14"/>
  <c r="BE198" i="14"/>
  <c r="BE211" i="14"/>
  <c r="BE213" i="14"/>
  <c r="BE236" i="14"/>
  <c r="BK128" i="13"/>
  <c r="J128" i="13"/>
  <c r="J73" i="13" s="1"/>
  <c r="E52" i="14"/>
  <c r="F63" i="14"/>
  <c r="BE120" i="14"/>
  <c r="BE131" i="14"/>
  <c r="BE152" i="14"/>
  <c r="BE153" i="14"/>
  <c r="BE156" i="14"/>
  <c r="BE157" i="14"/>
  <c r="BE161" i="14"/>
  <c r="BE176" i="14"/>
  <c r="BE181" i="14"/>
  <c r="BE189" i="14"/>
  <c r="BE200" i="14"/>
  <c r="BE207" i="14"/>
  <c r="BE221" i="14"/>
  <c r="BE223" i="14"/>
  <c r="BE234" i="14"/>
  <c r="BE238" i="14"/>
  <c r="J60" i="14"/>
  <c r="BE104" i="14"/>
  <c r="BE122" i="14"/>
  <c r="BE133" i="14"/>
  <c r="BE149" i="14"/>
  <c r="BE160" i="14"/>
  <c r="BE172" i="14"/>
  <c r="BE191" i="14"/>
  <c r="BE215" i="14"/>
  <c r="BE229" i="14"/>
  <c r="BE232" i="14"/>
  <c r="BE106" i="14"/>
  <c r="BE117" i="14"/>
  <c r="BE135" i="14"/>
  <c r="BE137" i="14"/>
  <c r="BE145" i="14"/>
  <c r="BE150" i="14"/>
  <c r="BE151" i="14"/>
  <c r="BE179" i="14"/>
  <c r="BE183" i="14"/>
  <c r="BE193" i="14"/>
  <c r="BE195" i="14"/>
  <c r="BE197" i="14"/>
  <c r="BE202" i="14"/>
  <c r="BE209" i="14"/>
  <c r="BE219" i="14"/>
  <c r="BE227" i="14"/>
  <c r="BE231" i="14"/>
  <c r="BE108" i="14"/>
  <c r="BE113" i="14"/>
  <c r="BE115" i="14"/>
  <c r="BE127" i="14"/>
  <c r="BE141" i="14"/>
  <c r="BE147" i="14"/>
  <c r="BE167" i="14"/>
  <c r="BE169" i="14"/>
  <c r="BE177" i="14"/>
  <c r="BE187" i="14"/>
  <c r="BE204" i="14"/>
  <c r="BE217" i="14"/>
  <c r="BE225" i="14"/>
  <c r="BE111" i="14"/>
  <c r="BE155" i="14"/>
  <c r="BE159" i="14"/>
  <c r="BE163" i="14"/>
  <c r="BE174" i="14"/>
  <c r="BE192" i="14"/>
  <c r="BE114" i="13"/>
  <c r="BE126" i="13"/>
  <c r="BE132" i="13"/>
  <c r="BE134" i="13"/>
  <c r="BE138" i="13"/>
  <c r="BE142" i="13"/>
  <c r="BE146" i="13"/>
  <c r="BE149" i="13"/>
  <c r="BE152" i="13"/>
  <c r="BE155" i="13"/>
  <c r="BE156" i="13"/>
  <c r="BE169" i="13"/>
  <c r="BE177" i="13"/>
  <c r="BE181" i="13"/>
  <c r="BE203" i="13"/>
  <c r="BE207" i="13"/>
  <c r="BK128" i="12"/>
  <c r="E86" i="13"/>
  <c r="BE110" i="13"/>
  <c r="BE136" i="13"/>
  <c r="BE157" i="13"/>
  <c r="BE161" i="13"/>
  <c r="BE192" i="13"/>
  <c r="BE216" i="13"/>
  <c r="BE119" i="13"/>
  <c r="BE123" i="13"/>
  <c r="BE130" i="13"/>
  <c r="BE140" i="13"/>
  <c r="BE158" i="13"/>
  <c r="BE167" i="13"/>
  <c r="BE172" i="13"/>
  <c r="BE179" i="13"/>
  <c r="BE185" i="13"/>
  <c r="BE189" i="13"/>
  <c r="BE205" i="13"/>
  <c r="BE211" i="13"/>
  <c r="J60" i="13"/>
  <c r="F63" i="13"/>
  <c r="BE105" i="13"/>
  <c r="BE121" i="13"/>
  <c r="BE151" i="13"/>
  <c r="BE153" i="13"/>
  <c r="BE165" i="13"/>
  <c r="BE176" i="13"/>
  <c r="BE187" i="13"/>
  <c r="BE201" i="13"/>
  <c r="BE212" i="13"/>
  <c r="BE214" i="13"/>
  <c r="BE103" i="13"/>
  <c r="BE107" i="13"/>
  <c r="BE112" i="13"/>
  <c r="BE154" i="13"/>
  <c r="BE163" i="13"/>
  <c r="BE174" i="13"/>
  <c r="BE186" i="13"/>
  <c r="BE191" i="13"/>
  <c r="BE194" i="13"/>
  <c r="BE199" i="13"/>
  <c r="BE116" i="13"/>
  <c r="BE144" i="13"/>
  <c r="BE148" i="13"/>
  <c r="BE150" i="13"/>
  <c r="BE159" i="13"/>
  <c r="BE160" i="13"/>
  <c r="BE183" i="13"/>
  <c r="BE196" i="13"/>
  <c r="BE209" i="13"/>
  <c r="BE218" i="13"/>
  <c r="BE112" i="12"/>
  <c r="BE132" i="12"/>
  <c r="BE134" i="12"/>
  <c r="BE148" i="12"/>
  <c r="BE150" i="12"/>
  <c r="BE164" i="12"/>
  <c r="BE169" i="12"/>
  <c r="BE174" i="12"/>
  <c r="BE180" i="12"/>
  <c r="BE184" i="12"/>
  <c r="BE190" i="12"/>
  <c r="BE197" i="12"/>
  <c r="BE142" i="12"/>
  <c r="BE152" i="12"/>
  <c r="BE158" i="12"/>
  <c r="BE162" i="12"/>
  <c r="BE167" i="12"/>
  <c r="BE171" i="12"/>
  <c r="BE176" i="12"/>
  <c r="BE186" i="12"/>
  <c r="E52" i="12"/>
  <c r="J94" i="12"/>
  <c r="BE110" i="12"/>
  <c r="BE116" i="12"/>
  <c r="BE121" i="12"/>
  <c r="BE136" i="12"/>
  <c r="BE144" i="12"/>
  <c r="BE153" i="12"/>
  <c r="BE191" i="12"/>
  <c r="BE193" i="12"/>
  <c r="BE206" i="12"/>
  <c r="BE208" i="12"/>
  <c r="BE210" i="12"/>
  <c r="BE212" i="12"/>
  <c r="BE217" i="12"/>
  <c r="BE219" i="12"/>
  <c r="F97" i="12"/>
  <c r="BE105" i="12"/>
  <c r="BE138" i="12"/>
  <c r="BE146" i="12"/>
  <c r="BE155" i="12"/>
  <c r="BE172" i="12"/>
  <c r="BE182" i="12"/>
  <c r="BE200" i="12"/>
  <c r="BE119" i="12"/>
  <c r="BE126" i="12"/>
  <c r="BE149" i="12"/>
  <c r="BE154" i="12"/>
  <c r="BE156" i="12"/>
  <c r="BE160" i="12"/>
  <c r="BE181" i="12"/>
  <c r="BE195" i="12"/>
  <c r="BE202" i="12"/>
  <c r="BE215" i="12"/>
  <c r="BE103" i="12"/>
  <c r="BE107" i="12"/>
  <c r="BE114" i="12"/>
  <c r="BE123" i="12"/>
  <c r="BE130" i="12"/>
  <c r="BE140" i="12"/>
  <c r="BE151" i="12"/>
  <c r="BE178" i="12"/>
  <c r="BE188" i="12"/>
  <c r="BE204" i="12"/>
  <c r="BE213" i="12"/>
  <c r="BE121" i="11"/>
  <c r="BE142" i="11"/>
  <c r="BE158" i="11"/>
  <c r="J60" i="11"/>
  <c r="BE105" i="11"/>
  <c r="BE132" i="11"/>
  <c r="BE161" i="11"/>
  <c r="BE170" i="11"/>
  <c r="J89" i="10"/>
  <c r="J64" i="10" s="1"/>
  <c r="BE111" i="11"/>
  <c r="BE119" i="11"/>
  <c r="BE126" i="11"/>
  <c r="BE144" i="11"/>
  <c r="BE150" i="11"/>
  <c r="F63" i="11"/>
  <c r="BE113" i="11"/>
  <c r="BE116" i="11"/>
  <c r="BE156" i="11"/>
  <c r="BE163" i="11"/>
  <c r="BE172" i="11"/>
  <c r="E52" i="11"/>
  <c r="BE102" i="11"/>
  <c r="BE114" i="11"/>
  <c r="BE123" i="11"/>
  <c r="BE134" i="11"/>
  <c r="BE138" i="11"/>
  <c r="BE146" i="11"/>
  <c r="BE152" i="11"/>
  <c r="BE154" i="11"/>
  <c r="BE165" i="11"/>
  <c r="BE168" i="11"/>
  <c r="BE107" i="11"/>
  <c r="BE112" i="11"/>
  <c r="BE130" i="11"/>
  <c r="BE136" i="11"/>
  <c r="BE140" i="11"/>
  <c r="BE148" i="11"/>
  <c r="BE160" i="11"/>
  <c r="BE162" i="11"/>
  <c r="BE164" i="11"/>
  <c r="BE166" i="11"/>
  <c r="BE167" i="11"/>
  <c r="BE97" i="10"/>
  <c r="BE102" i="10"/>
  <c r="BE104" i="10"/>
  <c r="BE116" i="10"/>
  <c r="BE120" i="10"/>
  <c r="BE124" i="10"/>
  <c r="BE125" i="10"/>
  <c r="BE130" i="10"/>
  <c r="BE136" i="10"/>
  <c r="F59" i="10"/>
  <c r="J82" i="10"/>
  <c r="BE93" i="10"/>
  <c r="BE95" i="10"/>
  <c r="BE98" i="10"/>
  <c r="BE112" i="10"/>
  <c r="BE117" i="10"/>
  <c r="BE121" i="10"/>
  <c r="BE135" i="10"/>
  <c r="BE137" i="10"/>
  <c r="BE138" i="10"/>
  <c r="E50" i="10"/>
  <c r="BE90" i="10"/>
  <c r="BE100" i="10"/>
  <c r="BE111" i="10"/>
  <c r="BE115" i="10"/>
  <c r="BE119" i="10"/>
  <c r="BE123" i="10"/>
  <c r="BE127" i="10"/>
  <c r="BE91" i="10"/>
  <c r="BE94" i="10"/>
  <c r="BE99" i="10"/>
  <c r="BE108" i="10"/>
  <c r="BE110" i="10"/>
  <c r="BE114" i="10"/>
  <c r="BE122" i="10"/>
  <c r="BE129" i="10"/>
  <c r="BE133" i="10"/>
  <c r="BE92" i="10"/>
  <c r="BE96" i="10"/>
  <c r="BE107" i="10"/>
  <c r="BE118" i="10"/>
  <c r="BE126" i="10"/>
  <c r="BE128" i="10"/>
  <c r="BE131" i="10"/>
  <c r="BE139" i="10"/>
  <c r="BE101" i="10"/>
  <c r="BE105" i="10"/>
  <c r="BE106" i="10"/>
  <c r="BE113" i="10"/>
  <c r="BE132" i="10"/>
  <c r="BE134" i="10"/>
  <c r="F59" i="9"/>
  <c r="J81" i="9"/>
  <c r="E50" i="9"/>
  <c r="BK92" i="8"/>
  <c r="J92" i="8" s="1"/>
  <c r="BE90" i="9"/>
  <c r="J60" i="8"/>
  <c r="BE95" i="8"/>
  <c r="E78" i="8"/>
  <c r="BE94" i="8"/>
  <c r="BE97" i="8"/>
  <c r="BE107" i="8"/>
  <c r="F63" i="8"/>
  <c r="BE103" i="8"/>
  <c r="BE101" i="8"/>
  <c r="BK94" i="7"/>
  <c r="J94" i="7" s="1"/>
  <c r="J68" i="7" s="1"/>
  <c r="BE98" i="8"/>
  <c r="BE105" i="8"/>
  <c r="BE96" i="8"/>
  <c r="BE100" i="8"/>
  <c r="BE109" i="8"/>
  <c r="BE113" i="7"/>
  <c r="F63" i="7"/>
  <c r="BE96" i="7"/>
  <c r="BE104" i="7"/>
  <c r="BE106" i="7"/>
  <c r="BE108" i="7"/>
  <c r="BE110" i="7"/>
  <c r="E52" i="7"/>
  <c r="BE101" i="7"/>
  <c r="BK97" i="6"/>
  <c r="J97" i="6" s="1"/>
  <c r="J68" i="6" s="1"/>
  <c r="J60" i="7"/>
  <c r="BE99" i="7"/>
  <c r="BE99" i="6"/>
  <c r="BE108" i="6"/>
  <c r="BE125" i="6"/>
  <c r="BE130" i="6"/>
  <c r="BE134" i="6"/>
  <c r="BE161" i="6"/>
  <c r="BE169" i="6"/>
  <c r="E82" i="6"/>
  <c r="J90" i="6"/>
  <c r="BE102" i="6"/>
  <c r="BE116" i="6"/>
  <c r="BE138" i="6"/>
  <c r="BE154" i="6"/>
  <c r="BE172" i="6"/>
  <c r="BE175" i="6"/>
  <c r="BE184" i="6"/>
  <c r="BE188" i="6"/>
  <c r="F63" i="6"/>
  <c r="BE104" i="6"/>
  <c r="BE112" i="6"/>
  <c r="BE142" i="6"/>
  <c r="BE148" i="6"/>
  <c r="BE159" i="6"/>
  <c r="BE163" i="6"/>
  <c r="BE178" i="6"/>
  <c r="BE181" i="6"/>
  <c r="BE105" i="6"/>
  <c r="BE117" i="6"/>
  <c r="BE122" i="6"/>
  <c r="BE133" i="6"/>
  <c r="BE151" i="6"/>
  <c r="BE157" i="6"/>
  <c r="BE168" i="6"/>
  <c r="BE101" i="6"/>
  <c r="BE109" i="6"/>
  <c r="BE113" i="6"/>
  <c r="BE120" i="6"/>
  <c r="BE127" i="6"/>
  <c r="BE129" i="6"/>
  <c r="BE136" i="6"/>
  <c r="BE145" i="6"/>
  <c r="BE165" i="6"/>
  <c r="BE119" i="5"/>
  <c r="BE127" i="5"/>
  <c r="BE161" i="5"/>
  <c r="BE173" i="5"/>
  <c r="BE181" i="5"/>
  <c r="BE188" i="5"/>
  <c r="BE189" i="5"/>
  <c r="BE200" i="5"/>
  <c r="BE227" i="5"/>
  <c r="BE235" i="5"/>
  <c r="BE258" i="5"/>
  <c r="BE267" i="5"/>
  <c r="BE270" i="5"/>
  <c r="E52" i="5"/>
  <c r="F63" i="5"/>
  <c r="BE107" i="5"/>
  <c r="BE111" i="5"/>
  <c r="BE160" i="5"/>
  <c r="BE164" i="5"/>
  <c r="BE206" i="5"/>
  <c r="BE221" i="5"/>
  <c r="BE224" i="5"/>
  <c r="BE252" i="5"/>
  <c r="BE277" i="5"/>
  <c r="BE283" i="5"/>
  <c r="J60" i="5"/>
  <c r="BE106" i="5"/>
  <c r="BE110" i="5"/>
  <c r="BE126" i="5"/>
  <c r="BE130" i="5"/>
  <c r="BE135" i="5"/>
  <c r="BE140" i="5"/>
  <c r="BE147" i="5"/>
  <c r="BE153" i="5"/>
  <c r="BE177" i="5"/>
  <c r="BE209" i="5"/>
  <c r="BE215" i="5"/>
  <c r="BE229" i="5"/>
  <c r="BE231" i="5"/>
  <c r="BE233" i="5"/>
  <c r="BE241" i="5"/>
  <c r="BE273" i="5"/>
  <c r="BE279" i="5"/>
  <c r="BE281" i="5"/>
  <c r="BE103" i="5"/>
  <c r="BE104" i="5"/>
  <c r="BE115" i="5"/>
  <c r="BE118" i="5"/>
  <c r="BE123" i="5"/>
  <c r="BE134" i="5"/>
  <c r="BE144" i="5"/>
  <c r="BE185" i="5"/>
  <c r="BE237" i="5"/>
  <c r="BE261" i="5"/>
  <c r="BE131" i="5"/>
  <c r="BE141" i="5"/>
  <c r="BE145" i="5"/>
  <c r="BE149" i="5"/>
  <c r="BE156" i="5"/>
  <c r="BE157" i="5"/>
  <c r="BE168" i="5"/>
  <c r="BE169" i="5"/>
  <c r="BE176" i="5"/>
  <c r="BE180" i="5"/>
  <c r="BE191" i="5"/>
  <c r="BE203" i="5"/>
  <c r="BE212" i="5"/>
  <c r="BE243" i="5"/>
  <c r="BE249" i="5"/>
  <c r="BE264" i="5"/>
  <c r="BE285" i="5"/>
  <c r="BE101" i="5"/>
  <c r="BE114" i="5"/>
  <c r="BE122" i="5"/>
  <c r="BE137" i="5"/>
  <c r="BE138" i="5"/>
  <c r="BE165" i="5"/>
  <c r="BE172" i="5"/>
  <c r="BE184" i="5"/>
  <c r="BE193" i="5"/>
  <c r="BE197" i="5"/>
  <c r="BE218" i="5"/>
  <c r="BE246" i="5"/>
  <c r="BE255" i="5"/>
  <c r="BE287" i="5"/>
  <c r="BE290" i="5"/>
  <c r="E52" i="4"/>
  <c r="BE97" i="4"/>
  <c r="BE116" i="4"/>
  <c r="BE128" i="4"/>
  <c r="BE132" i="4"/>
  <c r="BE145" i="4"/>
  <c r="BE163" i="4"/>
  <c r="BE184" i="4"/>
  <c r="BE95" i="4"/>
  <c r="BE120" i="4"/>
  <c r="BE123" i="4"/>
  <c r="BE126" i="4"/>
  <c r="BE143" i="4"/>
  <c r="BE148" i="4"/>
  <c r="BE159" i="4"/>
  <c r="BE161" i="4"/>
  <c r="BE170" i="4"/>
  <c r="BE173" i="4"/>
  <c r="BE177" i="4"/>
  <c r="BE194" i="4"/>
  <c r="BE197" i="4"/>
  <c r="BE150" i="4"/>
  <c r="BE153" i="4"/>
  <c r="BE166" i="4"/>
  <c r="BE183" i="4"/>
  <c r="BE198" i="4"/>
  <c r="F63" i="4"/>
  <c r="BE92" i="4"/>
  <c r="BE104" i="4"/>
  <c r="BE117" i="4"/>
  <c r="BE122" i="4"/>
  <c r="BE131" i="4"/>
  <c r="BE138" i="4"/>
  <c r="BE140" i="4"/>
  <c r="BE147" i="4"/>
  <c r="BE155" i="4"/>
  <c r="BE181" i="4"/>
  <c r="BE190" i="4"/>
  <c r="BE202" i="4"/>
  <c r="J60" i="4"/>
  <c r="BE102" i="4"/>
  <c r="BE113" i="4"/>
  <c r="BE125" i="4"/>
  <c r="BE135" i="4"/>
  <c r="BE157" i="4"/>
  <c r="BE165" i="4"/>
  <c r="BE174" i="4"/>
  <c r="BE178" i="4"/>
  <c r="BE99" i="4"/>
  <c r="BE106" i="4"/>
  <c r="BE109" i="4"/>
  <c r="BE112" i="4"/>
  <c r="BE119" i="4"/>
  <c r="BE129" i="4"/>
  <c r="BE134" i="4"/>
  <c r="BE151" i="4"/>
  <c r="BE169" i="4"/>
  <c r="BE186" i="4"/>
  <c r="BE187" i="4"/>
  <c r="BE193" i="4"/>
  <c r="BE200" i="4"/>
  <c r="BK80" i="2"/>
  <c r="BK79" i="2" s="1"/>
  <c r="J79" i="2" s="1"/>
  <c r="J55" i="2" s="1"/>
  <c r="F59" i="3"/>
  <c r="E50" i="3"/>
  <c r="AZ58" i="1"/>
  <c r="BC58" i="1"/>
  <c r="J56" i="3"/>
  <c r="AV58" i="1"/>
  <c r="BB58" i="1"/>
  <c r="AW58" i="1"/>
  <c r="BA58" i="1"/>
  <c r="BD58" i="1"/>
  <c r="BE96" i="2"/>
  <c r="BE82" i="2"/>
  <c r="BE84" i="2"/>
  <c r="BE88" i="2"/>
  <c r="BE92" i="2"/>
  <c r="BE99" i="2"/>
  <c r="BE103" i="2"/>
  <c r="BB55" i="1"/>
  <c r="J48" i="2"/>
  <c r="F51" i="2"/>
  <c r="BE94" i="2"/>
  <c r="F38" i="8"/>
  <c r="BA63" i="1" s="1"/>
  <c r="J38" i="13"/>
  <c r="AW69" i="1" s="1"/>
  <c r="J38" i="21"/>
  <c r="AW79" i="1" s="1"/>
  <c r="F39" i="24"/>
  <c r="BB83" i="1" s="1"/>
  <c r="F39" i="31"/>
  <c r="BB90" i="1" s="1"/>
  <c r="F38" i="40"/>
  <c r="BA102" i="1" s="1"/>
  <c r="J38" i="11"/>
  <c r="AW67" i="1" s="1"/>
  <c r="F39" i="18"/>
  <c r="BB74" i="1" s="1"/>
  <c r="F39" i="26"/>
  <c r="BB85" i="1" s="1"/>
  <c r="F40" i="40"/>
  <c r="BC102" i="1" s="1"/>
  <c r="F38" i="5"/>
  <c r="BA60" i="1" s="1"/>
  <c r="F41" i="12"/>
  <c r="BD68" i="1" s="1"/>
  <c r="F40" i="25"/>
  <c r="BC84" i="1" s="1"/>
  <c r="J38" i="35"/>
  <c r="AW96" i="1" s="1"/>
  <c r="F40" i="39"/>
  <c r="BC101" i="1" s="1"/>
  <c r="J38" i="14"/>
  <c r="AW70" i="1" s="1"/>
  <c r="F39" i="15"/>
  <c r="BB71" i="1" s="1"/>
  <c r="F41" i="19"/>
  <c r="BD77" i="1" s="1"/>
  <c r="F38" i="38"/>
  <c r="BA100" i="1" s="1"/>
  <c r="F39" i="5"/>
  <c r="BB60" i="1" s="1"/>
  <c r="F41" i="26"/>
  <c r="BD85" i="1" s="1"/>
  <c r="F40" i="35"/>
  <c r="BC96" i="1" s="1"/>
  <c r="F39" i="43"/>
  <c r="BB105" i="1" s="1"/>
  <c r="F35" i="9"/>
  <c r="AZ64" i="1" s="1"/>
  <c r="F40" i="12"/>
  <c r="BC68" i="1" s="1"/>
  <c r="J36" i="23"/>
  <c r="AW81" i="1" s="1"/>
  <c r="F41" i="28"/>
  <c r="BD87" i="1" s="1"/>
  <c r="J38" i="33"/>
  <c r="AW94" i="1" s="1"/>
  <c r="F39" i="37"/>
  <c r="BB99" i="1" s="1"/>
  <c r="J32" i="3"/>
  <c r="F38" i="10"/>
  <c r="BC65" i="1"/>
  <c r="J38" i="16"/>
  <c r="AW72" i="1"/>
  <c r="J38" i="19"/>
  <c r="AW77" i="1"/>
  <c r="J38" i="37"/>
  <c r="AW99" i="1"/>
  <c r="AS75" i="1"/>
  <c r="J38" i="4"/>
  <c r="AW59" i="1" s="1"/>
  <c r="F39" i="19"/>
  <c r="BB77" i="1" s="1"/>
  <c r="F41" i="37"/>
  <c r="BD99" i="1" s="1"/>
  <c r="F40" i="41"/>
  <c r="BC103" i="1" s="1"/>
  <c r="F41" i="44"/>
  <c r="BD106" i="1" s="1"/>
  <c r="F39" i="10"/>
  <c r="BD65" i="1" s="1"/>
  <c r="J38" i="18"/>
  <c r="AW74" i="1" s="1"/>
  <c r="F41" i="22"/>
  <c r="BD80" i="1" s="1"/>
  <c r="F40" i="29"/>
  <c r="BC88" i="1" s="1"/>
  <c r="J38" i="30"/>
  <c r="AW89" i="1" s="1"/>
  <c r="F40" i="37"/>
  <c r="BC99" i="1" s="1"/>
  <c r="AS91" i="1"/>
  <c r="F41" i="5"/>
  <c r="BD60" i="1"/>
  <c r="J38" i="26"/>
  <c r="AW85" i="1" s="1"/>
  <c r="J38" i="41"/>
  <c r="AW103" i="1" s="1"/>
  <c r="J38" i="44"/>
  <c r="AW106" i="1" s="1"/>
  <c r="F40" i="4"/>
  <c r="BC59" i="1" s="1"/>
  <c r="F40" i="14"/>
  <c r="BC70" i="1" s="1"/>
  <c r="F38" i="30"/>
  <c r="BA89" i="1" s="1"/>
  <c r="F40" i="34"/>
  <c r="BC95" i="1" s="1"/>
  <c r="J38" i="40"/>
  <c r="AW102" i="1" s="1"/>
  <c r="F32" i="2"/>
  <c r="BA55" i="1" s="1"/>
  <c r="F40" i="6"/>
  <c r="BC61" i="1" s="1"/>
  <c r="F40" i="16"/>
  <c r="BC72" i="1" s="1"/>
  <c r="F39" i="20"/>
  <c r="BB78" i="1" s="1"/>
  <c r="J38" i="38"/>
  <c r="AW100" i="1" s="1"/>
  <c r="F41" i="43"/>
  <c r="BD105" i="1" s="1"/>
  <c r="J38" i="5"/>
  <c r="AW60" i="1" s="1"/>
  <c r="F40" i="22"/>
  <c r="BC80" i="1" s="1"/>
  <c r="J38" i="27"/>
  <c r="AW86" i="1" s="1"/>
  <c r="F36" i="36"/>
  <c r="BA97" i="1" s="1"/>
  <c r="F41" i="38"/>
  <c r="BD100" i="1" s="1"/>
  <c r="F41" i="8"/>
  <c r="BD63" i="1" s="1"/>
  <c r="F39" i="14"/>
  <c r="BB70" i="1" s="1"/>
  <c r="F40" i="28"/>
  <c r="BC87" i="1" s="1"/>
  <c r="F38" i="31"/>
  <c r="BA90" i="1" s="1"/>
  <c r="F40" i="38"/>
  <c r="BC100" i="1" s="1"/>
  <c r="J32" i="2"/>
  <c r="AW55" i="1" s="1"/>
  <c r="F38" i="7"/>
  <c r="BA62" i="1" s="1"/>
  <c r="F38" i="14"/>
  <c r="BA70" i="1" s="1"/>
  <c r="F41" i="27"/>
  <c r="BD86" i="1" s="1"/>
  <c r="F41" i="35"/>
  <c r="BD96" i="1" s="1"/>
  <c r="F38" i="41"/>
  <c r="BA103" i="1" s="1"/>
  <c r="F38" i="43"/>
  <c r="BA105" i="1" s="1"/>
  <c r="J34" i="4"/>
  <c r="AS56" i="1"/>
  <c r="AS54" i="1"/>
  <c r="F39" i="8"/>
  <c r="BB63" i="1"/>
  <c r="F39" i="12"/>
  <c r="BB68" i="1"/>
  <c r="F38" i="25"/>
  <c r="BA84" i="1"/>
  <c r="F39" i="40"/>
  <c r="BB102" i="1"/>
  <c r="F40" i="7"/>
  <c r="BC62" i="1"/>
  <c r="F39" i="13"/>
  <c r="BB69" i="1"/>
  <c r="F38" i="28"/>
  <c r="BA87" i="1"/>
  <c r="F38" i="29"/>
  <c r="BA88" i="1"/>
  <c r="F41" i="34"/>
  <c r="BD95" i="1"/>
  <c r="F38" i="37"/>
  <c r="BA99" i="1"/>
  <c r="J38" i="42"/>
  <c r="AW104" i="1"/>
  <c r="F39" i="4"/>
  <c r="BB59" i="1"/>
  <c r="F39" i="17"/>
  <c r="BB73" i="1"/>
  <c r="F38" i="22"/>
  <c r="BA80" i="1"/>
  <c r="F40" i="27"/>
  <c r="BC86" i="1"/>
  <c r="F40" i="42"/>
  <c r="BC104" i="1"/>
  <c r="F34" i="2"/>
  <c r="BC55" i="1"/>
  <c r="J38" i="12"/>
  <c r="AW68" i="1"/>
  <c r="F38" i="20"/>
  <c r="BA78" i="1"/>
  <c r="F41" i="29"/>
  <c r="BD88" i="1"/>
  <c r="F38" i="33"/>
  <c r="BA94" i="1"/>
  <c r="F37" i="10"/>
  <c r="BB65" i="1"/>
  <c r="F38" i="16"/>
  <c r="BA72" i="1"/>
  <c r="J38" i="17"/>
  <c r="AW73" i="1"/>
  <c r="F40" i="21"/>
  <c r="BC79" i="1"/>
  <c r="J35" i="23"/>
  <c r="AV81" i="1"/>
  <c r="F39" i="27"/>
  <c r="BB86" i="1"/>
  <c r="J38" i="39"/>
  <c r="AW101" i="1"/>
  <c r="F39" i="11"/>
  <c r="BB67" i="1"/>
  <c r="F41" i="16"/>
  <c r="BD72" i="1"/>
  <c r="J34" i="22"/>
  <c r="F40" i="24"/>
  <c r="BC83" i="1" s="1"/>
  <c r="J38" i="32"/>
  <c r="AW93" i="1" s="1"/>
  <c r="F41" i="4"/>
  <c r="BD59" i="1"/>
  <c r="F38" i="18"/>
  <c r="BA74" i="1"/>
  <c r="F40" i="20"/>
  <c r="BC78" i="1"/>
  <c r="F38" i="32"/>
  <c r="BA93" i="1"/>
  <c r="F39" i="42"/>
  <c r="BB104" i="1"/>
  <c r="F35" i="2"/>
  <c r="BD55" i="1"/>
  <c r="J38" i="6"/>
  <c r="AW61" i="1"/>
  <c r="J34" i="8"/>
  <c r="F36" i="9"/>
  <c r="BA64" i="1" s="1"/>
  <c r="F38" i="12"/>
  <c r="BA68" i="1" s="1"/>
  <c r="F39" i="16"/>
  <c r="BB72" i="1" s="1"/>
  <c r="F41" i="20"/>
  <c r="BD78" i="1" s="1"/>
  <c r="F40" i="33"/>
  <c r="BC94" i="1" s="1"/>
  <c r="J36" i="10"/>
  <c r="AW65" i="1" s="1"/>
  <c r="F41" i="13"/>
  <c r="BD69" i="1" s="1"/>
  <c r="F38" i="26"/>
  <c r="BA85" i="1" s="1"/>
  <c r="F41" i="31"/>
  <c r="BD90" i="1" s="1"/>
  <c r="J34" i="35"/>
  <c r="F35" i="36"/>
  <c r="AZ97" i="1"/>
  <c r="F41" i="40"/>
  <c r="BD102" i="1"/>
  <c r="F39" i="7"/>
  <c r="BB62" i="1"/>
  <c r="F41" i="14"/>
  <c r="BD70" i="1"/>
  <c r="F39" i="22"/>
  <c r="BB80" i="1"/>
  <c r="J38" i="28"/>
  <c r="AW87" i="1"/>
  <c r="F40" i="30"/>
  <c r="BC89" i="1"/>
  <c r="F38" i="35"/>
  <c r="BA96" i="1"/>
  <c r="F41" i="41"/>
  <c r="BD103" i="1"/>
  <c r="J38" i="43"/>
  <c r="AW105" i="1"/>
  <c r="F41" i="7"/>
  <c r="BD62" i="1"/>
  <c r="F38" i="13"/>
  <c r="BA69" i="1"/>
  <c r="J38" i="15"/>
  <c r="AW71" i="1"/>
  <c r="F38" i="21"/>
  <c r="BA79" i="1" s="1"/>
  <c r="J38" i="22"/>
  <c r="AW80" i="1" s="1"/>
  <c r="F39" i="29"/>
  <c r="BB88" i="1" s="1"/>
  <c r="F39" i="33"/>
  <c r="BB94" i="1" s="1"/>
  <c r="F40" i="43"/>
  <c r="BC105" i="1" s="1"/>
  <c r="F40" i="8"/>
  <c r="BC63" i="1" s="1"/>
  <c r="F40" i="15"/>
  <c r="BC71" i="1" s="1"/>
  <c r="F40" i="19"/>
  <c r="BC77" i="1" s="1"/>
  <c r="J38" i="31"/>
  <c r="AW90" i="1" s="1"/>
  <c r="F38" i="34"/>
  <c r="BA95" i="1" s="1"/>
  <c r="F39" i="38"/>
  <c r="BB100" i="1" s="1"/>
  <c r="J38" i="7"/>
  <c r="AW62" i="1" s="1"/>
  <c r="F40" i="13"/>
  <c r="BC69" i="1"/>
  <c r="F39" i="28"/>
  <c r="BB87" i="1"/>
  <c r="F41" i="30"/>
  <c r="BD89" i="1"/>
  <c r="F41" i="39"/>
  <c r="BD101" i="1"/>
  <c r="F36" i="10"/>
  <c r="BA65" i="1"/>
  <c r="F41" i="17"/>
  <c r="BD73" i="1"/>
  <c r="F39" i="25"/>
  <c r="BB84" i="1"/>
  <c r="F38" i="39"/>
  <c r="BA101" i="1"/>
  <c r="F39" i="44"/>
  <c r="BB106" i="1"/>
  <c r="J38" i="8"/>
  <c r="AW63" i="1"/>
  <c r="F38" i="11"/>
  <c r="BA67" i="1"/>
  <c r="F38" i="15"/>
  <c r="BA71" i="1"/>
  <c r="F40" i="18"/>
  <c r="BC74" i="1"/>
  <c r="J38" i="24"/>
  <c r="AW83" i="1"/>
  <c r="F39" i="30"/>
  <c r="BB89" i="1"/>
  <c r="F39" i="35"/>
  <c r="BB96" i="1"/>
  <c r="F39" i="39"/>
  <c r="BB101" i="1"/>
  <c r="F38" i="6"/>
  <c r="BA61" i="1"/>
  <c r="F38" i="17"/>
  <c r="BA73" i="1"/>
  <c r="F41" i="18"/>
  <c r="BD74" i="1"/>
  <c r="F41" i="25"/>
  <c r="BD84" i="1"/>
  <c r="J38" i="34"/>
  <c r="AW95" i="1"/>
  <c r="F41" i="42"/>
  <c r="BD104" i="1"/>
  <c r="F40" i="44"/>
  <c r="BC106" i="1"/>
  <c r="F40" i="5"/>
  <c r="BC60" i="1" s="1"/>
  <c r="F41" i="24"/>
  <c r="BD83" i="1"/>
  <c r="F39" i="32"/>
  <c r="BB93" i="1" s="1"/>
  <c r="F38" i="4"/>
  <c r="BA59" i="1"/>
  <c r="F39" i="6"/>
  <c r="BB61" i="1" s="1"/>
  <c r="F39" i="21"/>
  <c r="BB79" i="1"/>
  <c r="F41" i="21"/>
  <c r="BD79" i="1" s="1"/>
  <c r="F40" i="26"/>
  <c r="BC85" i="1"/>
  <c r="F39" i="34"/>
  <c r="BB95" i="1" s="1"/>
  <c r="F38" i="42"/>
  <c r="BA104" i="1"/>
  <c r="F38" i="44"/>
  <c r="BA106" i="1" s="1"/>
  <c r="F41" i="11"/>
  <c r="BD67" i="1" s="1"/>
  <c r="F40" i="17"/>
  <c r="BC73" i="1" s="1"/>
  <c r="F38" i="27"/>
  <c r="BA86" i="1" s="1"/>
  <c r="J38" i="29"/>
  <c r="AW88" i="1" s="1"/>
  <c r="F41" i="33"/>
  <c r="BD94" i="1" s="1"/>
  <c r="F40" i="11"/>
  <c r="BC67" i="1" s="1"/>
  <c r="F38" i="19"/>
  <c r="BA77" i="1" s="1"/>
  <c r="F38" i="24"/>
  <c r="BA83" i="1" s="1"/>
  <c r="F40" i="31"/>
  <c r="BC90" i="1" s="1"/>
  <c r="F39" i="41"/>
  <c r="BB103" i="1" s="1"/>
  <c r="F41" i="6"/>
  <c r="BD61" i="1" s="1"/>
  <c r="F41" i="15"/>
  <c r="BD71" i="1" s="1"/>
  <c r="J38" i="20"/>
  <c r="AW78" i="1" s="1"/>
  <c r="J38" i="25"/>
  <c r="AW84" i="1" s="1"/>
  <c r="F40" i="32"/>
  <c r="BC93" i="1" s="1"/>
  <c r="J101" i="15" l="1"/>
  <c r="J69" i="15" s="1"/>
  <c r="BK100" i="15"/>
  <c r="J100" i="15" s="1"/>
  <c r="J68" i="15" s="1"/>
  <c r="BK128" i="11"/>
  <c r="J128" i="11" s="1"/>
  <c r="J74" i="11" s="1"/>
  <c r="J129" i="11"/>
  <c r="J75" i="11" s="1"/>
  <c r="BK88" i="9"/>
  <c r="BK87" i="9" s="1"/>
  <c r="J87" i="9" s="1"/>
  <c r="J32" i="9" s="1"/>
  <c r="J121" i="41"/>
  <c r="J73" i="41" s="1"/>
  <c r="BK99" i="41"/>
  <c r="J99" i="41" s="1"/>
  <c r="J68" i="41" s="1"/>
  <c r="J257" i="19"/>
  <c r="J73" i="19" s="1"/>
  <c r="BK98" i="19"/>
  <c r="J98" i="19" s="1"/>
  <c r="J68" i="19" s="1"/>
  <c r="BK87" i="36"/>
  <c r="J87" i="36" s="1"/>
  <c r="J88" i="36"/>
  <c r="J64" i="36" s="1"/>
  <c r="J184" i="20"/>
  <c r="J72" i="20" s="1"/>
  <c r="BK98" i="20"/>
  <c r="BK97" i="20" s="1"/>
  <c r="J97" i="20" s="1"/>
  <c r="J34" i="20" s="1"/>
  <c r="P98" i="42"/>
  <c r="AU104" i="1" s="1"/>
  <c r="J100" i="17"/>
  <c r="J69" i="17" s="1"/>
  <c r="BK99" i="17"/>
  <c r="J99" i="17" s="1"/>
  <c r="J68" i="17" s="1"/>
  <c r="BK88" i="23"/>
  <c r="J89" i="23"/>
  <c r="J65" i="23" s="1"/>
  <c r="J101" i="11"/>
  <c r="J69" i="11" s="1"/>
  <c r="BK100" i="11"/>
  <c r="BK99" i="11" s="1"/>
  <c r="J99" i="11" s="1"/>
  <c r="J34" i="11" s="1"/>
  <c r="AG67" i="1" s="1"/>
  <c r="AN67" i="1" s="1"/>
  <c r="J139" i="32"/>
  <c r="J70" i="32" s="1"/>
  <c r="BK98" i="32"/>
  <c r="J98" i="32" s="1"/>
  <c r="J68" i="32" s="1"/>
  <c r="J99" i="33"/>
  <c r="J69" i="33" s="1"/>
  <c r="BK98" i="33"/>
  <c r="BK97" i="33" s="1"/>
  <c r="J97" i="33" s="1"/>
  <c r="J67" i="33" s="1"/>
  <c r="P129" i="14"/>
  <c r="T98" i="18"/>
  <c r="P99" i="41"/>
  <c r="P98" i="41"/>
  <c r="AU103" i="1" s="1"/>
  <c r="P101" i="27"/>
  <c r="P101" i="38"/>
  <c r="P100" i="37"/>
  <c r="P99" i="37" s="1"/>
  <c r="AU99" i="1" s="1"/>
  <c r="R99" i="20"/>
  <c r="R98" i="20"/>
  <c r="R97" i="20" s="1"/>
  <c r="P99" i="20"/>
  <c r="P98" i="20"/>
  <c r="P97" i="20"/>
  <c r="AU78" i="1" s="1"/>
  <c r="T152" i="33"/>
  <c r="T154" i="19"/>
  <c r="R97" i="6"/>
  <c r="R96" i="6" s="1"/>
  <c r="R154" i="19"/>
  <c r="T100" i="37"/>
  <c r="T99" i="37"/>
  <c r="T97" i="6"/>
  <c r="T96" i="6"/>
  <c r="T100" i="15"/>
  <c r="T99" i="15"/>
  <c r="P101" i="26"/>
  <c r="P97" i="6"/>
  <c r="P96" i="6"/>
  <c r="AU61" i="1"/>
  <c r="T139" i="32"/>
  <c r="R99" i="28"/>
  <c r="R98" i="28"/>
  <c r="T100" i="11"/>
  <c r="T99" i="11" s="1"/>
  <c r="P152" i="5"/>
  <c r="P99" i="5"/>
  <c r="P98" i="5"/>
  <c r="AU60" i="1"/>
  <c r="AU57" i="1" s="1"/>
  <c r="R99" i="44"/>
  <c r="R98" i="44"/>
  <c r="T99" i="42"/>
  <c r="T98" i="42"/>
  <c r="T99" i="5"/>
  <c r="T98" i="5"/>
  <c r="P99" i="44"/>
  <c r="P98" i="44"/>
  <c r="AU106" i="1" s="1"/>
  <c r="T99" i="43"/>
  <c r="T98" i="43"/>
  <c r="R128" i="27"/>
  <c r="P101" i="25"/>
  <c r="T99" i="31"/>
  <c r="T98" i="31"/>
  <c r="P128" i="25"/>
  <c r="P102" i="39"/>
  <c r="R99" i="31"/>
  <c r="R98" i="31"/>
  <c r="R101" i="25"/>
  <c r="P128" i="13"/>
  <c r="R99" i="5"/>
  <c r="R98" i="5"/>
  <c r="T99" i="24"/>
  <c r="T102" i="14"/>
  <c r="T99" i="29"/>
  <c r="T98" i="29"/>
  <c r="BK101" i="13"/>
  <c r="J101" i="13" s="1"/>
  <c r="J68" i="13" s="1"/>
  <c r="R99" i="42"/>
  <c r="R98" i="42"/>
  <c r="P129" i="39"/>
  <c r="T99" i="30"/>
  <c r="T98" i="30"/>
  <c r="T128" i="25"/>
  <c r="P128" i="40"/>
  <c r="P100" i="40"/>
  <c r="AU102" i="1"/>
  <c r="R128" i="38"/>
  <c r="R100" i="38" s="1"/>
  <c r="R98" i="19"/>
  <c r="R97" i="19"/>
  <c r="P102" i="14"/>
  <c r="P101" i="14" s="1"/>
  <c r="AU70" i="1" s="1"/>
  <c r="T98" i="19"/>
  <c r="T97" i="19"/>
  <c r="T98" i="33"/>
  <c r="T97" i="33"/>
  <c r="R128" i="25"/>
  <c r="R100" i="25"/>
  <c r="P99" i="17"/>
  <c r="P98" i="17"/>
  <c r="AU73" i="1"/>
  <c r="T100" i="40"/>
  <c r="P100" i="27"/>
  <c r="AU86" i="1"/>
  <c r="T99" i="44"/>
  <c r="T98" i="44"/>
  <c r="P128" i="26"/>
  <c r="P100" i="26"/>
  <c r="AU85" i="1"/>
  <c r="R101" i="27"/>
  <c r="T128" i="13"/>
  <c r="P101" i="12"/>
  <c r="T98" i="32"/>
  <c r="T97" i="32"/>
  <c r="T101" i="27"/>
  <c r="R101" i="26"/>
  <c r="R100" i="26"/>
  <c r="R99" i="18"/>
  <c r="R98" i="18" s="1"/>
  <c r="T101" i="13"/>
  <c r="T100" i="13"/>
  <c r="R80" i="2"/>
  <c r="R79" i="2"/>
  <c r="P99" i="29"/>
  <c r="P98" i="29"/>
  <c r="AU88" i="1" s="1"/>
  <c r="BK128" i="26"/>
  <c r="P98" i="19"/>
  <c r="P97" i="19"/>
  <c r="AU77" i="1" s="1"/>
  <c r="T129" i="14"/>
  <c r="T101" i="14"/>
  <c r="P99" i="43"/>
  <c r="P98" i="43" s="1"/>
  <c r="AU105" i="1" s="1"/>
  <c r="R98" i="17"/>
  <c r="P99" i="11"/>
  <c r="AU67" i="1" s="1"/>
  <c r="P88" i="10"/>
  <c r="AU65" i="1"/>
  <c r="P98" i="31"/>
  <c r="AU90" i="1" s="1"/>
  <c r="R99" i="11"/>
  <c r="R129" i="39"/>
  <c r="R101" i="39"/>
  <c r="T101" i="38"/>
  <c r="T100" i="38"/>
  <c r="T98" i="17"/>
  <c r="R99" i="16"/>
  <c r="R98" i="16" s="1"/>
  <c r="P80" i="2"/>
  <c r="P79" i="2"/>
  <c r="AU55" i="1"/>
  <c r="T129" i="39"/>
  <c r="T101" i="39"/>
  <c r="P98" i="33"/>
  <c r="P97" i="33"/>
  <c r="AU94" i="1" s="1"/>
  <c r="BK128" i="25"/>
  <c r="J128" i="25"/>
  <c r="J73" i="25"/>
  <c r="T128" i="27"/>
  <c r="T100" i="27"/>
  <c r="P128" i="38"/>
  <c r="P100" i="38"/>
  <c r="AU100" i="1" s="1"/>
  <c r="R98" i="30"/>
  <c r="R99" i="29"/>
  <c r="R98" i="29"/>
  <c r="BK88" i="10"/>
  <c r="J88" i="10"/>
  <c r="R99" i="37"/>
  <c r="T101" i="25"/>
  <c r="R128" i="12"/>
  <c r="T88" i="10"/>
  <c r="P98" i="32"/>
  <c r="P97" i="32"/>
  <c r="AU93" i="1" s="1"/>
  <c r="R128" i="13"/>
  <c r="T99" i="16"/>
  <c r="T98" i="16"/>
  <c r="T101" i="12"/>
  <c r="T100" i="12"/>
  <c r="R99" i="43"/>
  <c r="R98" i="43"/>
  <c r="BK101" i="25"/>
  <c r="BK100" i="25"/>
  <c r="J100" i="25"/>
  <c r="R88" i="10"/>
  <c r="R98" i="32"/>
  <c r="R97" i="32"/>
  <c r="P99" i="18"/>
  <c r="P98" i="18"/>
  <c r="AU74" i="1" s="1"/>
  <c r="T128" i="26"/>
  <c r="T100" i="26"/>
  <c r="R101" i="13"/>
  <c r="R101" i="40"/>
  <c r="R100" i="40"/>
  <c r="R98" i="33"/>
  <c r="R97" i="33"/>
  <c r="BK99" i="30"/>
  <c r="J99" i="30"/>
  <c r="J68" i="30"/>
  <c r="R101" i="12"/>
  <c r="R100" i="12" s="1"/>
  <c r="BK128" i="40"/>
  <c r="J128" i="40"/>
  <c r="J73" i="40"/>
  <c r="P99" i="24"/>
  <c r="AU83" i="1"/>
  <c r="R129" i="14"/>
  <c r="R101" i="14"/>
  <c r="P128" i="12"/>
  <c r="P100" i="12"/>
  <c r="AU68" i="1"/>
  <c r="P99" i="30"/>
  <c r="P98" i="30" s="1"/>
  <c r="AU89" i="1" s="1"/>
  <c r="P101" i="13"/>
  <c r="BK152" i="5"/>
  <c r="J152" i="5"/>
  <c r="J70" i="5"/>
  <c r="AG59" i="1"/>
  <c r="BK102" i="14"/>
  <c r="J102" i="14"/>
  <c r="J68" i="14"/>
  <c r="BK100" i="24"/>
  <c r="J100" i="24" s="1"/>
  <c r="J68" i="24" s="1"/>
  <c r="BK99" i="28"/>
  <c r="J99" i="28"/>
  <c r="J68" i="28" s="1"/>
  <c r="BK101" i="38"/>
  <c r="J101" i="38"/>
  <c r="J68" i="38"/>
  <c r="BK101" i="12"/>
  <c r="J101" i="12"/>
  <c r="J68" i="12"/>
  <c r="BK101" i="27"/>
  <c r="J101" i="27" s="1"/>
  <c r="J68" i="27" s="1"/>
  <c r="BK102" i="39"/>
  <c r="BK101" i="39" s="1"/>
  <c r="J101" i="39" s="1"/>
  <c r="J34" i="39" s="1"/>
  <c r="AG101" i="1" s="1"/>
  <c r="J102" i="39"/>
  <c r="J68" i="39" s="1"/>
  <c r="BK99" i="16"/>
  <c r="J99" i="16"/>
  <c r="J68" i="16"/>
  <c r="BK101" i="26"/>
  <c r="J101" i="26"/>
  <c r="J68" i="26"/>
  <c r="BK99" i="31"/>
  <c r="J99" i="31" s="1"/>
  <c r="J68" i="31" s="1"/>
  <c r="BK100" i="37"/>
  <c r="J100" i="37"/>
  <c r="J68" i="37" s="1"/>
  <c r="BK99" i="42"/>
  <c r="J99" i="42"/>
  <c r="J68" i="42"/>
  <c r="BK99" i="43"/>
  <c r="J99" i="43"/>
  <c r="J68" i="43"/>
  <c r="BK99" i="18"/>
  <c r="J99" i="18" s="1"/>
  <c r="J68" i="18" s="1"/>
  <c r="BK99" i="29"/>
  <c r="BK98" i="29" s="1"/>
  <c r="J98" i="29" s="1"/>
  <c r="J67" i="29" s="1"/>
  <c r="J99" i="29"/>
  <c r="J68" i="29" s="1"/>
  <c r="BK101" i="40"/>
  <c r="J101" i="40"/>
  <c r="J68" i="40"/>
  <c r="BK99" i="44"/>
  <c r="BK98" i="44"/>
  <c r="J98" i="44"/>
  <c r="J67" i="44"/>
  <c r="BK122" i="44"/>
  <c r="J122" i="44"/>
  <c r="J73" i="44"/>
  <c r="BK98" i="42"/>
  <c r="J98" i="42" s="1"/>
  <c r="J34" i="42" s="1"/>
  <c r="AG104" i="1" s="1"/>
  <c r="BK98" i="41"/>
  <c r="J98" i="41"/>
  <c r="J67" i="41"/>
  <c r="J128" i="38"/>
  <c r="J73" i="38"/>
  <c r="J128" i="37"/>
  <c r="J74" i="37"/>
  <c r="AG96" i="1"/>
  <c r="J67" i="35"/>
  <c r="BK93" i="34"/>
  <c r="J93" i="34"/>
  <c r="BK97" i="32"/>
  <c r="J97" i="32"/>
  <c r="J67" i="32"/>
  <c r="BK98" i="31"/>
  <c r="J98" i="31" s="1"/>
  <c r="J34" i="31" s="1"/>
  <c r="AG90" i="1" s="1"/>
  <c r="BK98" i="30"/>
  <c r="J98" i="30"/>
  <c r="J67" i="30"/>
  <c r="J128" i="24"/>
  <c r="J74" i="24" s="1"/>
  <c r="AG80" i="1"/>
  <c r="J67" i="22"/>
  <c r="BK93" i="21"/>
  <c r="J93" i="21"/>
  <c r="J67" i="21"/>
  <c r="AG78" i="1"/>
  <c r="J67" i="20"/>
  <c r="J98" i="20"/>
  <c r="J68" i="20"/>
  <c r="BK97" i="19"/>
  <c r="J97" i="19"/>
  <c r="J67" i="19"/>
  <c r="BK98" i="18"/>
  <c r="J98" i="18" s="1"/>
  <c r="J67" i="18" s="1"/>
  <c r="BK99" i="15"/>
  <c r="J99" i="15"/>
  <c r="J128" i="12"/>
  <c r="J73" i="12" s="1"/>
  <c r="J100" i="11"/>
  <c r="J68" i="11" s="1"/>
  <c r="AG64" i="1"/>
  <c r="J88" i="9"/>
  <c r="J64" i="9"/>
  <c r="J63" i="9"/>
  <c r="AG63" i="1"/>
  <c r="J67" i="8"/>
  <c r="BK93" i="7"/>
  <c r="J93" i="7" s="1"/>
  <c r="J67" i="7" s="1"/>
  <c r="BK96" i="6"/>
  <c r="J96" i="6"/>
  <c r="J67" i="6" s="1"/>
  <c r="J41" i="3"/>
  <c r="AG58" i="1"/>
  <c r="J80" i="2"/>
  <c r="J56" i="2" s="1"/>
  <c r="J35" i="9"/>
  <c r="AV64" i="1"/>
  <c r="AT64" i="1"/>
  <c r="AN64" i="1" s="1"/>
  <c r="F37" i="17"/>
  <c r="AZ73" i="1"/>
  <c r="F37" i="29"/>
  <c r="AZ88" i="1" s="1"/>
  <c r="F37" i="41"/>
  <c r="AZ103" i="1"/>
  <c r="J35" i="10"/>
  <c r="AV65" i="1" s="1"/>
  <c r="AT65" i="1" s="1"/>
  <c r="J37" i="34"/>
  <c r="AV95" i="1"/>
  <c r="AT95" i="1" s="1"/>
  <c r="J34" i="34"/>
  <c r="AG95" i="1"/>
  <c r="BD92" i="1"/>
  <c r="J37" i="37"/>
  <c r="AV99" i="1" s="1"/>
  <c r="AT99" i="1" s="1"/>
  <c r="BB66" i="1"/>
  <c r="AX66" i="1" s="1"/>
  <c r="F37" i="30"/>
  <c r="AZ89" i="1"/>
  <c r="F37" i="5"/>
  <c r="AZ60" i="1" s="1"/>
  <c r="F37" i="42"/>
  <c r="AZ104" i="1"/>
  <c r="F37" i="19"/>
  <c r="AZ77" i="1" s="1"/>
  <c r="BC82" i="1"/>
  <c r="AY82" i="1"/>
  <c r="J37" i="44"/>
  <c r="AV106" i="1" s="1"/>
  <c r="AT106" i="1" s="1"/>
  <c r="J37" i="4"/>
  <c r="AV59" i="1"/>
  <c r="AT59" i="1" s="1"/>
  <c r="J37" i="32"/>
  <c r="AV93" i="1"/>
  <c r="AT93" i="1" s="1"/>
  <c r="J37" i="20"/>
  <c r="AV78" i="1"/>
  <c r="AT78" i="1"/>
  <c r="AN78" i="1" s="1"/>
  <c r="F37" i="40"/>
  <c r="AZ102" i="1"/>
  <c r="J37" i="41"/>
  <c r="AV103" i="1" s="1"/>
  <c r="AT103" i="1" s="1"/>
  <c r="AT58" i="1"/>
  <c r="AN58" i="1" s="1"/>
  <c r="J37" i="21"/>
  <c r="AV79" i="1"/>
  <c r="AT79" i="1"/>
  <c r="J37" i="22"/>
  <c r="AV80" i="1"/>
  <c r="AT80" i="1"/>
  <c r="AN80" i="1"/>
  <c r="F37" i="34"/>
  <c r="AZ95" i="1"/>
  <c r="BA92" i="1"/>
  <c r="AW92" i="1"/>
  <c r="J37" i="5"/>
  <c r="AV60" i="1"/>
  <c r="AT60" i="1" s="1"/>
  <c r="BD98" i="1"/>
  <c r="F37" i="8"/>
  <c r="AZ63" i="1"/>
  <c r="J37" i="17"/>
  <c r="AV73" i="1" s="1"/>
  <c r="AT73" i="1" s="1"/>
  <c r="J37" i="26"/>
  <c r="AV85" i="1" s="1"/>
  <c r="AT85" i="1" s="1"/>
  <c r="F37" i="39"/>
  <c r="AZ101" i="1"/>
  <c r="F37" i="11"/>
  <c r="AZ67" i="1" s="1"/>
  <c r="BA82" i="1"/>
  <c r="AW82" i="1"/>
  <c r="BB82" i="1"/>
  <c r="AX82" i="1" s="1"/>
  <c r="F37" i="38"/>
  <c r="AZ100" i="1"/>
  <c r="F37" i="31"/>
  <c r="AZ90" i="1" s="1"/>
  <c r="J37" i="35"/>
  <c r="AV96" i="1"/>
  <c r="AT96" i="1" s="1"/>
  <c r="AN96" i="1" s="1"/>
  <c r="J31" i="2"/>
  <c r="AV55" i="1"/>
  <c r="AT55" i="1" s="1"/>
  <c r="F35" i="10"/>
  <c r="AZ65" i="1"/>
  <c r="J34" i="15"/>
  <c r="AG71" i="1" s="1"/>
  <c r="BA66" i="1"/>
  <c r="AW66" i="1"/>
  <c r="J37" i="25"/>
  <c r="AV84" i="1" s="1"/>
  <c r="AT84" i="1" s="1"/>
  <c r="BD76" i="1"/>
  <c r="J37" i="31"/>
  <c r="AV90" i="1" s="1"/>
  <c r="AT90" i="1" s="1"/>
  <c r="F37" i="35"/>
  <c r="AZ96" i="1"/>
  <c r="BA98" i="1"/>
  <c r="AW98" i="1" s="1"/>
  <c r="J37" i="18"/>
  <c r="AV74" i="1"/>
  <c r="AT74" i="1" s="1"/>
  <c r="AT81" i="1"/>
  <c r="F37" i="33"/>
  <c r="AZ94" i="1" s="1"/>
  <c r="J37" i="7"/>
  <c r="AV62" i="1"/>
  <c r="AT62" i="1"/>
  <c r="F37" i="26"/>
  <c r="AZ85" i="1" s="1"/>
  <c r="F37" i="4"/>
  <c r="AZ59" i="1"/>
  <c r="BC57" i="1"/>
  <c r="F37" i="16"/>
  <c r="AZ72" i="1"/>
  <c r="F37" i="27"/>
  <c r="AZ86" i="1" s="1"/>
  <c r="J37" i="8"/>
  <c r="AV63" i="1"/>
  <c r="AT63" i="1"/>
  <c r="AN63" i="1" s="1"/>
  <c r="J37" i="16"/>
  <c r="AV72" i="1"/>
  <c r="AT72" i="1"/>
  <c r="F35" i="23"/>
  <c r="AZ81" i="1"/>
  <c r="F37" i="32"/>
  <c r="AZ93" i="1"/>
  <c r="BC98" i="1"/>
  <c r="AY98" i="1"/>
  <c r="F37" i="15"/>
  <c r="AZ71" i="1" s="1"/>
  <c r="BC76" i="1"/>
  <c r="AY76" i="1"/>
  <c r="J37" i="27"/>
  <c r="AV86" i="1" s="1"/>
  <c r="AT86" i="1" s="1"/>
  <c r="BC92" i="1"/>
  <c r="J28" i="2"/>
  <c r="AG55" i="1"/>
  <c r="J37" i="15"/>
  <c r="AV71" i="1" s="1"/>
  <c r="AT71" i="1" s="1"/>
  <c r="F37" i="22"/>
  <c r="AZ80" i="1" s="1"/>
  <c r="J37" i="28"/>
  <c r="AV87" i="1"/>
  <c r="AT87" i="1"/>
  <c r="BB98" i="1"/>
  <c r="AX98" i="1" s="1"/>
  <c r="J37" i="6"/>
  <c r="AV61" i="1"/>
  <c r="AT61" i="1" s="1"/>
  <c r="J37" i="14"/>
  <c r="AV70" i="1"/>
  <c r="AT70" i="1"/>
  <c r="BD82" i="1"/>
  <c r="J37" i="42"/>
  <c r="AV104" i="1"/>
  <c r="AT104" i="1"/>
  <c r="J37" i="19"/>
  <c r="AV77" i="1"/>
  <c r="AT77" i="1"/>
  <c r="F37" i="7"/>
  <c r="AZ62" i="1"/>
  <c r="J37" i="13"/>
  <c r="AV69" i="1"/>
  <c r="AT69" i="1" s="1"/>
  <c r="J35" i="36"/>
  <c r="AV97" i="1"/>
  <c r="AT97" i="1"/>
  <c r="J32" i="10"/>
  <c r="AG65" i="1"/>
  <c r="F37" i="6"/>
  <c r="AZ61" i="1" s="1"/>
  <c r="F37" i="28"/>
  <c r="AZ87" i="1"/>
  <c r="J34" i="25"/>
  <c r="AG84" i="1" s="1"/>
  <c r="F37" i="18"/>
  <c r="AZ74" i="1"/>
  <c r="J37" i="24"/>
  <c r="AV83" i="1" s="1"/>
  <c r="AT83" i="1" s="1"/>
  <c r="BB92" i="1"/>
  <c r="AX92" i="1"/>
  <c r="F37" i="37"/>
  <c r="AZ99" i="1"/>
  <c r="F37" i="12"/>
  <c r="AZ68" i="1"/>
  <c r="BA76" i="1"/>
  <c r="F37" i="25"/>
  <c r="AZ84" i="1" s="1"/>
  <c r="J37" i="39"/>
  <c r="AV101" i="1"/>
  <c r="AT101" i="1"/>
  <c r="BA57" i="1"/>
  <c r="F37" i="14"/>
  <c r="AZ70" i="1"/>
  <c r="J37" i="43"/>
  <c r="AV105" i="1" s="1"/>
  <c r="AT105" i="1" s="1"/>
  <c r="BC66" i="1"/>
  <c r="AY66" i="1"/>
  <c r="BD66" i="1"/>
  <c r="F37" i="24"/>
  <c r="AZ83" i="1"/>
  <c r="F37" i="44"/>
  <c r="AZ106" i="1" s="1"/>
  <c r="BD57" i="1"/>
  <c r="F37" i="13"/>
  <c r="AZ69" i="1"/>
  <c r="F37" i="20"/>
  <c r="AZ78" i="1"/>
  <c r="J37" i="38"/>
  <c r="AV100" i="1"/>
  <c r="AT100" i="1" s="1"/>
  <c r="F37" i="43"/>
  <c r="AZ105" i="1"/>
  <c r="J37" i="12"/>
  <c r="AV68" i="1" s="1"/>
  <c r="AT68" i="1" s="1"/>
  <c r="J37" i="40"/>
  <c r="AV102" i="1"/>
  <c r="AT102" i="1" s="1"/>
  <c r="F37" i="21"/>
  <c r="AZ79" i="1"/>
  <c r="BB76" i="1"/>
  <c r="AX76" i="1" s="1"/>
  <c r="J37" i="30"/>
  <c r="AV89" i="1"/>
  <c r="AT89" i="1"/>
  <c r="F31" i="2"/>
  <c r="AZ55" i="1"/>
  <c r="BB57" i="1"/>
  <c r="J37" i="11"/>
  <c r="AV67" i="1" s="1"/>
  <c r="AT67" i="1" s="1"/>
  <c r="J37" i="29"/>
  <c r="AV88" i="1" s="1"/>
  <c r="AT88" i="1" s="1"/>
  <c r="J37" i="33"/>
  <c r="AV94" i="1"/>
  <c r="AT94" i="1" s="1"/>
  <c r="AN59" i="1" l="1"/>
  <c r="AU76" i="1"/>
  <c r="J34" i="33"/>
  <c r="AG94" i="1" s="1"/>
  <c r="J67" i="11"/>
  <c r="BK98" i="17"/>
  <c r="J98" i="17" s="1"/>
  <c r="J67" i="17" s="1"/>
  <c r="J98" i="33"/>
  <c r="J68" i="33" s="1"/>
  <c r="J63" i="36"/>
  <c r="J32" i="36"/>
  <c r="AG97" i="1" s="1"/>
  <c r="AN97" i="1" s="1"/>
  <c r="J88" i="23"/>
  <c r="J64" i="23" s="1"/>
  <c r="BK87" i="23"/>
  <c r="J87" i="23" s="1"/>
  <c r="BK100" i="26"/>
  <c r="J100" i="26"/>
  <c r="J67" i="26" s="1"/>
  <c r="R100" i="13"/>
  <c r="P100" i="13"/>
  <c r="AU69" i="1"/>
  <c r="P100" i="25"/>
  <c r="AU84" i="1" s="1"/>
  <c r="AU82" i="1" s="1"/>
  <c r="T100" i="25"/>
  <c r="P101" i="39"/>
  <c r="AU101" i="1" s="1"/>
  <c r="AU98" i="1" s="1"/>
  <c r="R100" i="27"/>
  <c r="BK99" i="5"/>
  <c r="BK98" i="5"/>
  <c r="J98" i="5" s="1"/>
  <c r="J34" i="5" s="1"/>
  <c r="AG60" i="1" s="1"/>
  <c r="J63" i="10"/>
  <c r="BK98" i="43"/>
  <c r="J98" i="43"/>
  <c r="J67" i="43" s="1"/>
  <c r="BK100" i="40"/>
  <c r="J100" i="40" s="1"/>
  <c r="J34" i="40" s="1"/>
  <c r="AG102" i="1" s="1"/>
  <c r="BK98" i="16"/>
  <c r="J98" i="16" s="1"/>
  <c r="J67" i="16" s="1"/>
  <c r="J101" i="25"/>
  <c r="J68" i="25"/>
  <c r="BK99" i="24"/>
  <c r="J99" i="24" s="1"/>
  <c r="J67" i="24" s="1"/>
  <c r="BK100" i="27"/>
  <c r="J100" i="27" s="1"/>
  <c r="J34" i="27" s="1"/>
  <c r="AG86" i="1" s="1"/>
  <c r="BK100" i="38"/>
  <c r="J100" i="38" s="1"/>
  <c r="J67" i="38" s="1"/>
  <c r="BK98" i="28"/>
  <c r="J98" i="28" s="1"/>
  <c r="J67" i="28" s="1"/>
  <c r="BK100" i="13"/>
  <c r="J100" i="13" s="1"/>
  <c r="J67" i="13" s="1"/>
  <c r="J67" i="25"/>
  <c r="BK100" i="12"/>
  <c r="J100" i="12" s="1"/>
  <c r="J67" i="12" s="1"/>
  <c r="BK101" i="14"/>
  <c r="J101" i="14"/>
  <c r="J34" i="14" s="1"/>
  <c r="AG70" i="1" s="1"/>
  <c r="J99" i="44"/>
  <c r="J68" i="44" s="1"/>
  <c r="BK99" i="37"/>
  <c r="J99" i="37"/>
  <c r="J34" i="37" s="1"/>
  <c r="AG99" i="1" s="1"/>
  <c r="J128" i="26"/>
  <c r="J73" i="26" s="1"/>
  <c r="AN104" i="1"/>
  <c r="J67" i="42"/>
  <c r="J43" i="42"/>
  <c r="AN101" i="1"/>
  <c r="J67" i="39"/>
  <c r="J43" i="39"/>
  <c r="AN95" i="1"/>
  <c r="J67" i="34"/>
  <c r="J43" i="35"/>
  <c r="AN94" i="1"/>
  <c r="J43" i="34"/>
  <c r="J43" i="33"/>
  <c r="AN90" i="1"/>
  <c r="J67" i="31"/>
  <c r="J43" i="31"/>
  <c r="J43" i="25"/>
  <c r="J43" i="22"/>
  <c r="J43" i="20"/>
  <c r="AN71" i="1"/>
  <c r="J67" i="15"/>
  <c r="J43" i="15"/>
  <c r="J43" i="11"/>
  <c r="J41" i="10"/>
  <c r="J41" i="9"/>
  <c r="J43" i="8"/>
  <c r="J43" i="4"/>
  <c r="AN55" i="1"/>
  <c r="J37" i="2"/>
  <c r="AN65" i="1"/>
  <c r="AN84" i="1"/>
  <c r="AZ57" i="1"/>
  <c r="AV57" i="1" s="1"/>
  <c r="BB75" i="1"/>
  <c r="AX75" i="1" s="1"/>
  <c r="BD91" i="1"/>
  <c r="AX57" i="1"/>
  <c r="J34" i="29"/>
  <c r="AG88" i="1" s="1"/>
  <c r="BC56" i="1"/>
  <c r="AY56" i="1" s="1"/>
  <c r="AU66" i="1"/>
  <c r="AZ76" i="1"/>
  <c r="J34" i="17"/>
  <c r="AG73" i="1" s="1"/>
  <c r="AN73" i="1" s="1"/>
  <c r="J34" i="6"/>
  <c r="AG61" i="1" s="1"/>
  <c r="BC75" i="1"/>
  <c r="AY75" i="1"/>
  <c r="J34" i="18"/>
  <c r="AG74" i="1" s="1"/>
  <c r="AN74" i="1" s="1"/>
  <c r="J34" i="32"/>
  <c r="AG93" i="1" s="1"/>
  <c r="AG92" i="1" s="1"/>
  <c r="BA91" i="1"/>
  <c r="AW91" i="1"/>
  <c r="AY57" i="1"/>
  <c r="BA56" i="1"/>
  <c r="AW56" i="1" s="1"/>
  <c r="J34" i="7"/>
  <c r="AG62" i="1"/>
  <c r="AN62" i="1" s="1"/>
  <c r="BA75" i="1"/>
  <c r="AW75" i="1" s="1"/>
  <c r="AZ66" i="1"/>
  <c r="AV66" i="1" s="1"/>
  <c r="AT66" i="1" s="1"/>
  <c r="BB91" i="1"/>
  <c r="AX91" i="1"/>
  <c r="BD75" i="1"/>
  <c r="BD56" i="1"/>
  <c r="J34" i="41"/>
  <c r="AG103" i="1" s="1"/>
  <c r="AN103" i="1" s="1"/>
  <c r="AW57" i="1"/>
  <c r="BC91" i="1"/>
  <c r="AY91" i="1" s="1"/>
  <c r="J34" i="19"/>
  <c r="AG77" i="1" s="1"/>
  <c r="AU92" i="1"/>
  <c r="AU91" i="1" s="1"/>
  <c r="J34" i="30"/>
  <c r="AG89" i="1" s="1"/>
  <c r="AN89" i="1" s="1"/>
  <c r="J34" i="44"/>
  <c r="AG106" i="1" s="1"/>
  <c r="AY92" i="1"/>
  <c r="AW76" i="1"/>
  <c r="BB56" i="1"/>
  <c r="AX56" i="1" s="1"/>
  <c r="AZ82" i="1"/>
  <c r="AV82" i="1"/>
  <c r="AT82" i="1" s="1"/>
  <c r="AZ92" i="1"/>
  <c r="J34" i="21"/>
  <c r="AG79" i="1"/>
  <c r="AN79" i="1" s="1"/>
  <c r="AZ98" i="1"/>
  <c r="AV98" i="1" s="1"/>
  <c r="AT98" i="1" s="1"/>
  <c r="J63" i="23" l="1"/>
  <c r="J32" i="23"/>
  <c r="J41" i="36"/>
  <c r="J43" i="27"/>
  <c r="J43" i="44"/>
  <c r="J43" i="37"/>
  <c r="J43" i="5"/>
  <c r="J43" i="14"/>
  <c r="J43" i="40"/>
  <c r="J67" i="40"/>
  <c r="J67" i="5"/>
  <c r="J67" i="14"/>
  <c r="J99" i="5"/>
  <c r="J68" i="5" s="1"/>
  <c r="J67" i="27"/>
  <c r="J67" i="37"/>
  <c r="J43" i="41"/>
  <c r="J43" i="32"/>
  <c r="AN93" i="1"/>
  <c r="J43" i="30"/>
  <c r="J43" i="29"/>
  <c r="AN88" i="1"/>
  <c r="J43" i="21"/>
  <c r="J43" i="19"/>
  <c r="AN77" i="1"/>
  <c r="J43" i="18"/>
  <c r="J43" i="17"/>
  <c r="J43" i="7"/>
  <c r="J43" i="6"/>
  <c r="AN61" i="1"/>
  <c r="AN99" i="1"/>
  <c r="AN86" i="1"/>
  <c r="AN102" i="1"/>
  <c r="AN60" i="1"/>
  <c r="AN70" i="1"/>
  <c r="AN106" i="1"/>
  <c r="AU75" i="1"/>
  <c r="J34" i="24"/>
  <c r="AG83" i="1"/>
  <c r="AN83" i="1"/>
  <c r="J34" i="16"/>
  <c r="AG72" i="1" s="1"/>
  <c r="AN72" i="1" s="1"/>
  <c r="AZ91" i="1"/>
  <c r="AV91" i="1" s="1"/>
  <c r="AT91" i="1" s="1"/>
  <c r="J34" i="12"/>
  <c r="AG68" i="1"/>
  <c r="AN68" i="1" s="1"/>
  <c r="AV76" i="1"/>
  <c r="AT76" i="1"/>
  <c r="J34" i="13"/>
  <c r="AG69" i="1" s="1"/>
  <c r="AN69" i="1" s="1"/>
  <c r="AT57" i="1"/>
  <c r="BB54" i="1"/>
  <c r="W31" i="1" s="1"/>
  <c r="AZ56" i="1"/>
  <c r="AV56" i="1"/>
  <c r="AT56" i="1"/>
  <c r="J34" i="26"/>
  <c r="AG85" i="1"/>
  <c r="AU56" i="1"/>
  <c r="BD54" i="1"/>
  <c r="W33" i="1" s="1"/>
  <c r="AZ75" i="1"/>
  <c r="AV75" i="1"/>
  <c r="AT75" i="1"/>
  <c r="AG57" i="1"/>
  <c r="J34" i="38"/>
  <c r="AG100" i="1"/>
  <c r="AN100" i="1"/>
  <c r="J34" i="28"/>
  <c r="AG87" i="1"/>
  <c r="J34" i="43"/>
  <c r="AG105" i="1"/>
  <c r="AN105" i="1" s="1"/>
  <c r="AV92" i="1"/>
  <c r="AT92" i="1"/>
  <c r="AN92" i="1"/>
  <c r="AG76" i="1"/>
  <c r="BC54" i="1"/>
  <c r="W32" i="1"/>
  <c r="BA54" i="1"/>
  <c r="W30" i="1" s="1"/>
  <c r="J41" i="23" l="1"/>
  <c r="AG81" i="1"/>
  <c r="AN81" i="1" s="1"/>
  <c r="J43" i="12"/>
  <c r="J43" i="43"/>
  <c r="J43" i="28"/>
  <c r="J43" i="24"/>
  <c r="J43" i="13"/>
  <c r="J43" i="38"/>
  <c r="J43" i="16"/>
  <c r="J43" i="26"/>
  <c r="AN76" i="1"/>
  <c r="AN57" i="1"/>
  <c r="AN87" i="1"/>
  <c r="AN85" i="1"/>
  <c r="AU54" i="1"/>
  <c r="AG82" i="1"/>
  <c r="AG66" i="1"/>
  <c r="AZ54" i="1"/>
  <c r="AV54" i="1" s="1"/>
  <c r="AK29" i="1" s="1"/>
  <c r="AY54" i="1"/>
  <c r="AG98" i="1"/>
  <c r="AW54" i="1"/>
  <c r="AK30" i="1"/>
  <c r="AX54" i="1"/>
  <c r="AN66" i="1" l="1"/>
  <c r="AN98" i="1"/>
  <c r="AN82" i="1"/>
  <c r="AG56" i="1"/>
  <c r="AT54" i="1"/>
  <c r="AG75" i="1"/>
  <c r="AN75" i="1"/>
  <c r="AG91" i="1"/>
  <c r="W29" i="1"/>
  <c r="AN56" i="1" l="1"/>
  <c r="AN91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<sst xmlns="http://schemas.openxmlformats.org/spreadsheetml/2006/main" count="34634" uniqueCount="3434">
  <si>
    <t>Export Komplet</t>
  </si>
  <si>
    <t>VZ</t>
  </si>
  <si>
    <t>2.0</t>
  </si>
  <si>
    <t>ZAMOK</t>
  </si>
  <si>
    <t>False</t>
  </si>
  <si>
    <t>{f4e20795-9ec8-48d0-a9bf-96c49299cfc2}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</si>
  <si>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</si>
  <si>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</si>
  <si>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</si>
  <si>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</si>
  <si>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</si>
  <si>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</si>
  <si>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</si>
  <si>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</si>
  <si>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21-013-160NCI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</si>
  <si>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</si>
  <si>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</si>
  <si>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Rokycanova - opravy vnitřních instalací</t>
  </si>
  <si>
    <t>KSO:</t>
  </si>
  <si>
    <t/>
  </si>
  <si>
    <t>CC-CZ:</t>
  </si>
  <si>
    <t>Místo:</t>
  </si>
  <si>
    <t>Sokolov</t>
  </si>
  <si>
    <t>Datum:</t>
  </si>
  <si>
    <t>26. 1. 2022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</si>
  <si>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</si>
  <si>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</si>
  <si>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</si>
  <si>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</si>
  <si>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</si>
  <si>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</si>
  <si>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</si>
  <si>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</si>
  <si>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</si>
  <si>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28683218</t>
  </si>
  <si>
    <t>NCI.CZ ENGINEERING s.r.o.</t>
  </si>
  <si>
    <t>CZ28683218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</si>
  <si>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</si>
  <si>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</si>
  <si>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</si>
  <si>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</si>
  <si>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</si>
  <si>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</si>
  <si>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</si>
  <si>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</si>
  <si>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</si>
  <si>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</si>
  <si>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</si>
  <si>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</si>
  <si>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</si>
  <si>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</si>
  <si>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</si>
  <si>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</si>
  <si>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</si>
  <si>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</si>
  <si>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</si>
  <si>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</si>
  <si>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</si>
  <si>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</si>
  <si>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</si>
  <si>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</si>
  <si>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</si>
  <si>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</si>
  <si>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</si>
  <si>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</si>
  <si>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</si>
  <si>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</si>
  <si>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</si>
  <si>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</si>
  <si>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</si>
  <si>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</si>
  <si>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</si>
  <si>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</si>
  <si>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</si>
  <si>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</si>
  <si>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</si>
  <si>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</si>
  <si>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</si>
  <si>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</si>
  <si>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</si>
  <si>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</si>
  <si>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</si>
  <si>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Etapa I.</t>
  </si>
  <si>
    <t>Tělocvična a východní blok</t>
  </si>
  <si>
    <t>###NOIMPORT###</t>
  </si>
  <si>
    <t>{0f3e2d93-e675-427f-a287-0ca13f1173f7}</t>
  </si>
  <si>
    <t>2</t>
  </si>
  <si>
    <t>D.1.4.1</t>
  </si>
  <si>
    <t>Zařízení pro vytápění staveb</t>
  </si>
  <si>
    <t>Soupis</t>
  </si>
  <si>
    <t>{cf871fde-2f97-4c1e-ad92-2de2ba381536}</t>
  </si>
  <si>
    <t>3</t>
  </si>
  <si>
    <t>01</t>
  </si>
  <si>
    <t>Zařízení zdroje tepla</t>
  </si>
  <si>
    <t>{dc2ff61c-2769-44aa-9114-100b126f72d1}</t>
  </si>
  <si>
    <t>02</t>
  </si>
  <si>
    <t>ÚT východní blok</t>
  </si>
  <si>
    <t>{75b85ba0-eb25-40ca-818c-9f9a6d0544da}</t>
  </si>
  <si>
    <t>03</t>
  </si>
  <si>
    <t>ÚT Tělocvična</t>
  </si>
  <si>
    <t>{76401475-f4cb-4aa0-ba73-e11b25b9d596}</t>
  </si>
  <si>
    <t>04</t>
  </si>
  <si>
    <t>Demontáže</t>
  </si>
  <si>
    <t>{88ef0262-3e64-48d9-9dbb-0af7f36279a0}</t>
  </si>
  <si>
    <t>05</t>
  </si>
  <si>
    <t>Najetí, komplexní vyzkoušení, seřízení a zaregulování</t>
  </si>
  <si>
    <t>{45472df4-2de5-4d09-80ca-2787602097a6}</t>
  </si>
  <si>
    <t>D.1.4.2</t>
  </si>
  <si>
    <t>Zařízení silnoproudé elektrotechniky</t>
  </si>
  <si>
    <t>{7df410fe-cdf4-4155-b1f8-b197a14cae8a}</t>
  </si>
  <si>
    <t>D.1.4.3</t>
  </si>
  <si>
    <t>Slaboproudá elektrotechnika</t>
  </si>
  <si>
    <t>{a3041500-bc44-43a9-b004-52bfcdf6242c}</t>
  </si>
  <si>
    <t>D.1.4.4</t>
  </si>
  <si>
    <t>Zdravotně technické instalace</t>
  </si>
  <si>
    <t>{b151eada-7337-4185-925a-8a62eb58961b}</t>
  </si>
  <si>
    <t>1.PP_1.ETAPA - VODOVOD_1</t>
  </si>
  <si>
    <t>{e0af6835-9911-41af-a604-5181de94b856}</t>
  </si>
  <si>
    <t>1.NP_1.ETAPA - VODOVOD_4</t>
  </si>
  <si>
    <t>{01ac7301-1d48-4389-8c20-9d02bf591aaa}</t>
  </si>
  <si>
    <t>08</t>
  </si>
  <si>
    <t>2.NP_1.ETAPA - VODOVOD_7</t>
  </si>
  <si>
    <t>{a43348d6-0196-4829-b7f0-f3ab00b1007b}</t>
  </si>
  <si>
    <t>11</t>
  </si>
  <si>
    <t>3.NP_1.ETAPA - VODOVOD_10</t>
  </si>
  <si>
    <t>{0a8017bb-9991-48e8-80a5-b5fd9ed43586}</t>
  </si>
  <si>
    <t>14</t>
  </si>
  <si>
    <t>1.PP_1.ETAPA - KANALIZACE_13</t>
  </si>
  <si>
    <t>{4eab0e17-1a17-407a-8431-45fc13e10d52}</t>
  </si>
  <si>
    <t>17</t>
  </si>
  <si>
    <t>1.NP_1.ETAPA - KANALIZACE_16</t>
  </si>
  <si>
    <t>{fd3c9d17-23b9-4d1a-8293-6e7d41ed615c}</t>
  </si>
  <si>
    <t>20</t>
  </si>
  <si>
    <t>2.NP_1.ETAPA - KANALIZACE_19</t>
  </si>
  <si>
    <t>{dc764a8d-059c-4971-a6d9-71cf5571b56e}</t>
  </si>
  <si>
    <t>23</t>
  </si>
  <si>
    <t>3.NP_1.ETAPA - KANALIZACE_22</t>
  </si>
  <si>
    <t>{32d04b66-ec68-49a9-ba5e-1402fe466eda}</t>
  </si>
  <si>
    <t>Etapa II.</t>
  </si>
  <si>
    <t>Byt školník a jižní blok</t>
  </si>
  <si>
    <t>{3f47c2f3-f349-4f19-90b4-3ccef762eca7}</t>
  </si>
  <si>
    <t>{16f883c6-2945-41aa-9e4c-8c16a9aa52d2}</t>
  </si>
  <si>
    <t>ÚT jižní blok</t>
  </si>
  <si>
    <t>{d8840b3e-5e75-4017-9bab-e8dbf25bdeae}</t>
  </si>
  <si>
    <t>ÚT byt školníka</t>
  </si>
  <si>
    <t>{32b948a7-af9e-410f-b7ce-64f9886c2559}</t>
  </si>
  <si>
    <t>{11e8fcbf-d880-4b71-9ae5-74ac560e6fb8}</t>
  </si>
  <si>
    <t>{612c8b1d-a934-4cc9-a45e-e6f78f98199c}</t>
  </si>
  <si>
    <t>{a025ef59-46cd-42b1-af97-de20e9353abe}</t>
  </si>
  <si>
    <t>{666f38d7-6171-426b-bd96-ecae89480ab9}</t>
  </si>
  <si>
    <t>1.PP_2.ETAPA - VODOVOD_2</t>
  </si>
  <si>
    <t>{7e1c3185-d99e-4c1a-84e8-13a1d1975177}</t>
  </si>
  <si>
    <t>06</t>
  </si>
  <si>
    <t>1.NP_2.ETAPA - VODOVOD_5</t>
  </si>
  <si>
    <t>{6c42cff1-0e5b-4c08-9ed1-5265ccb0600b}</t>
  </si>
  <si>
    <t>09</t>
  </si>
  <si>
    <t>2.NP_2.ETAPA - VODOVOD_8</t>
  </si>
  <si>
    <t>{f8d110ee-e323-49a8-afb8-1a8606cf10f3}</t>
  </si>
  <si>
    <t>12</t>
  </si>
  <si>
    <t>3.NP_2.ETAPA - VODOVOD_11</t>
  </si>
  <si>
    <t>{8399a180-bb1c-4cd2-ab3b-75e19953f60d}</t>
  </si>
  <si>
    <t>1.PP_2.ETAPA - KANALIZACE_14</t>
  </si>
  <si>
    <t>{e2aaf082-5d03-4415-9933-564a717ad984}</t>
  </si>
  <si>
    <t>18</t>
  </si>
  <si>
    <t>1.NP_2.ETAPA - KANALIZACE_17</t>
  </si>
  <si>
    <t>{c7a8b9ce-fd9a-435d-a8b5-9f723e960329}</t>
  </si>
  <si>
    <t>2.NP_2.ETAPA - KANALIZACE_20</t>
  </si>
  <si>
    <t>{23cef997-2bfd-4cf7-aa48-35fa6019a1f4}</t>
  </si>
  <si>
    <t>24</t>
  </si>
  <si>
    <t>3.NP_2.ETAPA - KANALIZACE_23</t>
  </si>
  <si>
    <t>{cc52cb80-a776-442d-8c7b-38f7f2868e56}</t>
  </si>
  <si>
    <t>Etapa III.</t>
  </si>
  <si>
    <t>Západní blok - učebny, západní blok - chodby</t>
  </si>
  <si>
    <t>{611b1e8a-9b19-47eb-b304-af480f4b0bbf}</t>
  </si>
  <si>
    <t>{b14e8eef-c360-4cf5-86bc-86f3fc2bc980}</t>
  </si>
  <si>
    <t>ÚT Západní blok - učebny</t>
  </si>
  <si>
    <t>{dae723e8-8818-4020-b096-e6d279fb4b81}</t>
  </si>
  <si>
    <t>ÚT Západní blok - chodby</t>
  </si>
  <si>
    <t>{0539ddab-be8e-4eb1-b5fd-4f424b38438c}</t>
  </si>
  <si>
    <t>{c329902a-ff62-464c-abe6-60834213b687}</t>
  </si>
  <si>
    <t>{9ad1cace-5669-41d3-b35d-48caa48c687d}</t>
  </si>
  <si>
    <t>{4f80442a-c469-4a94-8b49-45c7e041a54e}</t>
  </si>
  <si>
    <t>{06d19dd2-fadd-4f0c-b8b0-782d56a02338}</t>
  </si>
  <si>
    <t>1.PP_3.ETAPA - VODOVOD_3</t>
  </si>
  <si>
    <t>{b38bf7af-52d2-4aa8-8a54-dda52765f064}</t>
  </si>
  <si>
    <t>07</t>
  </si>
  <si>
    <t>1.NP_3.ETAPA - VODOVOD_6</t>
  </si>
  <si>
    <t>{2dab7f6f-b73e-484b-86f5-e0c78c6b0781}</t>
  </si>
  <si>
    <t>10</t>
  </si>
  <si>
    <t>2.NP_3.ETAPA - VODOVOD_9</t>
  </si>
  <si>
    <t>{797ad3b9-9b12-4210-bc77-ebe4dc0d9752}</t>
  </si>
  <si>
    <t>13</t>
  </si>
  <si>
    <t>3.NP_3.ETAPA - VODOVOD_12</t>
  </si>
  <si>
    <t>{d743879b-831f-4180-8d82-1b0f0fd753d6}</t>
  </si>
  <si>
    <t>16</t>
  </si>
  <si>
    <t>1.PP_3.ETAPA - KANALIZACE_15</t>
  </si>
  <si>
    <t>{79264448-4196-4b7a-9370-d29f953ff555}</t>
  </si>
  <si>
    <t>19</t>
  </si>
  <si>
    <t>1.NP_3.ETAPA - KANALIZACE_18</t>
  </si>
  <si>
    <t>{59d8441a-3a8d-406d-bb30-6ee398dbc504}</t>
  </si>
  <si>
    <t>22</t>
  </si>
  <si>
    <t>2.NP_3.ETAPA - KANALIZACE_21</t>
  </si>
  <si>
    <t>{da4c2d6c-7ba7-42cb-aa42-7517963242de}</t>
  </si>
  <si>
    <t>25</t>
  </si>
  <si>
    <t>3.NP_3.ETAPA - KANALIZACE_24</t>
  </si>
  <si>
    <t>{7a267d2f-d172-4608-a9b4-c7c4239ef8b3}</t>
  </si>
  <si>
    <t>KRYCÍ LIST SOUPISU PRACÍ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</si>
  <si>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</si>
  <si>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</si>
  <si>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</si>
  <si>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</si>
  <si>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</si>
  <si>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</si>
  <si>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</si>
  <si>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</si>
  <si>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</si>
  <si>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</si>
  <si>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</si>
  <si>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</si>
  <si>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</si>
  <si>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</si>
  <si>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</si>
  <si>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</si>
  <si>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</si>
  <si>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</si>
  <si>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</si>
  <si>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</si>
  <si>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</si>
  <si>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</si>
  <si>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</si>
  <si>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</si>
  <si>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</si>
  <si>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</si>
  <si>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</si>
  <si>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</si>
  <si>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</si>
  <si>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</si>
  <si>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</si>
  <si>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</si>
  <si>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kpl</t>
  </si>
  <si>
    <t>CS ÚRS 2021 02</t>
  </si>
  <si>
    <t>1024</t>
  </si>
  <si>
    <t>-1710333975</t>
  </si>
  <si>
    <t>Online PSC</t>
  </si>
  <si>
    <t>https://podminky.urs.cz/item/CS_URS_2021_02/013254000</t>
  </si>
  <si>
    <t>013294000</t>
  </si>
  <si>
    <t>Ostatní dokumentace</t>
  </si>
  <si>
    <t>721145702</t>
  </si>
  <si>
    <t>https://podminky.urs.cz/item/CS_URS_2021_02/013294000</t>
  </si>
  <si>
    <t>P</t>
  </si>
  <si>
    <t>Poznámka k položce:_x000D_
Dodavatelská dokumentace pro předání díla</t>
  </si>
  <si>
    <t>VRN3</t>
  </si>
  <si>
    <t>Zařízení staveniště</t>
  </si>
  <si>
    <t>032803000</t>
  </si>
  <si>
    <t>Ostatní vybavení staveniště</t>
  </si>
  <si>
    <t>337293380</t>
  </si>
  <si>
    <t>https://podminky.urs.cz/item/CS_URS_2021_02/032803000</t>
  </si>
  <si>
    <t>Poznámka k položce:_x000D_
Zřízení staveniště_x000D_
provoz staveniště_x000D_
bourání staveniště</t>
  </si>
  <si>
    <t>VRN4</t>
  </si>
  <si>
    <t>Inženýrská činnost</t>
  </si>
  <si>
    <t>4</t>
  </si>
  <si>
    <t>042503000</t>
  </si>
  <si>
    <t>Plán BOZP na staveništi</t>
  </si>
  <si>
    <t>-982860545</t>
  </si>
  <si>
    <t>https://podminky.urs.cz/item/CS_URS_2021_02/042503000</t>
  </si>
  <si>
    <t>045203000</t>
  </si>
  <si>
    <t>Kompletační činnost</t>
  </si>
  <si>
    <t>-1861359243</t>
  </si>
  <si>
    <t>https://podminky.urs.cz/item/CS_URS_2021_02/045203000</t>
  </si>
  <si>
    <t>6</t>
  </si>
  <si>
    <t>045303000</t>
  </si>
  <si>
    <t>Koordinační činnost</t>
  </si>
  <si>
    <t>-1126987742</t>
  </si>
  <si>
    <t>https://podminky.urs.cz/item/CS_URS_2021_02/045303000</t>
  </si>
  <si>
    <t>VRN7</t>
  </si>
  <si>
    <t>Provozní vlivy</t>
  </si>
  <si>
    <t>7</t>
  </si>
  <si>
    <t>071103000</t>
  </si>
  <si>
    <t>Provoz investora</t>
  </si>
  <si>
    <t>324222363</t>
  </si>
  <si>
    <t>https://podminky.urs.cz/item/CS_URS_2021_02/071103000</t>
  </si>
  <si>
    <t>Poznámka k položce:_x000D_
zohlednění prací v případě provozu resp. plnohodnotné výuky ve škole</t>
  </si>
  <si>
    <t>VRN9</t>
  </si>
  <si>
    <t>Ostatní náklady</t>
  </si>
  <si>
    <t>8</t>
  </si>
  <si>
    <t>094103000</t>
  </si>
  <si>
    <t>Náklady na plánované vyklizení objektu</t>
  </si>
  <si>
    <t>450023791</t>
  </si>
  <si>
    <t>https://podminky.urs.cz/item/CS_URS_2021_02/094103000</t>
  </si>
  <si>
    <t>Poznámka k položce:_x000D_
zahrnuje:_x000D_
- případné zakrytí podlah a svislých konstrukcí či výplní např. geotextilií na základě konkrétní dohody s investorem_x000D_
- hrubé úklidové práce v rámci předání díla či jeho předem dohodnutých segmentů, částí či etap_x000D_
-svislé přepažení resp. oddělení prostor určených k pracem na díle, pokud budou práce probíhat při provozu</t>
  </si>
  <si>
    <t>Objekt:</t>
  </si>
  <si>
    <t>Etapa I. - Tělocvična a východní blok</t>
  </si>
  <si>
    <t>Soupis:</t>
  </si>
  <si>
    <t>D.1.4.1 - Zařízení pro vytápění staveb</t>
  </si>
  <si>
    <t>PSV - Práce a dodávky PSV</t>
  </si>
  <si>
    <t>PSV</t>
  </si>
  <si>
    <t>Práce a dodávky PSV</t>
  </si>
  <si>
    <t>Úroveň 3:</t>
  </si>
  <si>
    <t>01 - Zařízení zdroje tepla</t>
  </si>
  <si>
    <t>732111139R</t>
  </si>
  <si>
    <t>1.01 Rozdělovače a sběrače tělesa rozdělovačů a sběračů z ocelových trub bezešvých DN 200</t>
  </si>
  <si>
    <t>kus</t>
  </si>
  <si>
    <t>384767750</t>
  </si>
  <si>
    <t>https://podminky.urs.cz/item/CS_URS_2021_02/732111139R</t>
  </si>
  <si>
    <t>Poznámka k položce:_x000D_
Specifikace - viz zadávací list ZLP-VYT-001_x000D_
Rozdělovač DN200, l=2500mm_x000D_
Dodávka a montáž</t>
  </si>
  <si>
    <t>713471211</t>
  </si>
  <si>
    <t>1.02 Montáž izolace tepelné potrubí, ohybů, přírub, armatur nebo tvarovek snímatelnými pouzdry s vrstvenou izolací s upevněním na suchý zip (izolační materiál ve specifikaci) potrubí</t>
  </si>
  <si>
    <t>m</t>
  </si>
  <si>
    <t>-726351080</t>
  </si>
  <si>
    <t>https://podminky.urs.cz/item/CS_URS_2021_02/713471211</t>
  </si>
  <si>
    <t>M</t>
  </si>
  <si>
    <t>63154457R</t>
  </si>
  <si>
    <t>1.02 pouzdro izolační potrubní z minerální vlny max. 400°C DN 200 tl.35 mm</t>
  </si>
  <si>
    <t>32</t>
  </si>
  <si>
    <t>792225227</t>
  </si>
  <si>
    <t xml:space="preserve">Poznámka k položce:_x000D_
s al folií_x000D_
</t>
  </si>
  <si>
    <t>732111139R2</t>
  </si>
  <si>
    <t>1.03 Rozdělovače a sběrače tělesa rozdělovačů a sběračů z ocelových trub bezešvých DN 200</t>
  </si>
  <si>
    <t>-274492710</t>
  </si>
  <si>
    <t>https://podminky.urs.cz/item/CS_URS_2021_02/732111139R2</t>
  </si>
  <si>
    <t>Poznámka k položce:_x000D_
Specifikace - viz zadávací list ZLP-VYT-001_x000D_
Sběrač DN200, l=2500mm_x000D_
Dodávka a montáž</t>
  </si>
  <si>
    <t>713471211-2</t>
  </si>
  <si>
    <t>1.04 Montáž izolace tepelné potrubí, ohybů, přírub, armatur nebo tvarovek snímatelnými pouzdry s vrstvenou izolací s upevněním na suchý zip (izolační materiál ve specifikaci) potrubí</t>
  </si>
  <si>
    <t>-1278607058</t>
  </si>
  <si>
    <t>https://podminky.urs.cz/item/CS_URS_2021_02/713471211-2</t>
  </si>
  <si>
    <t>63154457R2</t>
  </si>
  <si>
    <t>1.04 pouzdro izolační potrubní z minerální vlny max. 400°C DN 200 tl.35 mm</t>
  </si>
  <si>
    <t>-1554224402</t>
  </si>
  <si>
    <t>1.05</t>
  </si>
  <si>
    <t>Nosná konstrukce pro rozdělovač a sběrač</t>
  </si>
  <si>
    <t>ks</t>
  </si>
  <si>
    <t>1270117486</t>
  </si>
  <si>
    <t>https://podminky.urs.cz/item/CS_URS_2021_02/1.05</t>
  </si>
  <si>
    <t>Poznámka k položce:_x000D_
Stavitelný stojan 65/200 450-680</t>
  </si>
  <si>
    <t>734193214</t>
  </si>
  <si>
    <t>1.06 Ostatní přírubové armatury klapky mezipřírubové uzavírací PN 16 do 120°C disk nerezová ocel DN 50</t>
  </si>
  <si>
    <t>soubor</t>
  </si>
  <si>
    <t>1020018306</t>
  </si>
  <si>
    <t>https://podminky.urs.cz/item/CS_URS_2021_02/734193214</t>
  </si>
  <si>
    <t>Poznámka k položce:_x000D_
s pákou</t>
  </si>
  <si>
    <t>9</t>
  </si>
  <si>
    <t>42281102R</t>
  </si>
  <si>
    <t>1.06 klapka uzavírací mezipřírubová DN 50 dl 43mm</t>
  </si>
  <si>
    <t>666940650</t>
  </si>
  <si>
    <t>734193215</t>
  </si>
  <si>
    <t>1.07 Ostatní přírubové armatury klapky mezipřírubové uzavírací PN 16 do 120°C disk nerezová ocel DN 65</t>
  </si>
  <si>
    <t>-51588</t>
  </si>
  <si>
    <t>https://podminky.urs.cz/item/CS_URS_2021_02/734193215</t>
  </si>
  <si>
    <t>42281103R</t>
  </si>
  <si>
    <t>1.07 klapka uzavírací mezipřírubová DN 65 dl 46mm</t>
  </si>
  <si>
    <t>-314059122</t>
  </si>
  <si>
    <t>734292715R</t>
  </si>
  <si>
    <t>1.08 Ostatní armatury kulové kohouty PN 42 do 185°C přímé vnitřní závit G 1</t>
  </si>
  <si>
    <t>-329745572</t>
  </si>
  <si>
    <t>https://podminky.urs.cz/item/CS_URS_2021_02/734292715R</t>
  </si>
  <si>
    <t>55114148R</t>
  </si>
  <si>
    <t>1.08 kohout kulový PN 35 T 185°C plnoprůtokový nikl páčka 1" červený</t>
  </si>
  <si>
    <t>-675094570</t>
  </si>
  <si>
    <t>734292717R</t>
  </si>
  <si>
    <t>1.09 Ostatní armatury kulové kohouty PN 42 do 185°C přímé vnitřní závit G 1 1/2</t>
  </si>
  <si>
    <t>1898692094</t>
  </si>
  <si>
    <t>https://podminky.urs.cz/item/CS_URS_2021_02/734292717R</t>
  </si>
  <si>
    <t>55114152R</t>
  </si>
  <si>
    <t>1.09 kohout kulový PN 35 T 185°C plnoprůtokový nikl páčka 1"1/2 červený</t>
  </si>
  <si>
    <t>1809243463</t>
  </si>
  <si>
    <t>734163427R</t>
  </si>
  <si>
    <t>1.10 Filtry z uhlíkové oceli s čístícím víkem nebo vypouštěcí zátkou PN 16 do 300°C DN 65</t>
  </si>
  <si>
    <t>618027475</t>
  </si>
  <si>
    <t>https://podminky.urs.cz/item/CS_URS_2021_02/734163427R</t>
  </si>
  <si>
    <t>42265773R</t>
  </si>
  <si>
    <t>1.10 filtr s vypouštěcí přírubou DN 65x290mm</t>
  </si>
  <si>
    <t>1076220143</t>
  </si>
  <si>
    <t>734163426R</t>
  </si>
  <si>
    <t>1.11 Filtry z uhlíkové oceli s čístícím víkem nebo vypouštěcí zátkou PN 16 do 300°C DN 50</t>
  </si>
  <si>
    <t>1595759332</t>
  </si>
  <si>
    <t>https://podminky.urs.cz/item/CS_URS_2021_02/734163426R</t>
  </si>
  <si>
    <t>42265770R</t>
  </si>
  <si>
    <t>1.11 filtr s vypouštěcí přírubou DN 50x230mm</t>
  </si>
  <si>
    <t>1055256355</t>
  </si>
  <si>
    <t>734291266R</t>
  </si>
  <si>
    <t>1.12 Ostatní armatury filtry závitové PN 30 do 110°C přímé s vnitřními závity G 1 1/2</t>
  </si>
  <si>
    <t>-769956047</t>
  </si>
  <si>
    <t>https://podminky.urs.cz/item/CS_URS_2021_02/734291266R</t>
  </si>
  <si>
    <t>55117236R</t>
  </si>
  <si>
    <t>1.12 filtr závitový mosaz závit vnitřní-vnitřní PN 30 T 110°C 6/4"</t>
  </si>
  <si>
    <t>-1477450154</t>
  </si>
  <si>
    <t>734291264R</t>
  </si>
  <si>
    <t>1.13 Ostatní armatury filtry závitové PN 30 do 110°C přímé s vnitřními závity G 1</t>
  </si>
  <si>
    <t>246378902</t>
  </si>
  <si>
    <t>https://podminky.urs.cz/item/CS_URS_2021_02/734291264R</t>
  </si>
  <si>
    <t>55117234R</t>
  </si>
  <si>
    <t>1.13 filtr závitový mosaz závit vnitřní-vnitřní PN 30 T 110°C 1"</t>
  </si>
  <si>
    <t>-839187691</t>
  </si>
  <si>
    <t>734192416R</t>
  </si>
  <si>
    <t>1.14 Ostatní přírubové armatury klapky zpětné samočinné PN 10 do 130°C (L 10 117 516) DN 65</t>
  </si>
  <si>
    <t>-1857561435</t>
  </si>
  <si>
    <t>https://podminky.urs.cz/item/CS_URS_2021_02/734192416R</t>
  </si>
  <si>
    <t>Poznámka k položce:_x000D_
vertikální umístění</t>
  </si>
  <si>
    <t>55128088R</t>
  </si>
  <si>
    <t>1.14 klapka uzavírací mezipřírubová PN10 T 130°C disk nerez DN 65</t>
  </si>
  <si>
    <t>906533069</t>
  </si>
  <si>
    <t>26</t>
  </si>
  <si>
    <t>734192414R</t>
  </si>
  <si>
    <t>1.15 Ostatní přírubové armatury klapky zpětné samočinné PN 10 do 130°C (L 10 117 516) DN 50</t>
  </si>
  <si>
    <t>-1050467968</t>
  </si>
  <si>
    <t>https://podminky.urs.cz/item/CS_URS_2021_02/734192414R</t>
  </si>
  <si>
    <t>27</t>
  </si>
  <si>
    <t>55128087R</t>
  </si>
  <si>
    <t>1.15 klapka uzavírací mezipřírubová PN10 T 130°C disk nerez DN 50</t>
  </si>
  <si>
    <t>1882167130</t>
  </si>
  <si>
    <t>28</t>
  </si>
  <si>
    <t>734242416R</t>
  </si>
  <si>
    <t>1.16 Ventily zpětné závitové PN 16 do 110°C přímé G 6/4</t>
  </si>
  <si>
    <t>1603502135</t>
  </si>
  <si>
    <t>https://podminky.urs.cz/item/CS_URS_2021_02/734242416R</t>
  </si>
  <si>
    <t>29</t>
  </si>
  <si>
    <t>55121201R</t>
  </si>
  <si>
    <t>1.16 závitový zpětný ventil 1"1/2</t>
  </si>
  <si>
    <t>-769867998</t>
  </si>
  <si>
    <t>30</t>
  </si>
  <si>
    <t>734242414R</t>
  </si>
  <si>
    <t>1.17 Ventily zpětné závitové PN 16 do 110°C přímé G 1</t>
  </si>
  <si>
    <t>1889443018</t>
  </si>
  <si>
    <t>https://podminky.urs.cz/item/CS_URS_2021_02/734242414R</t>
  </si>
  <si>
    <t>31</t>
  </si>
  <si>
    <t>55121199R</t>
  </si>
  <si>
    <t>1.17 závitový zpětný ventil 1"</t>
  </si>
  <si>
    <t>230380677</t>
  </si>
  <si>
    <t>734295024R</t>
  </si>
  <si>
    <t>1.18 Směšovací armatury otopných a chladících systémů ventily závitové PN 10 T= 120°C třícestné se servomotorem G 6/4</t>
  </si>
  <si>
    <t>1374379512</t>
  </si>
  <si>
    <t>https://podminky.urs.cz/item/CS_URS_2021_02/734295024R</t>
  </si>
  <si>
    <t>33</t>
  </si>
  <si>
    <t>55128859R</t>
  </si>
  <si>
    <t>1.18 ventil směšovací třícestný 6/4" M, PN10, 110 °C, Kvs=25m3/h</t>
  </si>
  <si>
    <t>998891014</t>
  </si>
  <si>
    <t>Poznámka k položce:_x000D_
pohon napájení 24V, 50 Hz, ovládání 3 bodové, kroutící moment 6 Nm</t>
  </si>
  <si>
    <t>34</t>
  </si>
  <si>
    <t>734295023R</t>
  </si>
  <si>
    <t>1.19 Směšovací armatury otopných a chladících systémů ventily závitové PN 10 T= 120°C třícestné se servomotorem G 5/4</t>
  </si>
  <si>
    <t>1947673714</t>
  </si>
  <si>
    <t>https://podminky.urs.cz/item/CS_URS_2021_02/734295023R</t>
  </si>
  <si>
    <t>35</t>
  </si>
  <si>
    <t>55128858R</t>
  </si>
  <si>
    <t>1.19 ventil směšovací třícestný 5/4" M, PN10, 110 °C, Kvs=16m3/h</t>
  </si>
  <si>
    <t>1802903480</t>
  </si>
  <si>
    <t>Poznámka k položce:_x000D_
pohon ventilu napájení 24 V, 50 Hz, ovládání 3 bodové, kroutící moment 6Nm</t>
  </si>
  <si>
    <t>36</t>
  </si>
  <si>
    <t>734295022R</t>
  </si>
  <si>
    <t>1.20 Směšovací armatury otopných a chladících systémů ventily závitové PN 10 T= 120°C třícestné se servomotorem G 1</t>
  </si>
  <si>
    <t>722999246</t>
  </si>
  <si>
    <t>https://podminky.urs.cz/item/CS_URS_2021_02/734295022R</t>
  </si>
  <si>
    <t>37</t>
  </si>
  <si>
    <t>55128857R</t>
  </si>
  <si>
    <t>1.20 ventil směšovací třícestný 1" M, PN10, 110 °C, Kvs=6,3m3/h</t>
  </si>
  <si>
    <t>353158003</t>
  </si>
  <si>
    <t>Poznámka k položce:_x000D_
pohon ventilu napájení 24 V, 50 Hz, ovládání 3 bodové, kroutící moment 6 Nm</t>
  </si>
  <si>
    <t>38</t>
  </si>
  <si>
    <t>734295021R</t>
  </si>
  <si>
    <t>1.21 Směšovací armatury otopných a chladících systémů ventily závitové PN 10 T= 120°C třícestné se servomotorem G 1/2"</t>
  </si>
  <si>
    <t>1559743153</t>
  </si>
  <si>
    <t>https://podminky.urs.cz/item/CS_URS_2021_02/734295021R</t>
  </si>
  <si>
    <t>39</t>
  </si>
  <si>
    <t>55128856R</t>
  </si>
  <si>
    <t>1.21 ventil směšovací třícestný 1/2" M, PN10, 110 °C, Kvs=1,63 m3/h</t>
  </si>
  <si>
    <t>-4028475</t>
  </si>
  <si>
    <t>40</t>
  </si>
  <si>
    <t>732421402R</t>
  </si>
  <si>
    <t>1.22 Čerpadla teplovodní závitová mokroběžná oběhová pro teplovodní vytápění (elektronicky řízená) PN 10, do 110°C DN přípojky/dopravní výška H (m) - čerpací výkon Q (m3/h) DN 25 / do 4,0 m / 2,2 m3/h</t>
  </si>
  <si>
    <t>-457160091</t>
  </si>
  <si>
    <t>https://podminky.urs.cz/item/CS_URS_2021_02/732421402R</t>
  </si>
  <si>
    <t>Poznámka k položce:_x000D_
výpočtové hodnoty: 0,43 m3h-1, 15,1 kPa</t>
  </si>
  <si>
    <t>41</t>
  </si>
  <si>
    <t>42610582R</t>
  </si>
  <si>
    <t>1.22 čerpadlo oběhové teplovodní závitové DN 25 pro vytápění výtlak 4m Qmax 2,2m3/h PN 10 T 110°C</t>
  </si>
  <si>
    <t>1777593985</t>
  </si>
  <si>
    <t>42</t>
  </si>
  <si>
    <t>732421415R</t>
  </si>
  <si>
    <t>1.23 Čerpadla teplovodní závitová mokroběžná oběhová pro teplovodní vytápění (elektronicky řízená) PN 10, do 110°C DN přípojky/dopravní výška H (m) - čerpací výkon Q (m3/h) DN 25 / do 6,0 m / 4,5 m3/h</t>
  </si>
  <si>
    <t>-1653606135</t>
  </si>
  <si>
    <t>https://podminky.urs.cz/item/CS_URS_2021_02/732421415R</t>
  </si>
  <si>
    <t xml:space="preserve">Poznámka k položce:_x000D_
výpočtové hodnoty: 1,27 m3h-1, 18,0 kPa </t>
  </si>
  <si>
    <t>43</t>
  </si>
  <si>
    <t>42611342R</t>
  </si>
  <si>
    <t>1.23 čerpadlo oběhové teplovodní závitové DN 25 pro vytápění výtlak 8m Qmax 4m3/h PN 10 T 110°C</t>
  </si>
  <si>
    <t>-266144885</t>
  </si>
  <si>
    <t>44</t>
  </si>
  <si>
    <t>732421472R</t>
  </si>
  <si>
    <t>1.24 Čerpadla teplovodní závitová mokroběžná oběhová pro teplovodní vytápění (elektronicky řízená) PN 10, do 110°C DN přípojky/dopravní výška H (m) - čerpací výkon Q (m3/h) DN 32 / do 8,0 m / 5,0 m3/h</t>
  </si>
  <si>
    <t>219349986</t>
  </si>
  <si>
    <t>https://podminky.urs.cz/item/CS_URS_2021_02/732421472R</t>
  </si>
  <si>
    <t>Poznámka k položce:_x000D_
výpočtové hodnoty: 1,63 m3h-1, 42,8 kPa</t>
  </si>
  <si>
    <t>45</t>
  </si>
  <si>
    <t>42611346R</t>
  </si>
  <si>
    <t>1.24 čerpadlo oběhové teplovodní závitové DN 32 pro vytápění výtlak 8m Qmax 5m3/h PN 10 T 110°C</t>
  </si>
  <si>
    <t>541076123</t>
  </si>
  <si>
    <t>46</t>
  </si>
  <si>
    <t>732429123R</t>
  </si>
  <si>
    <t>1.25 Čerpadla teplovodní montáž čerpadel (do potrubí) ostatních typů suchoběžných přírubových monoblokových axiálních DN 40</t>
  </si>
  <si>
    <t>-113601592</t>
  </si>
  <si>
    <t>https://podminky.urs.cz/item/CS_URS_2021_02/732429123R</t>
  </si>
  <si>
    <t>Poznámka k položce:_x000D_
montáž čerpadla Grundfos DN 40</t>
  </si>
  <si>
    <t>47</t>
  </si>
  <si>
    <t>734291123R</t>
  </si>
  <si>
    <t>1.26 Ostatní armatury kohouty plnicí a vypouštěcí PN 16 do 90°C G 1/2</t>
  </si>
  <si>
    <t>-1881163887</t>
  </si>
  <si>
    <t>https://podminky.urs.cz/item/CS_URS_2021_02/734291123R</t>
  </si>
  <si>
    <t>48</t>
  </si>
  <si>
    <t>55124389R</t>
  </si>
  <si>
    <t>1.26 kohout vypouštěcí kulový s hadicovou vývodkou a zátkou PN 16 T 110°C 1/2"</t>
  </si>
  <si>
    <t>1603253495</t>
  </si>
  <si>
    <t>49</t>
  </si>
  <si>
    <t>734211120R</t>
  </si>
  <si>
    <t>1.27 Ventily odvzdušňovací závitové automatické PN 14 do 120°C G 1/2</t>
  </si>
  <si>
    <t>-5630664</t>
  </si>
  <si>
    <t>https://podminky.urs.cz/item/CS_URS_2021_02/734211120R</t>
  </si>
  <si>
    <t>50</t>
  </si>
  <si>
    <t>55121284R</t>
  </si>
  <si>
    <t>1.27 ventil automatický odvzdušňovací svislý T 120°C mosaz 1/2"</t>
  </si>
  <si>
    <t>-623187596</t>
  </si>
  <si>
    <t>51</t>
  </si>
  <si>
    <t>734412112R</t>
  </si>
  <si>
    <t>1.28 Teploměry technické kompaktní měřiče tepla jmenovitý průtok Qn (m3/h) 1,5 1/2"</t>
  </si>
  <si>
    <t>2000670970</t>
  </si>
  <si>
    <t>https://podminky.urs.cz/item/CS_URS_2021_02/734412112R</t>
  </si>
  <si>
    <t>Poznámka k položce:_x000D_
vč. čidel a montážní sady a napájecích baterií_x000D_
Dodávka a montáž</t>
  </si>
  <si>
    <t>52</t>
  </si>
  <si>
    <t>734421102R</t>
  </si>
  <si>
    <t>1.29 Tlakoměry s pevným stonkem a zpětnou klapkou spodní připojení (radiální) tlaku 0–6 bar průměru 100 mm</t>
  </si>
  <si>
    <t>1538559080</t>
  </si>
  <si>
    <t>https://podminky.urs.cz/item/CS_URS_2021_02/734421102R</t>
  </si>
  <si>
    <t>Poznámka k položce:_x000D_
vč. návarku, tlakové přípojky, tlak. smyčky, třícestného kohoutu, těsnění</t>
  </si>
  <si>
    <t>53</t>
  </si>
  <si>
    <t>55128034R</t>
  </si>
  <si>
    <t>1.29 tlakoměr radiální D 100mm zadní napojení 1/4" MR 63,0-6bar</t>
  </si>
  <si>
    <t>-946693911</t>
  </si>
  <si>
    <t>54</t>
  </si>
  <si>
    <t>734411124R</t>
  </si>
  <si>
    <t>1.30 Teploměry technické s pevným stonkem a jímkou zadní připojení (axiální) průměr 100 mm délka stonku 75 mm</t>
  </si>
  <si>
    <t>-1046834234</t>
  </si>
  <si>
    <t>https://podminky.urs.cz/item/CS_URS_2021_02/734411124R</t>
  </si>
  <si>
    <t>Poznámka k položce:_x000D_
0-120 st.C</t>
  </si>
  <si>
    <t>55</t>
  </si>
  <si>
    <t>55128906R</t>
  </si>
  <si>
    <t>1.30 teploměr axiální do 120 °C zadní napojení 1/2" s jímkou D 100/dl 75mm</t>
  </si>
  <si>
    <t>-1378517669</t>
  </si>
  <si>
    <t>56</t>
  </si>
  <si>
    <t>998732102R</t>
  </si>
  <si>
    <t>1.31 Přesun hmot pro strojovny stanovený z hmotnosti přesunovaného materiálu vodorovná dopravní vzdálenost do 50 m v objektech výšky přes 6 do 12 m</t>
  </si>
  <si>
    <t>t</t>
  </si>
  <si>
    <t>1288778455</t>
  </si>
  <si>
    <t>https://podminky.urs.cz/item/CS_URS_2021_02/998732102R</t>
  </si>
  <si>
    <t>57</t>
  </si>
  <si>
    <t>998732194R</t>
  </si>
  <si>
    <t>1.31 Přesun hmot pro strojovny stanovený z hmotnosti přesunovaného materiálu Příplatek k cenám za zvětšený přesun přes vymezenou největší dopravní vzdálenost do 1000 m</t>
  </si>
  <si>
    <t>-506055704</t>
  </si>
  <si>
    <t>https://podminky.urs.cz/item/CS_URS_2021_02/998732194R</t>
  </si>
  <si>
    <t>58</t>
  </si>
  <si>
    <t>998732199R</t>
  </si>
  <si>
    <t>1.32 Přesun hmot pro strojovny stanovený z hmotnosti přesunovaného materiálu Příplatek k cenám za zvětšený přesun přes vymezenou největší dopravní vzdálenost za každých dalších i započatých 1000 m</t>
  </si>
  <si>
    <t>-1942160974</t>
  </si>
  <si>
    <t>https://podminky.urs.cz/item/CS_URS_2021_02/998732199R</t>
  </si>
  <si>
    <t>VV</t>
  </si>
  <si>
    <t>0,058*25 'Přepočtené koeficientem množství</t>
  </si>
  <si>
    <t>02 - ÚT východní blok</t>
  </si>
  <si>
    <t xml:space="preserve">    734 - 2.01 ÚT Východní blok - armatury</t>
  </si>
  <si>
    <t xml:space="preserve">    735 -  2.02 ÚT Východní blok - Otopné plochy</t>
  </si>
  <si>
    <t xml:space="preserve">      733 - 2.03 ÚT Východní blok - potrubí</t>
  </si>
  <si>
    <t xml:space="preserve">      713 - 2.04 ÚT Východní blok - izolace</t>
  </si>
  <si>
    <t xml:space="preserve">        783 - 2.05 ÚT Východní blok - Nátěry</t>
  </si>
  <si>
    <t xml:space="preserve">    767 - 2.06 ÚT Východní blok - Montážní, závěsový, spojovací, těsnící materiál</t>
  </si>
  <si>
    <t>734</t>
  </si>
  <si>
    <t>2.01 ÚT Východní blok - armatury</t>
  </si>
  <si>
    <t>2.01.01 Ostatní armatury kulové kohouty PN 42 do 185°C přímé vnitřní závit G 1</t>
  </si>
  <si>
    <t>-190460761</t>
  </si>
  <si>
    <t>2.01.01 kohout kulový PN 35 T 185°C plnoprůtokový nikl páčka 1" červený</t>
  </si>
  <si>
    <t>1474762733</t>
  </si>
  <si>
    <t>734292714R</t>
  </si>
  <si>
    <t>2.01.02 Ostatní armatury kulové kohouty PN 42 do 185°C přímé vnitřní závit G 3/4</t>
  </si>
  <si>
    <t>-484713857</t>
  </si>
  <si>
    <t>https://podminky.urs.cz/item/CS_URS_2021_02/734292714R</t>
  </si>
  <si>
    <t>55114146R</t>
  </si>
  <si>
    <t>2.01.02 kohout kulový PN 42 T 185°C plnoprůtokový nikl páčka 3/4" červený</t>
  </si>
  <si>
    <t>-962078837</t>
  </si>
  <si>
    <t>734220101R</t>
  </si>
  <si>
    <t>2.01.03 Ventily regulační závitové vyvažovací přímé PN 20 do 100°C G 3/4</t>
  </si>
  <si>
    <t>582354646</t>
  </si>
  <si>
    <t>https://podminky.urs.cz/item/CS_URS_2021_02/734220101R</t>
  </si>
  <si>
    <t>Poznámka k položce:_x000D_
Pro hydraulický výpočet uvažován typ IMI STAD PN25 - přednastavení platí pro tento ventil</t>
  </si>
  <si>
    <t>55128000R</t>
  </si>
  <si>
    <t>2.01.03 ventil vyvažovací stoupačkový přímý PN 20 T 100°C dvouregulační 3/4"</t>
  </si>
  <si>
    <t>-425447101</t>
  </si>
  <si>
    <t>734220101R2</t>
  </si>
  <si>
    <t>2.01.04 Ventily regulační závitové vyvažovací přímé PN 20 do 100°C G 1/(2</t>
  </si>
  <si>
    <t>-91534928</t>
  </si>
  <si>
    <t>https://podminky.urs.cz/item/CS_URS_2021_02/734220101R2</t>
  </si>
  <si>
    <t>55128000R2</t>
  </si>
  <si>
    <t>2.01.04 ventil vyvažovací stoupačkový přímý PN 20 T 100°C dvouregulační 1/2"</t>
  </si>
  <si>
    <t>-473649897</t>
  </si>
  <si>
    <t>734221544R</t>
  </si>
  <si>
    <t>2.01.05 Ventily regulační závitové termostatické, bez hlavice ovládání PN 16 do 110°C přímé G 3/8 s plynulým přesným přednastavením</t>
  </si>
  <si>
    <t>-958132006</t>
  </si>
  <si>
    <t>https://podminky.urs.cz/item/CS_URS_2021_02/734221544R</t>
  </si>
  <si>
    <t>Poznámka k položce:_x000D_
Pro hydraulický výpočet uvažován typ IMI V-exakt II - přednastavení platí pro tento ventil</t>
  </si>
  <si>
    <t>55128302R</t>
  </si>
  <si>
    <t>2.01.05 šroubení regulační radiátorové přímé chrom 3/8" gumové těsnění</t>
  </si>
  <si>
    <t>175827722</t>
  </si>
  <si>
    <t>734221545R</t>
  </si>
  <si>
    <t>2.01.06 Ventily regulační závitové termostatické, bez hlavice ovládání PN 16 do 110°C G 1/2 s plynulým přesným přednastavením</t>
  </si>
  <si>
    <t>830431283</t>
  </si>
  <si>
    <t>https://podminky.urs.cz/item/CS_URS_2021_02/734221545R</t>
  </si>
  <si>
    <t>55128306R</t>
  </si>
  <si>
    <t>2.01.06 šroubení regulační radiátorové přímé chrom 1/2" gumové těsnění</t>
  </si>
  <si>
    <t>-518496646</t>
  </si>
  <si>
    <t>734261716R</t>
  </si>
  <si>
    <t>2.01.07 Šroubení regulační radiátorové přímé s vypouštěním G 3/8 s přednastavením</t>
  </si>
  <si>
    <t>1706592498</t>
  </si>
  <si>
    <t>https://podminky.urs.cz/item/CS_URS_2021_02/734261716R</t>
  </si>
  <si>
    <t>Poznámka k položce:_x000D_
Pro hydraulický výpočet uvažován typ IMI Regulux - přednastavení platí pro tento ventil</t>
  </si>
  <si>
    <t>55128332R</t>
  </si>
  <si>
    <t>2.01.07 šroubení regulační radiátorové přímé pro Fe s vypouštěním nástřik chrom 3/8"</t>
  </si>
  <si>
    <t>1571900216</t>
  </si>
  <si>
    <t>734261717R</t>
  </si>
  <si>
    <t xml:space="preserve">2.01.08 Šroubení regulační radiátorové přímé s vypouštěním G 1/2 s přednastavením </t>
  </si>
  <si>
    <t>-582361412</t>
  </si>
  <si>
    <t>https://podminky.urs.cz/item/CS_URS_2021_02/734261717R</t>
  </si>
  <si>
    <t>55128336R</t>
  </si>
  <si>
    <t>2.01.08 šroubení regulační radiátorové přímé pro Fe s vypouštěním nástřik chrom 1/2"</t>
  </si>
  <si>
    <t>1553573368</t>
  </si>
  <si>
    <t>2.01.09 Ostatní armatury kohouty plnicí a vypouštěcí PN 10 do 90°C G 1/2</t>
  </si>
  <si>
    <t>-1365777599</t>
  </si>
  <si>
    <t>Poznámka k položce:_x000D_
se zátkou</t>
  </si>
  <si>
    <t>2.01.09 kohout vypouštěcí kulový s hadicovou vývodkou a zátkou PN 10 T 110°C 1/2"</t>
  </si>
  <si>
    <t>1158869054</t>
  </si>
  <si>
    <t>734211119R</t>
  </si>
  <si>
    <t>2.01.10 Ventily odvzdušňovací závitové automatické PN 14 do 120°C G 3/8</t>
  </si>
  <si>
    <t>1202168074</t>
  </si>
  <si>
    <t>https://podminky.urs.cz/item/CS_URS_2021_02/734211119R</t>
  </si>
  <si>
    <t>55121282R</t>
  </si>
  <si>
    <t>2.01.10 ventil automatický odvzdušňovací svislý T 120°C mosaz 3/8"</t>
  </si>
  <si>
    <t>-1715645852</t>
  </si>
  <si>
    <t>734211115R</t>
  </si>
  <si>
    <t>2.01.11 Ventily odvzdušňovací závitové otopných těles PN 6 do 120°C G 1/2</t>
  </si>
  <si>
    <t>1777202326</t>
  </si>
  <si>
    <t>https://podminky.urs.cz/item/CS_URS_2021_02/734211115R</t>
  </si>
  <si>
    <t>55121278R</t>
  </si>
  <si>
    <t>2.01.11ventil odvzdušňovací s ručním kolečkem chrom těsnění1/2"</t>
  </si>
  <si>
    <t>-512017690</t>
  </si>
  <si>
    <t>734222812R</t>
  </si>
  <si>
    <t>2.01.12 Hlavice ručního ovládání PN 16 do 110°C přímé chromované G 1/2</t>
  </si>
  <si>
    <t>1254381758</t>
  </si>
  <si>
    <t>https://podminky.urs.cz/item/CS_URS_2021_02/734222812R</t>
  </si>
  <si>
    <t>Poznámka k položce:_x000D_
Termostatická hlavice pro veřejné budovy se zajištěním proti sejmutí. Vestavěné čidlo, kapalinová náplň, stupnice 1-5, ochrana proti zamrznutí</t>
  </si>
  <si>
    <t>55128134R</t>
  </si>
  <si>
    <t>2.01.12 hlava termostatická kapalinová pro radiátorové tělesa s integrovaným ventilem</t>
  </si>
  <si>
    <t>-873963979</t>
  </si>
  <si>
    <t>998734102R</t>
  </si>
  <si>
    <t>2.01.13 Přesun hmot pro armatury stanovený z hmotnosti přesunovaného materiálu vodorovná dopravní vzdálenost do 50 m v objektech výšky přes 6 do 12 m</t>
  </si>
  <si>
    <t>2089110480</t>
  </si>
  <si>
    <t>https://podminky.urs.cz/item/CS_URS_2021_02/998734102R</t>
  </si>
  <si>
    <t>998734194R</t>
  </si>
  <si>
    <t>2.01.14 Přesun hmot pro armatury stanovený z hmotnosti přesunovaného materiálu Příplatek k cenám za zvětšený přesun přes vymezenou největší dopravní vzdálenost do 1000 m</t>
  </si>
  <si>
    <t>-414495024</t>
  </si>
  <si>
    <t>https://podminky.urs.cz/item/CS_URS_2021_02/998734194R</t>
  </si>
  <si>
    <t>998734199R</t>
  </si>
  <si>
    <t>2.01.15 Přesun hmot pro armatury stanovený z hmotnosti přesunovaného materiálu Příplatek k cenám za zvětšený přesun přes vymezenou největší dopravní vzdálenost za každých dalších i započatých 1000 m</t>
  </si>
  <si>
    <t>161524861</t>
  </si>
  <si>
    <t>https://podminky.urs.cz/item/CS_URS_2021_02/998734199R</t>
  </si>
  <si>
    <t>0,163*25 'Přepočtené koeficientem množství</t>
  </si>
  <si>
    <t>735</t>
  </si>
  <si>
    <t xml:space="preserve"> 2.02 ÚT Východní blok - Otopné plochy</t>
  </si>
  <si>
    <t>735151473R</t>
  </si>
  <si>
    <t>2.02.01Otopná tělesa panelová dvoudesková PN 1,0 MPa, T do 110°C s jednou přídavnou přestupní plochou výšky tělesa 600 mm stavební délky / výkonu 600 mm / 773 W</t>
  </si>
  <si>
    <t>383929304</t>
  </si>
  <si>
    <t>https://podminky.urs.cz/item/CS_URS_2021_02/735151473R</t>
  </si>
  <si>
    <t>Poznámka k položce:_x000D_
viz ZLP-VYT-002</t>
  </si>
  <si>
    <t>48457201R</t>
  </si>
  <si>
    <t>2.02.01 těleso otopné panelové 2 deskové 1 přídavná přestupní plocha v 600mm dl 600mm 773W</t>
  </si>
  <si>
    <t>-128937438</t>
  </si>
  <si>
    <t>735151475R</t>
  </si>
  <si>
    <t>2.02.02 Otopná tělesa panelová dvoudesková PN 1,0 MPa, T do 110°C s jednou přídavnou přestupní plochou výšky tělesa 600 mm stavební délky / výkonu 800 mm / 1030 W</t>
  </si>
  <si>
    <t>1374440801</t>
  </si>
  <si>
    <t>https://podminky.urs.cz/item/CS_URS_2021_02/735151475R</t>
  </si>
  <si>
    <t>48457203R</t>
  </si>
  <si>
    <t>2.02.02 těleso otopné panelové 2 deskové 1 přídavná přestupní plocha v 600mm dl 800mm 1030W</t>
  </si>
  <si>
    <t>-1738953627</t>
  </si>
  <si>
    <t>735151476R</t>
  </si>
  <si>
    <t>2.02.03 Otopná tělesa panelová dvoudesková PN 1,0 MPa, T do 110°C s jednou přídavnou přestupní plochou výšky tělesa 600 mm stavební délky / výkonu 900 mm / 1159 W</t>
  </si>
  <si>
    <t>1896596010</t>
  </si>
  <si>
    <t>https://podminky.urs.cz/item/CS_URS_2021_02/735151476R</t>
  </si>
  <si>
    <t>48457204R</t>
  </si>
  <si>
    <t>2.02.03 těleso otopné panelové 2 deskové 1 přídavná přestupní plocha v 600mm dl 900mm 1159W</t>
  </si>
  <si>
    <t>-170983022</t>
  </si>
  <si>
    <t>735151477R</t>
  </si>
  <si>
    <t>2.02.04 Otopná tělesa panelová dvoudesková PN 1,0 MPa, T do 110°C s jednou přídavnou přestupní plochou výšky tělesa 600 mm stavební délky / výkonu 1000 mm / 1288 W</t>
  </si>
  <si>
    <t>-7307823</t>
  </si>
  <si>
    <t>https://podminky.urs.cz/item/CS_URS_2021_02/735151477R</t>
  </si>
  <si>
    <t>48457205R</t>
  </si>
  <si>
    <t>2.02.04 těleso otopné panelové 2 deskové 1 přídavná přestupní plocha v 600mm dl 1000mm 1288W</t>
  </si>
  <si>
    <t>1295957488</t>
  </si>
  <si>
    <t>735151478R</t>
  </si>
  <si>
    <t>2.02.05 Otopná tělesa panelová dvoudesková PN 1,0 MPa, T do 110°C s jednou přídavnou přestupní plochou výšky tělesa 600 mm stavební délky / výkonu 1100 mm / 1417 W</t>
  </si>
  <si>
    <t>125324820</t>
  </si>
  <si>
    <t>https://podminky.urs.cz/item/CS_URS_2021_02/735151478R</t>
  </si>
  <si>
    <t>48457206R</t>
  </si>
  <si>
    <t>2.02.05 těleso otopné panelové 2 deskové 1 přídavná přestupní plocha v 600mm dl 1100mm 1417W</t>
  </si>
  <si>
    <t>-322643870</t>
  </si>
  <si>
    <t>735151572R</t>
  </si>
  <si>
    <t>2.02.06 Otopná tělesa panelová dvoudesková PN 1,0 MPa, T do 110°C se dvěma přídavnými přestupními plochami výšky tělesa 600 mm stavební délky / výkonu 500 mm / 840 W</t>
  </si>
  <si>
    <t>121917124</t>
  </si>
  <si>
    <t>https://podminky.urs.cz/item/CS_URS_2021_02/735151572R</t>
  </si>
  <si>
    <t>48457217R</t>
  </si>
  <si>
    <t>2.02.06 těleso otopné panelové 2 deskové 2 přídavné přestupní plochy v 600mm dl 600mm 1007W</t>
  </si>
  <si>
    <t>628158112</t>
  </si>
  <si>
    <t>735151577R</t>
  </si>
  <si>
    <t>2.02.07 Otopná tělesa panelová dvoudesková PN 1,0 MPa, T do 110°C se dvěma přídavnými přestupními plochami výšky tělesa 600 mm stavební délky / výkonu 1000 mm / 1679 W</t>
  </si>
  <si>
    <t>-1578143333</t>
  </si>
  <si>
    <t>https://podminky.urs.cz/item/CS_URS_2021_02/735151577R</t>
  </si>
  <si>
    <t>48457221R</t>
  </si>
  <si>
    <t>2.02.07 těleso otopné panelové 2 deskové 2 přídavné přestupní plochy v 600mm dl 1000mm 1679W</t>
  </si>
  <si>
    <t>999574333</t>
  </si>
  <si>
    <t>735151578R</t>
  </si>
  <si>
    <t>2.02.08 Otopná tělesa panelová dvoudesková PN 1,0 MPa, T do 110°C se dvěma přídavnými přestupními plochami výšky tělesa 600 mm stavební délky / výkonu 1100 mm / 1847 W</t>
  </si>
  <si>
    <t>839643597</t>
  </si>
  <si>
    <t>https://podminky.urs.cz/item/CS_URS_2021_02/735151578R</t>
  </si>
  <si>
    <t>48457222R</t>
  </si>
  <si>
    <t>2.02.08 těleso otopné panelové 2 deskové 2 přídavné přestupní plochy v 600mm dl 1100mm 1847W</t>
  </si>
  <si>
    <t>-1191219338</t>
  </si>
  <si>
    <t>735151579R</t>
  </si>
  <si>
    <t>2.02.09 Otopná tělesa panelová dvoudesková PN 1,0 MPa, T do 110°C se dvěma přídavnými přestupními plochami výšky tělesa 600 mm stavební délky / výkonu 1200 mm / 2015 W</t>
  </si>
  <si>
    <t>-620690392</t>
  </si>
  <si>
    <t>https://podminky.urs.cz/item/CS_URS_2021_02/735151579R</t>
  </si>
  <si>
    <t>48457223R</t>
  </si>
  <si>
    <t>2.02.09 těleso otopné panelové 2 deskové 2 přídavné přestupní plochy v 600mm dl 1200mm 2015W</t>
  </si>
  <si>
    <t>152551927</t>
  </si>
  <si>
    <t>998735102R</t>
  </si>
  <si>
    <t>2.02.10 Přesun hmot pro otopná tělesa stanovený z hmotnosti přesunovaného materiálu vodorovná dopravní vzdálenost do 50 m v objektech výšky přes 6 do 12 m</t>
  </si>
  <si>
    <t>-2114418824</t>
  </si>
  <si>
    <t>https://podminky.urs.cz/item/CS_URS_2021_02/998735102R</t>
  </si>
  <si>
    <t>998735194R</t>
  </si>
  <si>
    <t>2.02.11 Přesun hmot pro otopná tělesa stanovený z hmotnosti přesunovaného materiálu Příplatek k cenám za zvětšený přesun přes vymezenou největší dopravní vzdálenost do 1000 m</t>
  </si>
  <si>
    <t>521108720</t>
  </si>
  <si>
    <t>https://podminky.urs.cz/item/CS_URS_2021_02/998735194R</t>
  </si>
  <si>
    <t>998735199R</t>
  </si>
  <si>
    <t>2.02.11 Přesun hmot pro otopná tělesa stanovený z hmotnosti přesunovaného materiálu Příplatek k cenám za zvětšený přesun přes vymezenou největší dopravní vzdálenost za každých dalších i započatých 1000 m</t>
  </si>
  <si>
    <t>1000537429</t>
  </si>
  <si>
    <t>https://podminky.urs.cz/item/CS_URS_2021_02/998735199R</t>
  </si>
  <si>
    <t>5,356*25 'Přepočtené koeficientem množství</t>
  </si>
  <si>
    <t>733</t>
  </si>
  <si>
    <t>2.03 ÚT Východní blok - potrubí</t>
  </si>
  <si>
    <t>733222301R</t>
  </si>
  <si>
    <t>2.03.01 Potrubí z trubek měděných polotvrdých spojovaných lisováním PN 16, T= +110°C Ø 12/1</t>
  </si>
  <si>
    <t>-2088514432</t>
  </si>
  <si>
    <t>https://podminky.urs.cz/item/CS_URS_2021_02/733222301R</t>
  </si>
  <si>
    <t xml:space="preserve">Poznámka k položce:_x000D_
vč. tvarovek a uložení_x000D_
dodávka a montáž_x000D_
</t>
  </si>
  <si>
    <t>733222302R</t>
  </si>
  <si>
    <t>2.03.02 Potrubí z trubek měděných polotvrdých spojovaných lisováním PN 16, T= +110°C Ø 15/1</t>
  </si>
  <si>
    <t>1402946903</t>
  </si>
  <si>
    <t>https://podminky.urs.cz/item/CS_URS_2021_02/733222302R</t>
  </si>
  <si>
    <t>Poznámka k položce:_x000D_
vč. tvarovek a uložení_x000D_
dodávka a montáž</t>
  </si>
  <si>
    <t>733222303R</t>
  </si>
  <si>
    <t>2.03.03 Potrubí z trubek měděných polotvrdých spojovaných lisováním PN 16, T= +110°C Ø 18/1</t>
  </si>
  <si>
    <t>1437286583</t>
  </si>
  <si>
    <t>https://podminky.urs.cz/item/CS_URS_2021_02/733222303R</t>
  </si>
  <si>
    <t>733222304R</t>
  </si>
  <si>
    <t>2.03.04 Potrubí z trubek měděných polotvrdých spojovaných lisováním PN 16, T= +110°C Ø 22/1</t>
  </si>
  <si>
    <t>750854833</t>
  </si>
  <si>
    <t>https://podminky.urs.cz/item/CS_URS_2021_02/733222304R</t>
  </si>
  <si>
    <t>733223304R</t>
  </si>
  <si>
    <t>2.03.05 Potrubí z trubek měděných tvrdých spojovaných lisováním PN 16, T= +110°C Ø 28/1,5</t>
  </si>
  <si>
    <t>-593544621</t>
  </si>
  <si>
    <t>https://podminky.urs.cz/item/CS_URS_2021_02/733223304R</t>
  </si>
  <si>
    <t>733223305R</t>
  </si>
  <si>
    <t>2.03.06 Potrubí z trubek měděných tvrdých spojovaných lisováním PN 16, T= +110°C Ø 35/1,5</t>
  </si>
  <si>
    <t>-85350501</t>
  </si>
  <si>
    <t>https://podminky.urs.cz/item/CS_URS_2021_02/733223305R</t>
  </si>
  <si>
    <t>733223306R</t>
  </si>
  <si>
    <t>2.03.07 Potrubí z trubek měděných tvrdých spojovaných lisováním PN 16, T= +110°C Ø 42/1,5</t>
  </si>
  <si>
    <t>-1613638724</t>
  </si>
  <si>
    <t>https://podminky.urs.cz/item/CS_URS_2021_02/733223306R</t>
  </si>
  <si>
    <t>Poznámka k položce:_x000D_
vč. tvarovek a uložení_x000D_
dodávkla a montáž</t>
  </si>
  <si>
    <t>733223307R</t>
  </si>
  <si>
    <t>2.03.08 Potrubí z trubek měděných tvrdých spojovaných lisováním PN 16, T= +110°C Ø 54/2</t>
  </si>
  <si>
    <t>-1178101994</t>
  </si>
  <si>
    <t>https://podminky.urs.cz/item/CS_URS_2021_02/733223307R</t>
  </si>
  <si>
    <t>733223309R</t>
  </si>
  <si>
    <t>2.03.09 Potrubí z trubek měděných tvrdých spojovaných lisováním PN 16, T= +110°C Ø 64/2</t>
  </si>
  <si>
    <t>1750786984</t>
  </si>
  <si>
    <t>https://podminky.urs.cz/item/CS_URS_2021_02/733223309R</t>
  </si>
  <si>
    <t>733121128R</t>
  </si>
  <si>
    <t>2.03.10 Potrubí z trubek ocelových hladkých spojovaných svařováním černých bezešvých nízkotlakých T= do +115°C Ø 108/4,0</t>
  </si>
  <si>
    <t>-1093504461</t>
  </si>
  <si>
    <t>https://podminky.urs.cz/item/CS_URS_2021_02/733121128R</t>
  </si>
  <si>
    <t>Poznámka k položce:_x000D_
vč. tvarovak a uložení_x000D_
dodávka a montáž</t>
  </si>
  <si>
    <t>59</t>
  </si>
  <si>
    <t>733291101R</t>
  </si>
  <si>
    <t>2.03.11 Zkoušky těsnosti potrubí z trubek měděných Ø do 35/1,5</t>
  </si>
  <si>
    <t>989812707</t>
  </si>
  <si>
    <t>https://podminky.urs.cz/item/CS_URS_2021_02/733291101R</t>
  </si>
  <si>
    <t>60</t>
  </si>
  <si>
    <t>733291102R</t>
  </si>
  <si>
    <t>2.03.12 Zkoušky těsnosti potrubí z trubek měděných Ø přes 35/1,5 do 64/2,0</t>
  </si>
  <si>
    <t>-1894793931</t>
  </si>
  <si>
    <t>https://podminky.urs.cz/item/CS_URS_2021_02/733291102R</t>
  </si>
  <si>
    <t>61</t>
  </si>
  <si>
    <t>733190232R</t>
  </si>
  <si>
    <t>2.03.13 Zkoušky těsnosti potrubí, manžety prostupové z trubek ocelových zkoušky těsnosti potrubí (za provozu) z trubek ocelových hladkých Ø přes 89/5,0 do 133/5,0</t>
  </si>
  <si>
    <t>1525110228</t>
  </si>
  <si>
    <t>https://podminky.urs.cz/item/CS_URS_2021_02/733190232R</t>
  </si>
  <si>
    <t>62</t>
  </si>
  <si>
    <t>998733102R</t>
  </si>
  <si>
    <t>2.03.14 Přesun hmot pro rozvody potrubí stanovený z hmotnosti přesunovaného materiálu vodorovná dopravní vzdálenost do 50 m v objektech výšky přes 6 do 12 m</t>
  </si>
  <si>
    <t>1784110195</t>
  </si>
  <si>
    <t>https://podminky.urs.cz/item/CS_URS_2021_02/998733102R</t>
  </si>
  <si>
    <t>63</t>
  </si>
  <si>
    <t>998733194R</t>
  </si>
  <si>
    <t>2.03.15 Přesun hmot pro rozvody potrubí stanovený z hmotnosti přesunovaného materiálu Příplatek k cenám za zvětšený přesun přes vymezenou největší dopravní vzdálenost do 1000 m</t>
  </si>
  <si>
    <t>-1371777931</t>
  </si>
  <si>
    <t>https://podminky.urs.cz/item/CS_URS_2021_02/998733194R</t>
  </si>
  <si>
    <t>64</t>
  </si>
  <si>
    <t>998733199R</t>
  </si>
  <si>
    <t>2.03.16 Přesun hmot pro rozvody potrubí stanovený z hmotnosti přesunovaného materiálu Příplatek k cenám za zvětšený přesun přes vymezenou největší dopravní vzdálenost za každých dalších i započatých 1000 m</t>
  </si>
  <si>
    <t>-1052065120</t>
  </si>
  <si>
    <t>https://podminky.urs.cz/item/CS_URS_2021_02/998733199R</t>
  </si>
  <si>
    <t>0,996*25 'Přepočtené koeficientem množství</t>
  </si>
  <si>
    <t>713</t>
  </si>
  <si>
    <t>2.04 ÚT Východní blok - izolace</t>
  </si>
  <si>
    <t>65</t>
  </si>
  <si>
    <t>713471211R</t>
  </si>
  <si>
    <t>2.04.00 Montáž izolace tepelné potrubí, ohybů, přírub, armatur nebo tvarovek snímatelnými pouzdry s vrstvenou izolací s upevněním na suchý zip (izolační materiál ve specifikaci) potrubí</t>
  </si>
  <si>
    <t>-530671266</t>
  </si>
  <si>
    <t>https://podminky.urs.cz/item/CS_URS_2021_02/713471211R</t>
  </si>
  <si>
    <t>66</t>
  </si>
  <si>
    <t>28377012R</t>
  </si>
  <si>
    <t>2.04.01 pouzdro izolační potrubní z pěnového polyetylenu 12/13mm</t>
  </si>
  <si>
    <t>1886821777</t>
  </si>
  <si>
    <t>Poznámka k položce:_x000D_
viz ZLP-VYT-003</t>
  </si>
  <si>
    <t>92*1,05 'Přepočtené koeficientem množství</t>
  </si>
  <si>
    <t>67</t>
  </si>
  <si>
    <t>28377095R</t>
  </si>
  <si>
    <t>2.04.02 pouzdro izolační potrubní z pěnového polyetylenu 15/13mm</t>
  </si>
  <si>
    <t>550494539</t>
  </si>
  <si>
    <t>53*1,05 'Přepočtené koeficientem množství</t>
  </si>
  <si>
    <t>68</t>
  </si>
  <si>
    <t>28377012R2</t>
  </si>
  <si>
    <t>2.04.03 pouzdro izolační potrubní z pěnového polyetylenu 12/13mm</t>
  </si>
  <si>
    <t>-759636257</t>
  </si>
  <si>
    <t>Poznámka k položce:_x000D_
s Al folií_x000D_
viz ZLP-VYT-004</t>
  </si>
  <si>
    <t>11*1,05 'Přepočtené koeficientem množství</t>
  </si>
  <si>
    <t>69</t>
  </si>
  <si>
    <t>28377095R2</t>
  </si>
  <si>
    <t>2.04.04 pouzdro izolační potrubní z pěnového polyetylenu 15/13mm</t>
  </si>
  <si>
    <t>1602119882</t>
  </si>
  <si>
    <t>6*1,05 'Přepočtené koeficientem množství</t>
  </si>
  <si>
    <t>70</t>
  </si>
  <si>
    <t>28377045R</t>
  </si>
  <si>
    <t>2.04.05 pouzdro izolační potrubní z pěnového polyetylenu 22/20mm</t>
  </si>
  <si>
    <t>1583493323</t>
  </si>
  <si>
    <t>167*1,05 'Přepočtené koeficientem množství</t>
  </si>
  <si>
    <t>71</t>
  </si>
  <si>
    <t>28377049R</t>
  </si>
  <si>
    <t>2.04.06 pouzdro izolační potrubní z pěnového polyetylenu 28/25mm</t>
  </si>
  <si>
    <t>1202552712</t>
  </si>
  <si>
    <t>39*1,05 'Přepočtené koeficientem množství</t>
  </si>
  <si>
    <t>72</t>
  </si>
  <si>
    <t>28377056R</t>
  </si>
  <si>
    <t>2.04.07 pouzdro izolační potrubní z pěnového polyetylenu 35/30mm</t>
  </si>
  <si>
    <t>1011029983</t>
  </si>
  <si>
    <t>Poznámka k položce:_x000D_
s Al. folií_x000D_
viz ZLP-VYT-004</t>
  </si>
  <si>
    <t>25*1,05 'Přepočtené koeficientem množství</t>
  </si>
  <si>
    <t>73</t>
  </si>
  <si>
    <t>28377063R</t>
  </si>
  <si>
    <t>2.04.08 pouzdro izolační potrubní z pěnového polyetylenu 42/40mm</t>
  </si>
  <si>
    <t>-2035952483</t>
  </si>
  <si>
    <t>24*1,05 'Přepočtené koeficientem množství</t>
  </si>
  <si>
    <t>74</t>
  </si>
  <si>
    <t>28377065R</t>
  </si>
  <si>
    <t>2.04.09 pouzdro izolační potrubní z pěnového polyetylenu 54/50mm</t>
  </si>
  <si>
    <t>246880649</t>
  </si>
  <si>
    <t>Poznámka k položce:_x000D_
s Al.Folií_x000D_
viz ZLP-VYT-004</t>
  </si>
  <si>
    <t>49*1,05 'Přepočtené koeficientem množství</t>
  </si>
  <si>
    <t>75</t>
  </si>
  <si>
    <t>28377067R</t>
  </si>
  <si>
    <t>2.04.10 pouzdro izolační potrubní z pěnového polyetylenu 64/60mm</t>
  </si>
  <si>
    <t>824086583</t>
  </si>
  <si>
    <t>Poznámka k položce:_x000D_
s Al.folií_x000D_
viz ZLP-VYT-004</t>
  </si>
  <si>
    <t>48*1,05 'Přepočtené koeficientem množství</t>
  </si>
  <si>
    <t>76</t>
  </si>
  <si>
    <t>28377080R</t>
  </si>
  <si>
    <t>2.04.11 pouzdro izolační potrubní z pěnového polyetylenu 108/80mm</t>
  </si>
  <si>
    <t>-1948162851</t>
  </si>
  <si>
    <t>13*1,05 'Přepočtené koeficientem množství</t>
  </si>
  <si>
    <t>783</t>
  </si>
  <si>
    <t>2.05 ÚT Východní blok - Nátěry</t>
  </si>
  <si>
    <t>77</t>
  </si>
  <si>
    <t>783614651R</t>
  </si>
  <si>
    <t>2.05.01 Základní antikorozní nátěr armatur a kovových potrubí jednonásobný potrubí do DN 50 mm syntetický standardní</t>
  </si>
  <si>
    <t>-1772313382</t>
  </si>
  <si>
    <t>https://podminky.urs.cz/item/CS_URS_2021_02/783614651R</t>
  </si>
  <si>
    <t>78</t>
  </si>
  <si>
    <t>783614661R</t>
  </si>
  <si>
    <t>2.05.02 Základní antikorozní nátěr armatur a kovových potrubí jednonásobný potrubí přes DN 50 do DN 100 mm syntetický standardní</t>
  </si>
  <si>
    <t>-1373696272</t>
  </si>
  <si>
    <t>https://podminky.urs.cz/item/CS_URS_2021_02/783614661R</t>
  </si>
  <si>
    <t>79</t>
  </si>
  <si>
    <t>783615551R</t>
  </si>
  <si>
    <t>2.05.03 Mezinátěr armatur a kovových potrubí potrubí do DN 50 mm syntetický standardní</t>
  </si>
  <si>
    <t>557941110</t>
  </si>
  <si>
    <t>https://podminky.urs.cz/item/CS_URS_2021_02/783615551R</t>
  </si>
  <si>
    <t>80</t>
  </si>
  <si>
    <t>783615561R</t>
  </si>
  <si>
    <t>2.05.04 Mezinátěr armatur a kovových potrubí potrubí přes DN 50 do DN 100 mm syntetický standardní</t>
  </si>
  <si>
    <t>1309515128</t>
  </si>
  <si>
    <t>https://podminky.urs.cz/item/CS_URS_2021_02/783615561R</t>
  </si>
  <si>
    <t>81</t>
  </si>
  <si>
    <t>783617611R</t>
  </si>
  <si>
    <t>2.05.05 Krycí nátěr (email) armatur a kovových potrubí potrubí do DN 50 mm dvojnásobný syntetický standardní</t>
  </si>
  <si>
    <t>1420910385</t>
  </si>
  <si>
    <t>https://podminky.urs.cz/item/CS_URS_2021_02/783617611R</t>
  </si>
  <si>
    <t>82</t>
  </si>
  <si>
    <t>783617631R</t>
  </si>
  <si>
    <t>2.05.06 Krycí nátěr (email) armatur a kovových potrubí potrubí přes DN 50 do DN 100 mm dvojnásobný syntetický standardní</t>
  </si>
  <si>
    <t>1279845990</t>
  </si>
  <si>
    <t>https://podminky.urs.cz/item/CS_URS_2021_02/783617631R</t>
  </si>
  <si>
    <t>767</t>
  </si>
  <si>
    <t>2.06 ÚT Východní blok - Montážní, závěsový, spojovací, těsnící materiál</t>
  </si>
  <si>
    <t>83</t>
  </si>
  <si>
    <t>767995111R</t>
  </si>
  <si>
    <t>2.06.01 Drobný montážní materiál (objímky, konzole, spojky, příruby, závěsový, spojovací mat. atp.)</t>
  </si>
  <si>
    <t>kg</t>
  </si>
  <si>
    <t>-1996690339</t>
  </si>
  <si>
    <t>https://podminky.urs.cz/item/CS_URS_2021_02/767995111R</t>
  </si>
  <si>
    <t>Poznámka k položce:_x000D_
Dodávka a montáž</t>
  </si>
  <si>
    <t>03 - ÚT Tělocvična</t>
  </si>
  <si>
    <t xml:space="preserve">    734 - 3.01 ÚT Tělocvična - armatury</t>
  </si>
  <si>
    <t xml:space="preserve">      733 - 3.02 ÚT Tělocvična - potrubí</t>
  </si>
  <si>
    <t xml:space="preserve">    713 - 3.03 ÚT Tělocvična - izolace</t>
  </si>
  <si>
    <t xml:space="preserve">    767 - 3.04 ÚT Tělocvična - Montážní, závěsový, spojovací, těsnící materiál</t>
  </si>
  <si>
    <t>3.01 ÚT Tělocvična - armatury</t>
  </si>
  <si>
    <t>734292715R2</t>
  </si>
  <si>
    <t>3.01.01 Ostatní armatury kulové kohouty PN 42 do 185°C přímé vnitřní závit G 1</t>
  </si>
  <si>
    <t>-1227061727</t>
  </si>
  <si>
    <t>https://podminky.urs.cz/item/CS_URS_2021_02/734292715R2</t>
  </si>
  <si>
    <t>55114148R2</t>
  </si>
  <si>
    <t>3.01.01 kohout kulový PN 35 T 185°C plnoprůtokový nikl páčka 1" červený</t>
  </si>
  <si>
    <t>318527167</t>
  </si>
  <si>
    <t>3.01.02 Ostatní armatury kulové kohouty PN 42 do 185°C přímé vnitřní závit G 3/4</t>
  </si>
  <si>
    <t>-1376631842</t>
  </si>
  <si>
    <t>3.01.02 kohout kulový PN 42 T 185°C plnoprůtokový nikl páčka 3/4" červený</t>
  </si>
  <si>
    <t>1447727775</t>
  </si>
  <si>
    <t>3.01.03 Ventily regulační závitové vyvažovací přímé PN 20 do 100°C G 1/2</t>
  </si>
  <si>
    <t>244959009</t>
  </si>
  <si>
    <t>Poznámka k položce:_x000D_
Pro hydraulický výpočet uvažován IMI STAD PN25 - přednastavení platí pro tento ventil</t>
  </si>
  <si>
    <t>3.01.03 ventil vyvažovací stoupačkový přímý PN 25 T 100°C dvouregulační 1/2"</t>
  </si>
  <si>
    <t>1881837820</t>
  </si>
  <si>
    <t>734221546R</t>
  </si>
  <si>
    <t>3.01.04 Ventily regulační závitové termostatické, bez hlavice ovládání PN 16 do 110°C přímé jednoregulační G 3/4</t>
  </si>
  <si>
    <t>2120189579</t>
  </si>
  <si>
    <t>https://podminky.urs.cz/item/CS_URS_2021_02/734221546R</t>
  </si>
  <si>
    <t>55121134R</t>
  </si>
  <si>
    <t>3.01.04 ventil radiátorový přímý PN 10 T 120°C s přednastavením 3/4"</t>
  </si>
  <si>
    <t>-2122610200</t>
  </si>
  <si>
    <t>734221552R</t>
  </si>
  <si>
    <t>3.01.05 Ventily regulační závitové termostatické, bez hlavice ovládání PN 16 do 110°C přímé G 1/2</t>
  </si>
  <si>
    <t>2029601083</t>
  </si>
  <si>
    <t>https://podminky.urs.cz/item/CS_URS_2021_02/734221552R</t>
  </si>
  <si>
    <t>Poznámka k položce:_x000D_
Pro hydraulický výpočet uvažován typ IMI V - exakt ii - přednastavení platí pro tento ventil</t>
  </si>
  <si>
    <t>55121132R</t>
  </si>
  <si>
    <t>3.01.05 ventil radiátorový přímý PN 10 T 120°C s přednastavením 1/2"</t>
  </si>
  <si>
    <t>1894828165</t>
  </si>
  <si>
    <t>734261718R</t>
  </si>
  <si>
    <t>3.01.06 Šroubení regulační radiátorové přímé s vypouštěním G 3/4</t>
  </si>
  <si>
    <t>1079986979</t>
  </si>
  <si>
    <t>https://podminky.urs.cz/item/CS_URS_2021_02/734261718R</t>
  </si>
  <si>
    <t>Poznámka k položce:_x000D_
s přednastavením</t>
  </si>
  <si>
    <t>55128334R</t>
  </si>
  <si>
    <t>3.01.06 šroubení regulační radiátorové přímé s vypouštěním nástřik chrom 3/4"</t>
  </si>
  <si>
    <t>-1887538542</t>
  </si>
  <si>
    <t>Poznámka k položce:_x000D_
s přednastavením_x000D_
Pro hydraulický výpočet uvažován typ IMI Regulux - přednastavení platí pro tento ventil</t>
  </si>
  <si>
    <t>3.01.07 Šroubení regulační radiátorové přímé s vypouštěním G 1/2</t>
  </si>
  <si>
    <t>1940101873</t>
  </si>
  <si>
    <t>3.01.07 šroubení regulační radiátorové přímé s vypouštěním nástřik chrom 1/2"</t>
  </si>
  <si>
    <t>-2128895565</t>
  </si>
  <si>
    <t>734291123R2</t>
  </si>
  <si>
    <t>3.01.08 Ostatní armatury kohouty plnicí a vypouštěcí PN 16 do 90°C G 1/2</t>
  </si>
  <si>
    <t>-363695676</t>
  </si>
  <si>
    <t>https://podminky.urs.cz/item/CS_URS_2021_02/734291123R2</t>
  </si>
  <si>
    <t>55124389R2</t>
  </si>
  <si>
    <t>3.01.08 kohout vypouštěcí kulový s hadicovou vývodkou a zátkou PN 16 T 110°C 1/2"</t>
  </si>
  <si>
    <t>1535406844</t>
  </si>
  <si>
    <t>734221682R</t>
  </si>
  <si>
    <t>3.01.09 Termostatická hlavice kapalinová PN 10 do 110°C otopných těles</t>
  </si>
  <si>
    <t>-1498200286</t>
  </si>
  <si>
    <t>https://podminky.urs.cz/item/CS_URS_2021_02/734221682R</t>
  </si>
  <si>
    <t>Poznámka k položce:_x000D_
Pro veřejné budovy se zajištěním proti sejmutí, vestavěné čidlo, kapalinová náplň, stupnice 1-5, ochrana proti zamrznutí</t>
  </si>
  <si>
    <t>3.01.09 hlava termostatická kapalinová pro radiátorové tělesa s integrovaným ventilem</t>
  </si>
  <si>
    <t>822844815</t>
  </si>
  <si>
    <t>3.01.10 Přesun hmot pro armatury stanovený z hmotnosti přesunovaného materiálu vodorovná dopravní vzdálenost do 50 m v objektech výšky přes 6 do 12 m</t>
  </si>
  <si>
    <t>-377884622</t>
  </si>
  <si>
    <t>3.01.11 Přesun hmot pro armatury stanovený z hmotnosti přesunovaného materiálu Příplatek k cenám za zvětšený přesun přes vymezenou největší dopravní vzdálenost do 1000 m</t>
  </si>
  <si>
    <t>1710520614</t>
  </si>
  <si>
    <t>998734199</t>
  </si>
  <si>
    <t>3.01.12 Přesun hmot pro armatury stanovený z hmotnosti přesunovaného materiálu Příplatek k cenám za zvětšený přesun přes vymezenou největší dopravní vzdálenost za každých dalších i započatých 1000 m</t>
  </si>
  <si>
    <t>1578066192</t>
  </si>
  <si>
    <t>https://podminky.urs.cz/item/CS_URS_2021_02/998734199</t>
  </si>
  <si>
    <t>0,348*25 'Přepočtené koeficientem množství</t>
  </si>
  <si>
    <t>3.02 ÚT Tělocvična - potrubí</t>
  </si>
  <si>
    <t>733223202R</t>
  </si>
  <si>
    <t>3.02.01 Potrubí z trubek měděných tvrdých spojovaných tvrdým pájením Ø 15/1</t>
  </si>
  <si>
    <t>-1425750230</t>
  </si>
  <si>
    <t>https://podminky.urs.cz/item/CS_URS_2021_02/733223202R</t>
  </si>
  <si>
    <t>733223204R</t>
  </si>
  <si>
    <t>3.02.02 Potrubí z trubek měděných tvrdých spojovaných tvrdým pájením Ø 22/1</t>
  </si>
  <si>
    <t>1157665123</t>
  </si>
  <si>
    <t>https://podminky.urs.cz/item/CS_URS_2021_02/733223204R</t>
  </si>
  <si>
    <t>733223205R</t>
  </si>
  <si>
    <t>3.02.03 Potrubí z trubek měděných tvrdých spojovaných tvrdým pájením Ø 28/1,5</t>
  </si>
  <si>
    <t>-453468500</t>
  </si>
  <si>
    <t>https://podminky.urs.cz/item/CS_URS_2021_02/733223205R</t>
  </si>
  <si>
    <t>733223206R</t>
  </si>
  <si>
    <t>3.02.04 Potrubí z trubek měděných tvrdých spojovaných tvrdým pájením Ø 35/1,5</t>
  </si>
  <si>
    <t>-239614818</t>
  </si>
  <si>
    <t>https://podminky.urs.cz/item/CS_URS_2021_02/733223206R</t>
  </si>
  <si>
    <t>733223207R</t>
  </si>
  <si>
    <t>3.02.05 Potrubí z trubek měděných tvrdých spojovaných tvrdým pájením Ø 42/1,5</t>
  </si>
  <si>
    <t>-616109360</t>
  </si>
  <si>
    <t>https://podminky.urs.cz/item/CS_URS_2021_02/733223207R</t>
  </si>
  <si>
    <t>733291101R2</t>
  </si>
  <si>
    <t>3.02.06 Zkoušky těsnosti potrubí z trubek měděných Ø do 35/1,5</t>
  </si>
  <si>
    <t>914683629</t>
  </si>
  <si>
    <t>https://podminky.urs.cz/item/CS_URS_2021_02/733291101R2</t>
  </si>
  <si>
    <t>733291102R2</t>
  </si>
  <si>
    <t>3.02.07 Zkoušky těsnosti potrubí z trubek měděných Ø přes 35/1,5 do 64/2,0</t>
  </si>
  <si>
    <t>20612930</t>
  </si>
  <si>
    <t>https://podminky.urs.cz/item/CS_URS_2021_02/733291102R2</t>
  </si>
  <si>
    <t>998733102R2</t>
  </si>
  <si>
    <t>3.02.08 Přesun hmot pro rozvody potrubí stanovený z hmotnosti přesunovaného materiálu vodorovná dopravní vzdálenost do 50 m v objektech výšky přes 6 do 12 m</t>
  </si>
  <si>
    <t>-394205888</t>
  </si>
  <si>
    <t>https://podminky.urs.cz/item/CS_URS_2021_02/998733102R2</t>
  </si>
  <si>
    <t>998733194R2</t>
  </si>
  <si>
    <t>3.02.09 Přesun hmot pro rozvody potrubí stanovený z hmotnosti přesunovaného materiálu Příplatek k cenám za zvětšený přesun přes vymezenou největší dopravní vzdálenost do 1000 m</t>
  </si>
  <si>
    <t>-2092967413</t>
  </si>
  <si>
    <t>https://podminky.urs.cz/item/CS_URS_2021_02/998733194R2</t>
  </si>
  <si>
    <t>998733199R2</t>
  </si>
  <si>
    <t>3.02.10 Přesun hmot pro rozvody potrubí stanovený z hmotnosti přesunovaného materiálu Příplatek k cenám za zvětšený přesun přes vymezenou největší dopravní vzdálenost za každých dalších i započatých 1000 m</t>
  </si>
  <si>
    <t>1825450511</t>
  </si>
  <si>
    <t>0,332*25 'Přepočtené koeficientem množství</t>
  </si>
  <si>
    <t>3.03 ÚT Tělocvična - izolace</t>
  </si>
  <si>
    <t>713471211R2</t>
  </si>
  <si>
    <t>3.03.00 Montáž izolace tepelné potrubí, ohybů, přírub, armatur nebo tvarovek snímatelnými pouzdry s vrstvenou izolací s upevněním na suchý zip (izolační materiál ve specifikaci) potrubí</t>
  </si>
  <si>
    <t>401712746</t>
  </si>
  <si>
    <t>28377012R3</t>
  </si>
  <si>
    <t>3.03.01 pouzdro izolační potrubní z pěnového polyetylenu 12/13mm</t>
  </si>
  <si>
    <t>419242823</t>
  </si>
  <si>
    <t>24,762*1,05 'Přepočtené koeficientem množství</t>
  </si>
  <si>
    <t>28377095R3</t>
  </si>
  <si>
    <t>3.03.02 pouzdro izolační potrubní z pěnového polyetylenu 15/13mm</t>
  </si>
  <si>
    <t>426981089</t>
  </si>
  <si>
    <t>3,81*1,05 'Přepočtené koeficientem množství</t>
  </si>
  <si>
    <t>28377045R2</t>
  </si>
  <si>
    <t>3.03.03 pouzdro izolační potrubní z pěnového polyetylenu 22/20mm</t>
  </si>
  <si>
    <t>-1020804250</t>
  </si>
  <si>
    <t>29,524*1,05 'Přepočtené koeficientem množství</t>
  </si>
  <si>
    <t>28377049R2</t>
  </si>
  <si>
    <t>3.03.04 pouzdro izolační potrubní z pěnového polyetylenu 28/25mm</t>
  </si>
  <si>
    <t>-332885181</t>
  </si>
  <si>
    <t>4,762*1,05 'Přepočtené koeficientem množství</t>
  </si>
  <si>
    <t>28377056R2</t>
  </si>
  <si>
    <t>3.03.05 pouzdro izolační potrubní z pěnového polyetylenu 35/30mm</t>
  </si>
  <si>
    <t>-2021984976</t>
  </si>
  <si>
    <t>185,714*1,05 'Přepočtené koeficientem množství</t>
  </si>
  <si>
    <t>28377063R2</t>
  </si>
  <si>
    <t>3.03.06 pouzdro izolační potrubní z pěnového polyetylenu 42/40mm</t>
  </si>
  <si>
    <t>538749166</t>
  </si>
  <si>
    <t>14,286*1,05 'Přepočtené koeficientem množství</t>
  </si>
  <si>
    <t>3.04 ÚT Tělocvična - Montážní, závěsový, spojovací, těsnící materiál</t>
  </si>
  <si>
    <t>767995111R2</t>
  </si>
  <si>
    <t>3.04.01 Drobný montážní materiál (objímky, konzole, spojky, příruby, závěsový, spojovací mat. atp.)</t>
  </si>
  <si>
    <t>131512095</t>
  </si>
  <si>
    <t>04 - Demontáže</t>
  </si>
  <si>
    <t xml:space="preserve">    732 - Ústřední vytápění - strojovny</t>
  </si>
  <si>
    <t>732</t>
  </si>
  <si>
    <t>Ústřední vytápění - strojovny</t>
  </si>
  <si>
    <t>732110812R</t>
  </si>
  <si>
    <t>4.01 Demontáž těles rozdělovačů a sběračů přes 100 do DN 200</t>
  </si>
  <si>
    <t>776230491</t>
  </si>
  <si>
    <t>https://podminky.urs.cz/item/CS_URS_2021_02/732110812R</t>
  </si>
  <si>
    <t>Poznámka k položce:_x000D_
včetně armatur a izolace</t>
  </si>
  <si>
    <t>735111810R</t>
  </si>
  <si>
    <t>4.02 Demontáž otopných těles litinových článkových</t>
  </si>
  <si>
    <t>-2066784784</t>
  </si>
  <si>
    <t>https://podminky.urs.cz/item/CS_URS_2021_02/735111810R</t>
  </si>
  <si>
    <t>733120832R</t>
  </si>
  <si>
    <t xml:space="preserve">4.03 Demontáž potrubí z trubek ocelových hladkých </t>
  </si>
  <si>
    <t>250468872</t>
  </si>
  <si>
    <t>https://podminky.urs.cz/item/CS_URS_2021_02/733120832R</t>
  </si>
  <si>
    <t>Poznámka k položce:_x000D_
vč. uložení a armatur</t>
  </si>
  <si>
    <t>735494811R</t>
  </si>
  <si>
    <t>4.04 Vypuštění vody z otopných soustav bez kotlů, ohříváků, zásobníků a nádrží</t>
  </si>
  <si>
    <t>m2</t>
  </si>
  <si>
    <t>1082639449</t>
  </si>
  <si>
    <t>https://podminky.urs.cz/item/CS_URS_2021_02/735494811R</t>
  </si>
  <si>
    <t>735890802R</t>
  </si>
  <si>
    <t>4.05 Vnitrostaveništní přemístění vybouraných (demontovaných) hmot otopných těles vodorovně do 100 m v objektech výšky přes 6 do 12 m</t>
  </si>
  <si>
    <t>848712691</t>
  </si>
  <si>
    <t>https://podminky.urs.cz/item/CS_URS_2021_02/735890802R</t>
  </si>
  <si>
    <t>733890803R</t>
  </si>
  <si>
    <t>4.06 Vnitrostaveništní přemístění vybouraných (demontovaných) hmot rozvodů potrubí vodorovně do 100 m v objektech výšky přes 6 do 24 m</t>
  </si>
  <si>
    <t>-123140776</t>
  </si>
  <si>
    <t>https://podminky.urs.cz/item/CS_URS_2021_02/733890803R</t>
  </si>
  <si>
    <t>997006512R</t>
  </si>
  <si>
    <t>4.07 Vodorovná doprava suti na skládku s naložením na dopravní prostředek a složením přes 100 m do 1 km</t>
  </si>
  <si>
    <t>-175606652</t>
  </si>
  <si>
    <t>https://podminky.urs.cz/item/CS_URS_2021_02/997006512R</t>
  </si>
  <si>
    <t>Poznámka k položce:_x000D_
odvoz kovového odpadu 19 10 01 na výkup</t>
  </si>
  <si>
    <t>997006519R</t>
  </si>
  <si>
    <t>4.08 Vodorovná doprava suti na skládku s naložením na dopravní prostředek a složením Příplatek k ceně za každý další i započatý 1 km</t>
  </si>
  <si>
    <t>1030262565</t>
  </si>
  <si>
    <t>https://podminky.urs.cz/item/CS_URS_2021_02/997006519R</t>
  </si>
  <si>
    <t>0,484*25 'Přepočtené koeficientem množství</t>
  </si>
  <si>
    <t>05 - Najetí, komplexní vyzkoušení, seřízení a zaregulování</t>
  </si>
  <si>
    <t xml:space="preserve">D61 - Najetí, Komplexní vyzkoušení, Seřízení a zaregulování </t>
  </si>
  <si>
    <t>D61</t>
  </si>
  <si>
    <t xml:space="preserve">Najetí, Komplexní vyzkoušení, Seřízení a zaregulování </t>
  </si>
  <si>
    <t>735191910R</t>
  </si>
  <si>
    <t xml:space="preserve">Pol1233 Ostatní opravy napuštění vody do otopného systému včetně potrubí </t>
  </si>
  <si>
    <t>CS ÚRS 2020 02</t>
  </si>
  <si>
    <t>-778683255</t>
  </si>
  <si>
    <t>5.01</t>
  </si>
  <si>
    <t>5.01 topná zkouška</t>
  </si>
  <si>
    <t>-1858270598</t>
  </si>
  <si>
    <t>5.02</t>
  </si>
  <si>
    <t>5.02 el. zapojení čerpadel a pohonů směšovacích ventilů do stávající regulace</t>
  </si>
  <si>
    <t>712131853</t>
  </si>
  <si>
    <t>5.03</t>
  </si>
  <si>
    <t>5.03 seřízení a zaregulování otopné soustavy</t>
  </si>
  <si>
    <t>-1877549485</t>
  </si>
  <si>
    <t>732199100R</t>
  </si>
  <si>
    <t>5.06 Montáž štítků orientačních</t>
  </si>
  <si>
    <t>-1266604642</t>
  </si>
  <si>
    <t>Poznámka k položce:_x000D_
včetně jejich výroby a dodávky</t>
  </si>
  <si>
    <t>5.07</t>
  </si>
  <si>
    <t>5.07 zednické přípomoci</t>
  </si>
  <si>
    <t>-2134812689</t>
  </si>
  <si>
    <t>997013501R</t>
  </si>
  <si>
    <t>5.07A Odvoz suti a vybouraných hmot na skládku nebo meziskládku do 1 km se složením</t>
  </si>
  <si>
    <t>623335083</t>
  </si>
  <si>
    <t>https://podminky.urs.cz/item/CS_URS_2021_02/997013501R</t>
  </si>
  <si>
    <t>997013511R</t>
  </si>
  <si>
    <t>5.07B Odvoz suti a vybouraných hmot z meziskládky na skládku s naložením a se složením, na vzdálenost do 1 km</t>
  </si>
  <si>
    <t>-697425922</t>
  </si>
  <si>
    <t>https://podminky.urs.cz/item/CS_URS_2021_02/997013511R</t>
  </si>
  <si>
    <t>997013631R</t>
  </si>
  <si>
    <t>5.07C Poplatek za uložení stavebního odpadu na skládce (skládkovné) směsného stavebního a demoličního zatříděného do Katalogu odpadů pod kódem 17 09 04</t>
  </si>
  <si>
    <t>424913880</t>
  </si>
  <si>
    <t>https://podminky.urs.cz/item/CS_URS_2021_02/997013631R</t>
  </si>
  <si>
    <t>5.08</t>
  </si>
  <si>
    <t>5.08 Vypracování dodavatelské dokumentace</t>
  </si>
  <si>
    <t>-939205955</t>
  </si>
  <si>
    <t>Poznámka k položce:_x000D_
Poznámka k položce: Položka zahrnuje náklady na vypracování dodavatelské (výrobní, realizační) dokumentace zhotvitele stavby dle  podmínek  kap. B.8.q) souhrnné technické zprávy - pro dokumentaci, zahrnutou v samostatných položkách jednotlivých stavebních objektů nebo provozních soborů.</t>
  </si>
  <si>
    <t>5.09 Dokumentace skutečného provedení stavby</t>
  </si>
  <si>
    <t>-1021947096</t>
  </si>
  <si>
    <t>D.1.4.2 - Zařízení silnoproudé elektrotechniky</t>
  </si>
  <si>
    <t>74709305</t>
  </si>
  <si>
    <t>Ing.Ondřej Novotný</t>
  </si>
  <si>
    <t xml:space="preserve">    741 - Elektroinstalace - silnoproud</t>
  </si>
  <si>
    <t>741</t>
  </si>
  <si>
    <t>Elektroinstalace - silnoproud</t>
  </si>
  <si>
    <t>74100000</t>
  </si>
  <si>
    <t>D.1.4.2 Zařízení silnoproudé elektrotechniky</t>
  </si>
  <si>
    <t>-907391589</t>
  </si>
  <si>
    <t>https://podminky.urs.cz/item/CS_URS_2021_02/74100000</t>
  </si>
  <si>
    <t>Poznámka k položce:_x000D_
výkaz výměr v příloze</t>
  </si>
  <si>
    <t>D.1.4.3 - Slaboproudá elektrotechnika</t>
  </si>
  <si>
    <t>25047752</t>
  </si>
  <si>
    <t>KZ System s.r.o.</t>
  </si>
  <si>
    <t>CZ25047752</t>
  </si>
  <si>
    <t>D1 - OZVUČOVACÍ SYSTÉM / EVAKUAČNÍ SYSTÉM</t>
  </si>
  <si>
    <t>D2 - JEDNOTNÝ ČAS</t>
  </si>
  <si>
    <t>OST - Ostatní</t>
  </si>
  <si>
    <t>D1</t>
  </si>
  <si>
    <t>OZVUČOVACÍ SYSTÉM / EVAKUAČNÍ SYSTÉM</t>
  </si>
  <si>
    <t>OS/ES</t>
  </si>
  <si>
    <t>Řídící jednotka ozvučovacího systému, sloty pro 3 moduly,  výkon 2x 500 W + 1x 500 W záloha, 4x audio vstup, 2x RM port pro mikrofony, 16x vstupy, připojení přes LAN, EN 54-16 (splňuje normy pro evakuační rozhlas)</t>
  </si>
  <si>
    <t>OS/ES-2</t>
  </si>
  <si>
    <t>Digitální modulový zesilovač –  třída D, výkon 500 W, výstupní napětí 100 V / 70 V / 50 V, frekvenční rozsah 40 Hz–20 kHz, ventilátor s protiprachovým filtrem, splňuje normu EN 54-16</t>
  </si>
  <si>
    <t>OS/ES-3</t>
  </si>
  <si>
    <t>Digitální modulový záložní zesilovač –  třída D, výkon 500 W, výstupní napětí 100 V / 70 V / 50 V, frekvenční rozsah 40 Hz–20 kHz, ventilátor s protiprachovým filtrem, splňuje normu EN 54-16 (záložní zesilovač)</t>
  </si>
  <si>
    <t>OS/ES-4</t>
  </si>
  <si>
    <t>Mikrofonní stanice pro všeobecné hlášení, min. 13 programovatelných tlačítek, vstup pro externí mikrofon/AUX, EN 54-16</t>
  </si>
  <si>
    <t>OS/ES-5</t>
  </si>
  <si>
    <t>Záložní napájecí zdroj 1150 W, 8x výstup 31 V DC / 25 A + 3x výstup 31 V DC / 5 A + 3x výstup 24 V DC / 5 A pro dobíjení akumulátorů,  diagnostické propojení s řídícími jednotkami, napájení 230 V AC, instalace do 19" rozvaděče</t>
  </si>
  <si>
    <t>OS/ES-6</t>
  </si>
  <si>
    <t>Akumulátor 12 V - 100 Ah -  vhodný pro použití v EPS a HSP</t>
  </si>
  <si>
    <t>OS/ES-7</t>
  </si>
  <si>
    <t>Profesionální multimediální USB/SD/MP3 přehrávač, s FM tunerem, Bluetooth připojením a dálkovým ovládáním. LED displej, symetrický mikrofonní vstup,  samostatná regulace hlasitosti a samostatné 2-pásmové korekce přehrávače a mikrofonního vstupu. Montáž do 19" racku, 1x AUX stereo vstup (jack 3,5 mm)</t>
  </si>
  <si>
    <t>OS/ES-8</t>
  </si>
  <si>
    <t>Skříňkový reproduktor 6 W/100 V, odbočky 3 W, 1,5 W, citlivost 80 dB (1 W/4 m, 500 Hz–5 kHz), frekvenční rozsah 197 Hz–22 kHz, vyzařovací úhel 83° (1 kHz), reproduktor 165 mm, keramická svorkovnice s tepelnou pojistkou, dřevěná skříňka, kovová mřížka, montáž na omítku s krytím IP 54. Reproduktor splňuje normu EN 54-24. - učebny a kabinety</t>
  </si>
  <si>
    <t>OS/ES-9</t>
  </si>
  <si>
    <t>Skříňkový reproduktor 6 W/100 V, odbočky 3 W, 1,5 W, citlivost 80 dB (1 W/4 m, 500 Hz–5 kHz), frekvenční rozsah 197 Hz–22 kHz, vyzařovací úhel 83° (1 kHz), reproduktor 165 mm, keramická svorkovnice s tepelnou pojistkou, dřevěná skříňka, kovová mřížka, montáž na omítku s krytím IP 54. Reproduktor splňuje normu EN 54-24. - chodby</t>
  </si>
  <si>
    <t>OS/ES-10</t>
  </si>
  <si>
    <t>Tlakový reproduktor dvoupásmový 30 W / 100 V, odbočky 30 / 15 / 7,5 / 3,75 W, akustický tlak SPL 111 dB (1 W / 1 m, 500 Hz – 5 kHz), frekvenční rozsah 120 Hz – 20 kHz, vyzařovací úhel 90° (1 kHz) horizontální / 95° (1 kHz) vertikální, reproduktory 120 mm středobass, 25 mm výšky, šroubovací keramická svorkovnice s tepelnou pojistkou, plastová konstrukce, montáž na omítku, EN 54-24 - tělocvična</t>
  </si>
  <si>
    <t>OS/ES-11</t>
  </si>
  <si>
    <t>Tlakový reproduktor dvoupásmový 60 W / 100 V, odbočky 60 / 30 / 15 / 7,5 W, akustický tlak SPL 115 dB (1 W / 1 m, 500 Hz – 5 kHz), frekvenční rozsah 100 Hz – 20 kHz, vyzařovací úhel 80° (1 kHz) horizontální / 90° (1 kHz) vertikální, reproduktory 165 mm středobass, 25 mm výšky, šroubovací keramická svorkovnice s tepelnou pojistkou, plastová konstrukce, rozměry 418 x 332 x 391 mm, venkovní použití typ B, IP 65, šedý, montáž na omítku, EN 54-24 - atrium</t>
  </si>
  <si>
    <t>OS/ES-12</t>
  </si>
  <si>
    <t>19" Rozvaděč stojanový 42U 600x800, šedý, prosklené uzamykatelné dveře vč. ventilační jednotky s termostatem a LCD displejem</t>
  </si>
  <si>
    <t>OS/ES-13</t>
  </si>
  <si>
    <t>Příslušenství do datového rozvaděče (zásuvkové pole s přepěťovou ochranou, 2x police, zámek se dvěma klíči, záslepky)</t>
  </si>
  <si>
    <t>D2</t>
  </si>
  <si>
    <t>JEDNOTNÝ ČAS</t>
  </si>
  <si>
    <t>JČ</t>
  </si>
  <si>
    <t>Hlavní (řídící) hodiny  s dotykovým LCD, včetně GPS přijímače a SW do klientova běžného PC</t>
  </si>
  <si>
    <t>KS</t>
  </si>
  <si>
    <t>JČ-2</t>
  </si>
  <si>
    <t>Ručkové podružné analogové hodiny, čtvercové, 30cm , požadavek na tichý chod, kovový rámeček</t>
  </si>
  <si>
    <t>JČ-3</t>
  </si>
  <si>
    <t>Ručkové podružné analogové hodiny, čtvercové, 40cm , tichý chod, kovový rámeček - stříbrný mat -OBOUSTRANNÉ</t>
  </si>
  <si>
    <t>JČ-4</t>
  </si>
  <si>
    <t>Spínací reléový box pro integraci do rozhlasové ústředny</t>
  </si>
  <si>
    <t>JČ-5</t>
  </si>
  <si>
    <t>Stropní závěs nebo stěnový závěs k ručkovým hodinám EL-oboustranně</t>
  </si>
  <si>
    <t>OST</t>
  </si>
  <si>
    <t>Ostatní</t>
  </si>
  <si>
    <t>741122219</t>
  </si>
  <si>
    <t>Montáž kabelů měděných bez ukončení uložených volně nebo v liště plných kulatých (např. CYKY) počtu a průřezu žil 4x1,5 až 2,5 mm2</t>
  </si>
  <si>
    <t>262144</t>
  </si>
  <si>
    <t>OST-1</t>
  </si>
  <si>
    <t>HSP kab 4x1,5 bezhalogenové provedení</t>
  </si>
  <si>
    <t>741122201</t>
  </si>
  <si>
    <t>Montáž kabelů měděných bez ukončení uložených volně nebo v liště plných kulatých (např. CYKY) počtu a průřezu žil 2x1,5 až 6 mm2</t>
  </si>
  <si>
    <t>OST-2</t>
  </si>
  <si>
    <t>HSP kab 2x1,5 bezhalogenové provedení</t>
  </si>
  <si>
    <t>741124771</t>
  </si>
  <si>
    <t>Montáž kabel UTP cat.6 volně uložený</t>
  </si>
  <si>
    <t>OST-3</t>
  </si>
  <si>
    <t>Instalační kabel CAT6 UTP LSOH</t>
  </si>
  <si>
    <t>741110511</t>
  </si>
  <si>
    <t>Montáž lišt a kanálků elektroinstalačních se spojkami, ohyby a rohy a s nasunutím do krabic vkládacích s víčkem, šířky do 60 mm</t>
  </si>
  <si>
    <t>OST-4</t>
  </si>
  <si>
    <t>KOPOS LHD 40x40HF_HD - lišta hranatá HF HD ( 2m ) superbílá bezhalogenová</t>
  </si>
  <si>
    <t>OST-5</t>
  </si>
  <si>
    <t>KOPOS LHD 40x20HF_HD - lišta hranatá HF HD ( 2m ) superbílá bezhalogenová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</si>
  <si>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</si>
  <si>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</si>
  <si>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OST-6</t>
  </si>
  <si>
    <t>KRABICE PŘÍSTROJOVÁ BEZHALOGENOVÁ s víkem a porcelánovou svorkovnicí</t>
  </si>
  <si>
    <t>OST-7</t>
  </si>
  <si>
    <t>Ochranná ocelová mříž pro prvky v tělocvičně D+M</t>
  </si>
  <si>
    <t>OST-8</t>
  </si>
  <si>
    <t>Zajištění přívodu AC230V + výchozí revize</t>
  </si>
  <si>
    <t>220370002</t>
  </si>
  <si>
    <t>Montáž rozhlasové ústředny včetně usazení ústředny a její přišroubování, protažení kabelů do skříně, připojení síťového přívodu a zemnícího vodiče, přezkoušení zařízení na betonovou podlahu</t>
  </si>
  <si>
    <t>220370536</t>
  </si>
  <si>
    <t>Montáž reproduktoru bez připojeného regulátoru hlasitosti skříňového do 6 W nástěnného</t>
  </si>
  <si>
    <t>OST-9</t>
  </si>
  <si>
    <t>Montáž  hlavních hodin včetně montáže na připravené úchytné body, připojení přívodů, přezkoušení hodin a signalizace, seřízení na jednotný čas hlavních kyvadlových [HH 1] nebo elektronických [EH 1]</t>
  </si>
  <si>
    <t>220320031</t>
  </si>
  <si>
    <t>Montáž hodin včetně montáže na připravené úchytné body, připojení přívodů, přezkoušení hodin a signalizace, seřízení na jednotný čas podružných jednostranných</t>
  </si>
  <si>
    <t>220320042</t>
  </si>
  <si>
    <t>Montáž hodin včetně montáže na připravené úchytné body, připojení přívodů, přezkoušení hodin a signalizace, seřízení na jednotný čas podružných oboustranných transparentních na tyčovém závěsu</t>
  </si>
  <si>
    <t>OST-10</t>
  </si>
  <si>
    <t>Ostatní nespecifikovaný materiál</t>
  </si>
  <si>
    <t>OST-11</t>
  </si>
  <si>
    <t>Šéfmontáž - koordinátor činností</t>
  </si>
  <si>
    <t>hod</t>
  </si>
  <si>
    <t>OST-12</t>
  </si>
  <si>
    <t>Demontáž stávajích systémů  - rozhlasové komponenty</t>
  </si>
  <si>
    <t>OST-13</t>
  </si>
  <si>
    <t>Demontáž stávajích systémů - komponenty jednotného času</t>
  </si>
  <si>
    <t>OST-14</t>
  </si>
  <si>
    <t>Demontáž stávajích systémů - komponenty zvonění</t>
  </si>
  <si>
    <t>84</t>
  </si>
  <si>
    <t>VRN-1</t>
  </si>
  <si>
    <t>Doprava</t>
  </si>
  <si>
    <t>86</t>
  </si>
  <si>
    <t>VRN-2</t>
  </si>
  <si>
    <t>88</t>
  </si>
  <si>
    <t>VRN-3</t>
  </si>
  <si>
    <t>Zednické přípomoci</t>
  </si>
  <si>
    <t>90</t>
  </si>
  <si>
    <t>971 033 341</t>
  </si>
  <si>
    <t>Vybourání otvorů ve zdivu základovém nebo nadzákladovém z cihel, tvárnic, příčkovek z cihel pálených na maltu vápennou nebo vápenocementovou plochy do 0,09 m2, tl. do 300 mm</t>
  </si>
  <si>
    <t>92</t>
  </si>
  <si>
    <t>VRN-4</t>
  </si>
  <si>
    <t>Dokumentace skutečného provedení</t>
  </si>
  <si>
    <t>94</t>
  </si>
  <si>
    <t>VRN-5</t>
  </si>
  <si>
    <t>Likvidace odpadů + odvoz</t>
  </si>
  <si>
    <t>96</t>
  </si>
  <si>
    <t>D.1.4.4 - Zdravotně technické instalace</t>
  </si>
  <si>
    <t>02 - 1.PP_1.ETAPA - VODOVOD_1</t>
  </si>
  <si>
    <t>Město Sokolov, Rokycanova 1929, Sokolov</t>
  </si>
  <si>
    <t>286 83 218</t>
  </si>
  <si>
    <t>CZ286 83 218</t>
  </si>
  <si>
    <t>718 55 076</t>
  </si>
  <si>
    <t>Ing. Kamil Šlachta</t>
  </si>
  <si>
    <t>HSV - Práce a dodávky HSV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</si>
  <si>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</si>
  <si>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</si>
  <si>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</si>
  <si>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</si>
  <si>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</si>
  <si>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722 - Zdravotechnika - vnitřní vodovod</t>
  </si>
  <si>
    <t>HSV</t>
  </si>
  <si>
    <t>Práce a dodávky HSV</t>
  </si>
  <si>
    <t>Úpravy povrchů, podlahy a osazování výplní</t>
  </si>
  <si>
    <t>611315201</t>
  </si>
  <si>
    <t>Vápenná omítka jednotlivých malých ploch hrubá na stropech, plochy jednotlivě do 0,09 m2</t>
  </si>
  <si>
    <t>-1082718987</t>
  </si>
  <si>
    <t>https://podminky.urs.cz/item/CS_URS_2021_02/611315201</t>
  </si>
  <si>
    <t>Trubní vedení</t>
  </si>
  <si>
    <t>899911111</t>
  </si>
  <si>
    <t>Osazení ocelových součástí závěsných a úložných pro potrubí na mostech, konstrukcích apod. hmotnosti jednotlivě do 5 kg</t>
  </si>
  <si>
    <t>1553639484</t>
  </si>
  <si>
    <t>https://podminky.urs.cz/item/CS_URS_2021_02/899911111</t>
  </si>
  <si>
    <t>953992122</t>
  </si>
  <si>
    <t>Dodání a osazení hmoždinek včetně vyvrtání otvorů (s dodáním hmot) ve stropech v klenbách z cihel, vnější profil hmoždinky 14 až 16 mm</t>
  </si>
  <si>
    <t>-627500876</t>
  </si>
  <si>
    <t>"zavěšení potrubí DN 50 - každé 2 m"(3*46)/2</t>
  </si>
  <si>
    <t>"zavěšení potrubí DN 25 - každé 2 m"46/2</t>
  </si>
  <si>
    <t>Součet</t>
  </si>
  <si>
    <t>31197003</t>
  </si>
  <si>
    <t>tyč závitová Pz 4.6 M10</t>
  </si>
  <si>
    <t>-2095784787</t>
  </si>
  <si>
    <t>42390153</t>
  </si>
  <si>
    <t>objímka potrubí dvoušroubová M8/M10 95–103</t>
  </si>
  <si>
    <t>-1087540524</t>
  </si>
  <si>
    <t>42390149</t>
  </si>
  <si>
    <t>objímka potrubí dvoušroubová M8/M10 67-71</t>
  </si>
  <si>
    <t>-672447290</t>
  </si>
  <si>
    <t>42390145</t>
  </si>
  <si>
    <t>objímka potrubí dvoušroubová M8 40–46 5/4"</t>
  </si>
  <si>
    <t>1834993746</t>
  </si>
  <si>
    <t>Ostatní konstrukce a práce, bourání</t>
  </si>
  <si>
    <t>972033271</t>
  </si>
  <si>
    <t>Vybourání otvorů v klenbách z cihel bez odstranění podlahy a násypu, plochy do 0,09 m2, tl. do 450 mm</t>
  </si>
  <si>
    <t>251937897</t>
  </si>
  <si>
    <t>https://podminky.urs.cz/item/CS_URS_2021_02/972033271</t>
  </si>
  <si>
    <t>997</t>
  </si>
  <si>
    <t>Přesun sutě</t>
  </si>
  <si>
    <t>997013501</t>
  </si>
  <si>
    <t>Odvoz suti a vybouraných hmot na skládku nebo meziskládku se složením, na vzdálenost do 1 km</t>
  </si>
  <si>
    <t>2028198371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</si>
  <si>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</si>
  <si>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</si>
  <si>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</si>
  <si>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-591802</t>
  </si>
  <si>
    <t>https://podminky.urs.cz/item/CS_URS_2021_02/997013509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</si>
  <si>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</si>
  <si>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</si>
  <si>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-1256446637</t>
  </si>
  <si>
    <t>https://podminky.urs.cz/item/CS_URS_2021_02/997013609</t>
  </si>
  <si>
    <t>998</t>
  </si>
  <si>
    <t>Přesun hmot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</si>
  <si>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</si>
  <si>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</si>
  <si>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-1787606436</t>
  </si>
  <si>
    <t>https://podminky.urs.cz/item/CS_URS_2021_02/998011003</t>
  </si>
  <si>
    <t>722</t>
  </si>
  <si>
    <t>Zdravotechnika - vnitřní vodovod</t>
  </si>
  <si>
    <t>722174026</t>
  </si>
  <si>
    <t>Potrubí z plastových trubek z polypropylenu PPR svařovaných polyfúzně PN 20 (SDR 6) D 50 x 8,3</t>
  </si>
  <si>
    <t>-2104925528</t>
  </si>
  <si>
    <t>https://podminky.urs.cz/item/CS_URS_2021_02/722174026</t>
  </si>
  <si>
    <t>722220235</t>
  </si>
  <si>
    <t>Armatury s jedním závitem přechodové tvarovky PPR, PN 20 (SDR 6) s kovovým závitem vnitřním přechodky dGK D 50 x G 6/4"</t>
  </si>
  <si>
    <t>-186714953</t>
  </si>
  <si>
    <t>https://podminky.urs.cz/item/CS_URS_2021_02/722220235</t>
  </si>
  <si>
    <t>722231283</t>
  </si>
  <si>
    <t>Armatury se dvěma závity regulátor výstupního tlaku membránový PN 16 do 70 °C G 1" (DN 25)</t>
  </si>
  <si>
    <t>276967864</t>
  </si>
  <si>
    <t>https://podminky.urs.cz/item/CS_URS_2021_02/722231283</t>
  </si>
  <si>
    <t>722232305</t>
  </si>
  <si>
    <t>Armatury se dvěma závity kompenzátory gumové PN 16 do 100°C G 2"</t>
  </si>
  <si>
    <t>1438696946</t>
  </si>
  <si>
    <t>https://podminky.urs.cz/item/CS_URS_2021_02/722232305</t>
  </si>
  <si>
    <t>722174025</t>
  </si>
  <si>
    <t>Potrubí z plastových trubek z polypropylenu PPR svařovaných polyfúzně PN 20 (SDR 6) D 40 x 6,7</t>
  </si>
  <si>
    <t>850743197</t>
  </si>
  <si>
    <t>https://podminky.urs.cz/item/CS_URS_2021_02/722174025</t>
  </si>
  <si>
    <t>722174023</t>
  </si>
  <si>
    <t>Potrubí z plastových trubek z polypropylenu PPR svařovaných polyfúzně PN 20 (SDR 6) D 25 x 4,2</t>
  </si>
  <si>
    <t>1068649979</t>
  </si>
  <si>
    <t>https://podminky.urs.cz/item/CS_URS_2021_02/722174023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</si>
  <si>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</si>
  <si>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</si>
  <si>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1013524836</t>
  </si>
  <si>
    <t>https://podminky.urs.cz/item/CS_URS_2021_02/722181222</t>
  </si>
  <si>
    <t>722181223</t>
  </si>
  <si>
    <t>Ochrana potrubí termoizolačními trubicemi z pěnového polyetylenu PE přilepenými v příčných a podélných spojích, tloušťky izolace přes 6 do 9 mm, vnitřního průměru izolace DN přes 45 do 63 mm</t>
  </si>
  <si>
    <t>2063832034</t>
  </si>
  <si>
    <t>https://podminky.urs.cz/item/CS_URS_2021_02/722181223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</si>
  <si>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</si>
  <si>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</si>
  <si>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2031536946</t>
  </si>
  <si>
    <t>https://podminky.urs.cz/item/CS_URS_2021_02/722181252</t>
  </si>
  <si>
    <t>722181253</t>
  </si>
  <si>
    <t>Ochrana potrubí termoizolačními trubicemi z pěnového polyetylenu PE přilepenými v příčných a podélných spojích, tloušťky izolace přes 20 do 25 mm, vnitřního průměru izolace DN přes 45 do 63 mm</t>
  </si>
  <si>
    <t>-886119509</t>
  </si>
  <si>
    <t>https://podminky.urs.cz/item/CS_URS_2021_02/722181253</t>
  </si>
  <si>
    <t>722174073</t>
  </si>
  <si>
    <t>Potrubí z plastových trubek z polypropylenu PPR svařovaných polyfúzně kompenzační smyčky na potrubí (PPR) D 25 x 4,2</t>
  </si>
  <si>
    <t>1462646354</t>
  </si>
  <si>
    <t>https://podminky.urs.cz/item/CS_URS_2021_02/722174073</t>
  </si>
  <si>
    <t>722240122</t>
  </si>
  <si>
    <t>Armatury z plastických hmot kohouty (PPR) kulové DN 20</t>
  </si>
  <si>
    <t>-524238230</t>
  </si>
  <si>
    <t>https://podminky.urs.cz/item/CS_URS_2021_02/722240122</t>
  </si>
  <si>
    <t>722240123</t>
  </si>
  <si>
    <t>Armatury z plastických hmot kohouty (PPR) kulové DN 25</t>
  </si>
  <si>
    <t>266972423</t>
  </si>
  <si>
    <t>https://podminky.urs.cz/item/CS_URS_2021_02/722240123</t>
  </si>
  <si>
    <t>722240125</t>
  </si>
  <si>
    <t>Armatury z plastických hmot kohouty (PPR) kulové DN 40</t>
  </si>
  <si>
    <t>-1728360785</t>
  </si>
  <si>
    <t>https://podminky.urs.cz/item/CS_URS_2021_02/722240125</t>
  </si>
  <si>
    <t>722240126</t>
  </si>
  <si>
    <t>Armatury z plastických hmot kohouty (PPR) kulové DN 50</t>
  </si>
  <si>
    <t>-1805673399</t>
  </si>
  <si>
    <t>https://podminky.urs.cz/item/CS_URS_2021_02/722240126</t>
  </si>
  <si>
    <t>28654080</t>
  </si>
  <si>
    <t>T-kus jednoznačný PPR D 50mm</t>
  </si>
  <si>
    <t>-576854552</t>
  </si>
  <si>
    <t>28654074</t>
  </si>
  <si>
    <t>T-kus jednoznačný PPR D 25mm</t>
  </si>
  <si>
    <t>822143264</t>
  </si>
  <si>
    <t>28654207</t>
  </si>
  <si>
    <t>redukce PPR vnitřní/vnější PPR D 50x40mm</t>
  </si>
  <si>
    <t>-632837653</t>
  </si>
  <si>
    <t>28654197</t>
  </si>
  <si>
    <t>redukce PPR vnitřní/vnější PPR D 25x20mm</t>
  </si>
  <si>
    <t>-143176696</t>
  </si>
  <si>
    <t>28654010</t>
  </si>
  <si>
    <t>koleno 90° PPR pro rozvod pitné a teplé užitkové vody D 50mm</t>
  </si>
  <si>
    <t>1596384591</t>
  </si>
  <si>
    <t>28654008</t>
  </si>
  <si>
    <t>koleno 90° PPR pro rozvod pitné a teplé užitkové vody D 40mm</t>
  </si>
  <si>
    <t>1287449985</t>
  </si>
  <si>
    <t>28654235</t>
  </si>
  <si>
    <t>záslepka PPR D 50mm</t>
  </si>
  <si>
    <t>2043257083</t>
  </si>
  <si>
    <t>28654230</t>
  </si>
  <si>
    <t>záslepka PPR D 25mm</t>
  </si>
  <si>
    <t>-1876844416</t>
  </si>
  <si>
    <t>722290226</t>
  </si>
  <si>
    <t>Zkoušky, proplach a desinfekce vodovodního potrubí zkoušky těsnosti vodovodního potrubí závitového do DN 50</t>
  </si>
  <si>
    <t>-1278282320</t>
  </si>
  <si>
    <t>https://podminky.urs.cz/item/CS_URS_2021_02/722290226</t>
  </si>
  <si>
    <t>998722103</t>
  </si>
  <si>
    <t>Přesun hmot pro vnitřní vodovod stanovený z hmotnosti přesunovaného materiálu vodorovná dopravní vzdálenost do 50 m v objektech výšky přes 12 do 24 m</t>
  </si>
  <si>
    <t>355437414</t>
  </si>
  <si>
    <t>https://podminky.urs.cz/item/CS_URS_2021_02/998722103</t>
  </si>
  <si>
    <t>998722181</t>
  </si>
  <si>
    <t>Přesun hmot pro vnitřní vodovod stanovený z hmotnosti přesunovaného materiálu Příplatek k ceně za přesun prováděný bez použití mechanizace pro jakoukoliv výšku objektu</t>
  </si>
  <si>
    <t>1516342000</t>
  </si>
  <si>
    <t>https://podminky.urs.cz/item/CS_URS_2021_02/998722181</t>
  </si>
  <si>
    <t>05 - 1.NP_1.ETAPA - VODOVOD_4</t>
  </si>
  <si>
    <t xml:space="preserve">    725 - Zdravotechnika - zařizovací předměty</t>
  </si>
  <si>
    <t xml:space="preserve">    781 - Dokončovací práce - obklady</t>
  </si>
  <si>
    <t>1237788965</t>
  </si>
  <si>
    <t>612325121</t>
  </si>
  <si>
    <t>Vápenocementová omítka rýh štuková ve stěnách, šířky rýhy do 150 mm</t>
  </si>
  <si>
    <t>-1104780204</t>
  </si>
  <si>
    <t>https://podminky.urs.cz/item/CS_URS_2021_02/612325121</t>
  </si>
  <si>
    <t>612325123</t>
  </si>
  <si>
    <t>Vápenocementová omítka rýh štuková ve stěnách, šířky rýhy přes 300 mm</t>
  </si>
  <si>
    <t>-291139779</t>
  </si>
  <si>
    <t>https://podminky.urs.cz/item/CS_URS_2021_02/612325123</t>
  </si>
  <si>
    <t>1084692131</t>
  </si>
  <si>
    <t>974031153</t>
  </si>
  <si>
    <t>Vysekání rýh ve zdivu cihelném na maltu vápennou nebo vápenocementovou do hl. 100 mm a šířky do 100 mm</t>
  </si>
  <si>
    <t>487363936</t>
  </si>
  <si>
    <t>https://podminky.urs.cz/item/CS_URS_2021_02/974031153</t>
  </si>
  <si>
    <t>974031157</t>
  </si>
  <si>
    <t>Vysekání rýh ve zdivu cihelném na maltu vápennou nebo vápenocementovou do hl. 100 mm a šířky do 300 mm</t>
  </si>
  <si>
    <t>99564668</t>
  </si>
  <si>
    <t>https://podminky.urs.cz/item/CS_URS_2021_02/974031157</t>
  </si>
  <si>
    <t>974031169</t>
  </si>
  <si>
    <t>Vysekání rýh ve zdivu cihelném na maltu vápennou nebo vápenocementovou do hl. 150 mm a šířky Příplatek k ceně -1167 za každých dalších 100 mm šířky rýhy hl. do 150 mm</t>
  </si>
  <si>
    <t>715284021</t>
  </si>
  <si>
    <t>https://podminky.urs.cz/item/CS_URS_2021_02/974031169</t>
  </si>
  <si>
    <t>1820946609</t>
  </si>
  <si>
    <t>-1643533273</t>
  </si>
  <si>
    <t>-447709959</t>
  </si>
  <si>
    <t>1370269638</t>
  </si>
  <si>
    <t>722174022</t>
  </si>
  <si>
    <t>Potrubí z plastových trubek z polypropylenu PPR svařovaných polyfúzně PN 20 (SDR 6) D 20 x 3,4</t>
  </si>
  <si>
    <t>2138731708</t>
  </si>
  <si>
    <t>https://podminky.urs.cz/item/CS_URS_2021_02/722174022</t>
  </si>
  <si>
    <t>-182667968</t>
  </si>
  <si>
    <t>324871247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</si>
  <si>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</si>
  <si>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</si>
  <si>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395275451</t>
  </si>
  <si>
    <t>https://podminky.urs.cz/item/CS_URS_2021_02/722181211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</si>
  <si>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</si>
  <si>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</si>
  <si>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-724942673</t>
  </si>
  <si>
    <t>https://podminky.urs.cz/item/CS_URS_2021_02/722181212</t>
  </si>
  <si>
    <t>722181213</t>
  </si>
  <si>
    <t>Ochrana potrubí termoizolačními trubicemi z pěnového polyetylenu PE přilepenými v příčných a podélných spojích, tloušťky izolace do 6 mm, vnitřního průměru izolace DN přes 32 mm</t>
  </si>
  <si>
    <t>-1282925904</t>
  </si>
  <si>
    <t>https://podminky.urs.cz/item/CS_URS_2021_02/722181213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</si>
  <si>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</si>
  <si>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</si>
  <si>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1738566231</t>
  </si>
  <si>
    <t>https://podminky.urs.cz/item/CS_URS_2021_02/722181251</t>
  </si>
  <si>
    <t>-739981677</t>
  </si>
  <si>
    <t>722190401</t>
  </si>
  <si>
    <t>Zřízení přípojek na potrubí vyvedení a upevnění výpustek do DN 25</t>
  </si>
  <si>
    <t>-131077548</t>
  </si>
  <si>
    <t>https://podminky.urs.cz/item/CS_URS_2021_02/722190401</t>
  </si>
  <si>
    <t>28654072</t>
  </si>
  <si>
    <t>T-kus jednoznačný PPR D 20mm</t>
  </si>
  <si>
    <t>-398811319</t>
  </si>
  <si>
    <t>1801394586</t>
  </si>
  <si>
    <t>28654078</t>
  </si>
  <si>
    <t>T-kus jednoznačný PPR D 40mm</t>
  </si>
  <si>
    <t>1386503904</t>
  </si>
  <si>
    <t>28654002</t>
  </si>
  <si>
    <t>koleno 90° PPR pro rozvod pitné a teplé užitkové vody D 20mm</t>
  </si>
  <si>
    <t>682720076</t>
  </si>
  <si>
    <t>28654004</t>
  </si>
  <si>
    <t>koleno 90° PPR pro rozvod pitné a teplé užitkové vody D 25mm</t>
  </si>
  <si>
    <t>164521916</t>
  </si>
  <si>
    <t>28654200</t>
  </si>
  <si>
    <t>redukce PPR vnitřní/vnější PPR D 40x20mm</t>
  </si>
  <si>
    <t>-317227508</t>
  </si>
  <si>
    <t>-8647432</t>
  </si>
  <si>
    <t>28654202</t>
  </si>
  <si>
    <t>redukce PPR vnitřní/vnější PPR D 40x25mm</t>
  </si>
  <si>
    <t>-1075866678</t>
  </si>
  <si>
    <t>722220111</t>
  </si>
  <si>
    <t>Armatury s jedním závitem nástěnky pro výtokový ventil G 1/2"</t>
  </si>
  <si>
    <t>646218989</t>
  </si>
  <si>
    <t>https://podminky.urs.cz/item/CS_URS_2021_02/722220111</t>
  </si>
  <si>
    <t>722220121</t>
  </si>
  <si>
    <t>Armatury s jedním závitem nástěnky pro baterii G 1/2"</t>
  </si>
  <si>
    <t>pár</t>
  </si>
  <si>
    <t>301898569</t>
  </si>
  <si>
    <t>https://podminky.urs.cz/item/CS_URS_2021_02/722220121</t>
  </si>
  <si>
    <t>-1507172962</t>
  </si>
  <si>
    <t>-1411739304</t>
  </si>
  <si>
    <t>-667445496</t>
  </si>
  <si>
    <t>725</t>
  </si>
  <si>
    <t>Zdravotechnika - zařizovací předměty</t>
  </si>
  <si>
    <t>725110811</t>
  </si>
  <si>
    <t>Demontáž klozetů splachovacích s nádrží nebo tlakovým splachovačem</t>
  </si>
  <si>
    <t>-860899774</t>
  </si>
  <si>
    <t>https://podminky.urs.cz/item/CS_URS_2021_02/725110811</t>
  </si>
  <si>
    <t>725112182</t>
  </si>
  <si>
    <t>Zařízení záchodů kombi klozety s úspornou armaturou odpad svislý</t>
  </si>
  <si>
    <t>1216485847</t>
  </si>
  <si>
    <t>https://podminky.urs.cz/item/CS_URS_2021_02/725112182</t>
  </si>
  <si>
    <t>55167340</t>
  </si>
  <si>
    <t>sedátko záchodové plastové bílé delší způsob upevnění spodní</t>
  </si>
  <si>
    <t>-1546721109</t>
  </si>
  <si>
    <t>725210821</t>
  </si>
  <si>
    <t>Demontáž umyvadel bez výtokových armatur umyvadel</t>
  </si>
  <si>
    <t>-1213542979</t>
  </si>
  <si>
    <t>https://podminky.urs.cz/item/CS_URS_2021_02/725210821</t>
  </si>
  <si>
    <t>725330840</t>
  </si>
  <si>
    <t>Demontáž výlevek bez výtokových armatur a bez nádrže a splachovacího potrubí ocelových nebo litinových</t>
  </si>
  <si>
    <t>1308272513</t>
  </si>
  <si>
    <t>https://podminky.urs.cz/item/CS_URS_2021_02/725330840</t>
  </si>
  <si>
    <t>725211616</t>
  </si>
  <si>
    <t>Umyvadla keramická bílá bez výtokových armatur připevněná na stěnu šrouby s krytem na sifon (polosloupem), šířka umyvadla 550 mm</t>
  </si>
  <si>
    <t>972142783</t>
  </si>
  <si>
    <t>https://podminky.urs.cz/item/CS_URS_2021_02/725211616</t>
  </si>
  <si>
    <t>725331111</t>
  </si>
  <si>
    <t>Výlevky bez výtokových armatur a splachovací nádrže keramické se sklopnou plastovou mřížkou 425 mm</t>
  </si>
  <si>
    <t>260349193</t>
  </si>
  <si>
    <t>https://podminky.urs.cz/item/CS_URS_2021_02/725331111</t>
  </si>
  <si>
    <t>725819203R</t>
  </si>
  <si>
    <t>Montáž ventilů směšovacích G 3/4"</t>
  </si>
  <si>
    <t>1550221562</t>
  </si>
  <si>
    <t>55128804V</t>
  </si>
  <si>
    <t>ventil směšovací termostatický třícestný pro omezení teploty na výstupu na 30° - 50°C s ochranou proti opaření, 3/4“</t>
  </si>
  <si>
    <t>229911126</t>
  </si>
  <si>
    <t>725820801</t>
  </si>
  <si>
    <t>Demontáž baterií nástěnných do G 3/4</t>
  </si>
  <si>
    <t>-1257410737</t>
  </si>
  <si>
    <t>https://podminky.urs.cz/item/CS_URS_2021_02/725820801</t>
  </si>
  <si>
    <t>725822611</t>
  </si>
  <si>
    <t>Baterie umyvadlové stojánkové pákové bez výpusti</t>
  </si>
  <si>
    <t>-1694852700</t>
  </si>
  <si>
    <t>https://podminky.urs.cz/item/CS_URS_2021_02/725822611</t>
  </si>
  <si>
    <t>725832111</t>
  </si>
  <si>
    <t>Baterie kombinované pro vanu a umyvadlo s příslušenstvím pevným držákem a kulatým ústím</t>
  </si>
  <si>
    <t>1960475748</t>
  </si>
  <si>
    <t>https://podminky.urs.cz/item/CS_URS_2021_02/725832111</t>
  </si>
  <si>
    <t>725819401</t>
  </si>
  <si>
    <t>Ventily montáž ventilů ostatních typů rohových s připojovací trubičkou G 1/2"</t>
  </si>
  <si>
    <t>87069018</t>
  </si>
  <si>
    <t>https://podminky.urs.cz/item/CS_URS_2021_02/725819401</t>
  </si>
  <si>
    <t>55141002</t>
  </si>
  <si>
    <t>ventil kulový rohový s filtrem 1/2"x3/8" s celokovovým kulatým designem</t>
  </si>
  <si>
    <t>1840530284</t>
  </si>
  <si>
    <t>725860811</t>
  </si>
  <si>
    <t>Demontáž zápachových uzávěrek pro zařizovací předměty jednoduchých</t>
  </si>
  <si>
    <t>1018032690</t>
  </si>
  <si>
    <t>https://podminky.urs.cz/item/CS_URS_2021_02/725860811</t>
  </si>
  <si>
    <t>725861102</t>
  </si>
  <si>
    <t>Zápachové uzávěrky zařizovacích předmětů pro umyvadla DN 40</t>
  </si>
  <si>
    <t>-556560140</t>
  </si>
  <si>
    <t>https://podminky.urs.cz/item/CS_URS_2021_02/725861102</t>
  </si>
  <si>
    <t>998725103</t>
  </si>
  <si>
    <t>Přesun hmot pro zařizovací předměty stanovený z hmotnosti přesunovaného materiálu vodorovná dopravní vzdálenost do 50 m v objektech výšky přes 12 do 24 m</t>
  </si>
  <si>
    <t>-1515443437</t>
  </si>
  <si>
    <t>https://podminky.urs.cz/item/CS_URS_2021_02/998725103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</si>
  <si>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</si>
  <si>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</si>
  <si>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312033150</t>
  </si>
  <si>
    <t>https://podminky.urs.cz/item/CS_URS_2021_02/998725181</t>
  </si>
  <si>
    <t>781</t>
  </si>
  <si>
    <t>Dokončovací práce - obklady</t>
  </si>
  <si>
    <t>781473810</t>
  </si>
  <si>
    <t>Demontáž obkladů z dlaždic keramických lepených</t>
  </si>
  <si>
    <t>670187003</t>
  </si>
  <si>
    <t>https://podminky.urs.cz/item/CS_URS_2021_02/781473810</t>
  </si>
  <si>
    <t>781111011</t>
  </si>
  <si>
    <t>Příprava podkladu před provedením obkladu oprášení (ometení) stěny</t>
  </si>
  <si>
    <t>-2008490297</t>
  </si>
  <si>
    <t>https://podminky.urs.cz/item/CS_URS_2021_02/781111011</t>
  </si>
  <si>
    <t>781121011</t>
  </si>
  <si>
    <t>Příprava podkladu před provedením obkladu nátěr penetrační na stěnu</t>
  </si>
  <si>
    <t>-1680672864</t>
  </si>
  <si>
    <t>https://podminky.urs.cz/item/CS_URS_2021_02/781121011</t>
  </si>
  <si>
    <t>781131112</t>
  </si>
  <si>
    <t>Izolace stěny pod obklad izolace nátěrem nebo stěrkou ve dvou vrstvách</t>
  </si>
  <si>
    <t>2120611073</t>
  </si>
  <si>
    <t>https://podminky.urs.cz/item/CS_URS_2021_02/781131112</t>
  </si>
  <si>
    <t>781151031</t>
  </si>
  <si>
    <t>Příprava podkladu před provedením obkladu celoplošné vyrovnání podkladu stěrkou, tloušťky 3 mm</t>
  </si>
  <si>
    <t>279517659</t>
  </si>
  <si>
    <t>https://podminky.urs.cz/item/CS_URS_2021_02/781151031</t>
  </si>
  <si>
    <t>781474114</t>
  </si>
  <si>
    <t>Montáž obkladů vnitřních stěn z dlaždic keramických lepených flexibilním lepidlem maloformátových hladkých přes 19 do 22 ks/m2</t>
  </si>
  <si>
    <t>-582944016</t>
  </si>
  <si>
    <t>https://podminky.urs.cz/item/CS_URS_2021_02/781474114</t>
  </si>
  <si>
    <t>59761040</t>
  </si>
  <si>
    <t>obklad keramický hladký přes 19 do 22ks/m2</t>
  </si>
  <si>
    <t>687671354</t>
  </si>
  <si>
    <t>781477111</t>
  </si>
  <si>
    <t>Montáž obkladů vnitřních stěn z dlaždic keramických Příplatek k cenám za plochu do 10 m2 jednotlivě</t>
  </si>
  <si>
    <t>1471930655</t>
  </si>
  <si>
    <t>https://podminky.urs.cz/item/CS_URS_2021_02/781477111</t>
  </si>
  <si>
    <t>781495115</t>
  </si>
  <si>
    <t>Obklad - dokončující práce ostatní práce spárování silikonem</t>
  </si>
  <si>
    <t>-425895432</t>
  </si>
  <si>
    <t>https://podminky.urs.cz/item/CS_URS_2021_02/781495115</t>
  </si>
  <si>
    <t>998781103</t>
  </si>
  <si>
    <t>Přesun hmot pro obklady keramické stanovený z hmotnosti přesunovaného materiálu vodorovná dopravní vzdálenost do 50 m v objektech výšky přes 12 do 24 m</t>
  </si>
  <si>
    <t>246707602</t>
  </si>
  <si>
    <t>https://podminky.urs.cz/item/CS_URS_2021_02/998781103</t>
  </si>
  <si>
    <t>998781181</t>
  </si>
  <si>
    <t>Přesun hmot pro obklady keramické stanovený z hmotnosti přesunovaného materiálu Příplatek k cenám za přesun prováděný bez použití mechanizace pro jakoukoliv výšku objektu</t>
  </si>
  <si>
    <t>1511349573</t>
  </si>
  <si>
    <t>https://podminky.urs.cz/item/CS_URS_2021_02/998781181</t>
  </si>
  <si>
    <t>08 - 2.NP_1.ETAPA - VODOVOD_7</t>
  </si>
  <si>
    <t>1021274634</t>
  </si>
  <si>
    <t>-1418726678</t>
  </si>
  <si>
    <t>736044787</t>
  </si>
  <si>
    <t>-757577066</t>
  </si>
  <si>
    <t>-397189114</t>
  </si>
  <si>
    <t>822946296</t>
  </si>
  <si>
    <t>1443320679</t>
  </si>
  <si>
    <t>216552392</t>
  </si>
  <si>
    <t>-769595710</t>
  </si>
  <si>
    <t>349596714</t>
  </si>
  <si>
    <t>-226896547</t>
  </si>
  <si>
    <t>-422773291</t>
  </si>
  <si>
    <t>-1478288213</t>
  </si>
  <si>
    <t>87523780</t>
  </si>
  <si>
    <t>-174532355</t>
  </si>
  <si>
    <t>-1623084869</t>
  </si>
  <si>
    <t>772928954</t>
  </si>
  <si>
    <t>660455746</t>
  </si>
  <si>
    <t>-1823515597</t>
  </si>
  <si>
    <t>564683233</t>
  </si>
  <si>
    <t>-794513777</t>
  </si>
  <si>
    <t>-282874758</t>
  </si>
  <si>
    <t>28654076</t>
  </si>
  <si>
    <t>T-kus jednoznačný PPR D 32mm</t>
  </si>
  <si>
    <t>-2098403524</t>
  </si>
  <si>
    <t>13419239</t>
  </si>
  <si>
    <t>-2005142430</t>
  </si>
  <si>
    <t>-607546844</t>
  </si>
  <si>
    <t>28654006</t>
  </si>
  <si>
    <t>koleno 90° PPR pro rozvod pitné a teplé užitkové vody D 32mm</t>
  </si>
  <si>
    <t>1586725060</t>
  </si>
  <si>
    <t>1356105691</t>
  </si>
  <si>
    <t>28654203</t>
  </si>
  <si>
    <t>redukce PPR vnitřní/vnější PPR D 40x32mm</t>
  </si>
  <si>
    <t>-1853679221</t>
  </si>
  <si>
    <t>1311872840</t>
  </si>
  <si>
    <t>-1882328956</t>
  </si>
  <si>
    <t>-311115082</t>
  </si>
  <si>
    <t>28654228</t>
  </si>
  <si>
    <t>záslepka PPR D 20mm</t>
  </si>
  <si>
    <t>58201516</t>
  </si>
  <si>
    <t>-1351274830</t>
  </si>
  <si>
    <t>-546701826</t>
  </si>
  <si>
    <t>-1318660727</t>
  </si>
  <si>
    <t>414874875</t>
  </si>
  <si>
    <t>-1602167089</t>
  </si>
  <si>
    <t>1686552921</t>
  </si>
  <si>
    <t>1008908403</t>
  </si>
  <si>
    <t>-850619635</t>
  </si>
  <si>
    <t>-573292041</t>
  </si>
  <si>
    <t>1822203973</t>
  </si>
  <si>
    <t>-605639133</t>
  </si>
  <si>
    <t>1786576905</t>
  </si>
  <si>
    <t>-2100535020</t>
  </si>
  <si>
    <t>-1850183417</t>
  </si>
  <si>
    <t>-1893080163</t>
  </si>
  <si>
    <t>999185943</t>
  </si>
  <si>
    <t>290083219</t>
  </si>
  <si>
    <t>-1794163525</t>
  </si>
  <si>
    <t>-306711324</t>
  </si>
  <si>
    <t>1658496643</t>
  </si>
  <si>
    <t>-316665841</t>
  </si>
  <si>
    <t>-846023712</t>
  </si>
  <si>
    <t>91147808</t>
  </si>
  <si>
    <t>1936223543</t>
  </si>
  <si>
    <t>-1921317604</t>
  </si>
  <si>
    <t>-1328261400</t>
  </si>
  <si>
    <t>65650652</t>
  </si>
  <si>
    <t>-440269647</t>
  </si>
  <si>
    <t>-1864120112</t>
  </si>
  <si>
    <t>-1443986704</t>
  </si>
  <si>
    <t>48690810</t>
  </si>
  <si>
    <t>11 - 3.NP_1.ETAPA - VODOVOD_10</t>
  </si>
  <si>
    <t xml:space="preserve">    766 - Konstrukce truhlářské</t>
  </si>
  <si>
    <t>-1186257325</t>
  </si>
  <si>
    <t>2089325811</t>
  </si>
  <si>
    <t>-2029013622</t>
  </si>
  <si>
    <t>971901586</t>
  </si>
  <si>
    <t>752814172</t>
  </si>
  <si>
    <t>808320945</t>
  </si>
  <si>
    <t>-1186912369</t>
  </si>
  <si>
    <t>-432258272</t>
  </si>
  <si>
    <t>-58858732</t>
  </si>
  <si>
    <t>-1637254249</t>
  </si>
  <si>
    <t>1190562647</t>
  </si>
  <si>
    <t>-2045874517</t>
  </si>
  <si>
    <t>2042918946</t>
  </si>
  <si>
    <t>462483494</t>
  </si>
  <si>
    <t>-1262422693</t>
  </si>
  <si>
    <t>1700629818</t>
  </si>
  <si>
    <t>-249104586</t>
  </si>
  <si>
    <t>-394303565</t>
  </si>
  <si>
    <t>1881085361</t>
  </si>
  <si>
    <t>-853675764</t>
  </si>
  <si>
    <t>1577491451</t>
  </si>
  <si>
    <t>-1763348522</t>
  </si>
  <si>
    <t>128147387</t>
  </si>
  <si>
    <t>496239244</t>
  </si>
  <si>
    <t>604299213</t>
  </si>
  <si>
    <t>917812621</t>
  </si>
  <si>
    <t>634257366</t>
  </si>
  <si>
    <t>1362499659</t>
  </si>
  <si>
    <t>1251082491</t>
  </si>
  <si>
    <t>-30071389</t>
  </si>
  <si>
    <t>913054644</t>
  </si>
  <si>
    <t>1421575423</t>
  </si>
  <si>
    <t>-824152474</t>
  </si>
  <si>
    <t>-111942252</t>
  </si>
  <si>
    <t>1628594466</t>
  </si>
  <si>
    <t>-519496897</t>
  </si>
  <si>
    <t>-1240540166</t>
  </si>
  <si>
    <t>922422024</t>
  </si>
  <si>
    <t>316742161</t>
  </si>
  <si>
    <t>-1371289202</t>
  </si>
  <si>
    <t>1539961140</t>
  </si>
  <si>
    <t>1002932472</t>
  </si>
  <si>
    <t>1572944181</t>
  </si>
  <si>
    <t>-1739258448</t>
  </si>
  <si>
    <t>725310821</t>
  </si>
  <si>
    <t>Demontáž dřezů jednodílných bez výtokových armatur na konzolách</t>
  </si>
  <si>
    <t>-1059000181</t>
  </si>
  <si>
    <t>https://podminky.urs.cz/item/CS_URS_2021_02/725310821</t>
  </si>
  <si>
    <t>725311121</t>
  </si>
  <si>
    <t>Dřezy bez výtokových armatur jednoduché se zápachovou uzávěrkou nerezové s odkapávací plochou 560x480 mm a miskou</t>
  </si>
  <si>
    <t>-401915582</t>
  </si>
  <si>
    <t>https://podminky.urs.cz/item/CS_URS_2021_02/725311121</t>
  </si>
  <si>
    <t>725821325</t>
  </si>
  <si>
    <t>Baterie dřezové stojánkové pákové s otáčivým ústím a délkou ramínka 220 mm</t>
  </si>
  <si>
    <t>-1755378897</t>
  </si>
  <si>
    <t>https://podminky.urs.cz/item/CS_URS_2021_02/725821325</t>
  </si>
  <si>
    <t>-748770407</t>
  </si>
  <si>
    <t>-1694724461</t>
  </si>
  <si>
    <t>337115294</t>
  </si>
  <si>
    <t>946087754</t>
  </si>
  <si>
    <t>-1465506955</t>
  </si>
  <si>
    <t>562570609</t>
  </si>
  <si>
    <t>725862103</t>
  </si>
  <si>
    <t>Zápachové uzávěrky zařizovacích předmětů pro dřezy DN 40/50</t>
  </si>
  <si>
    <t>-574814518</t>
  </si>
  <si>
    <t>https://podminky.urs.cz/item/CS_URS_2021_02/725862103</t>
  </si>
  <si>
    <t>-1375668598</t>
  </si>
  <si>
    <t>108426404</t>
  </si>
  <si>
    <t>766</t>
  </si>
  <si>
    <t>Konstrukce truhlářské</t>
  </si>
  <si>
    <t>766811115</t>
  </si>
  <si>
    <t>Montáž kuchyňských linek korpusu spodních skříněk na nožičky (včetně vyrovnání), šířky jednoho dílu do 600 mm</t>
  </si>
  <si>
    <t>-1378001102</t>
  </si>
  <si>
    <t>https://podminky.urs.cz/item/CS_URS_2021_02/766811115</t>
  </si>
  <si>
    <t>766811151</t>
  </si>
  <si>
    <t>Montáž kuchyňských linek korpusu horních skříněk šroubovaných na stěnu, šířky jednoho dílu do 600 mm</t>
  </si>
  <si>
    <t>-509355273</t>
  </si>
  <si>
    <t>https://podminky.urs.cz/item/CS_URS_2021_02/766811151</t>
  </si>
  <si>
    <t>766811211</t>
  </si>
  <si>
    <t>Montáž kuchyňských linek pracovní desky bez výřezu, délky jednoho dílu do 1000 mm</t>
  </si>
  <si>
    <t>-636573162</t>
  </si>
  <si>
    <t>https://podminky.urs.cz/item/CS_URS_2021_02/766811211</t>
  </si>
  <si>
    <t>766811221</t>
  </si>
  <si>
    <t>Montáž kuchyňských linek pracovní desky Příplatek k ceně za vyřezání otvoru (včetně zaměření)</t>
  </si>
  <si>
    <t>1848269296</t>
  </si>
  <si>
    <t>https://podminky.urs.cz/item/CS_URS_2021_02/766811221</t>
  </si>
  <si>
    <t>766811223</t>
  </si>
  <si>
    <t>Montáž kuchyňských linek pracovní desky Příplatek k ceně za usazení dřezu (včetně silikonu)</t>
  </si>
  <si>
    <t>529896225</t>
  </si>
  <si>
    <t>https://podminky.urs.cz/item/CS_URS_2021_02/766811223</t>
  </si>
  <si>
    <t>55711125R</t>
  </si>
  <si>
    <t>kuchyňská linka š.120 cm, materiál lamino včetně pracovní desky</t>
  </si>
  <si>
    <t>956919218</t>
  </si>
  <si>
    <t>894183812</t>
  </si>
  <si>
    <t>244145518</t>
  </si>
  <si>
    <t>-334668116</t>
  </si>
  <si>
    <t>946615541</t>
  </si>
  <si>
    <t>-1868176053</t>
  </si>
  <si>
    <t>-615625118</t>
  </si>
  <si>
    <t>-627593961</t>
  </si>
  <si>
    <t>295107432</t>
  </si>
  <si>
    <t>-1669185520</t>
  </si>
  <si>
    <t>-1305596560</t>
  </si>
  <si>
    <t>-292907043</t>
  </si>
  <si>
    <t>14 - 1.PP_1.ETAPA - KANALIZACE_13</t>
  </si>
  <si>
    <t>721 - Zdravotechnika - vnitřní kanalizace</t>
  </si>
  <si>
    <t>-1552563062</t>
  </si>
  <si>
    <t>953991123</t>
  </si>
  <si>
    <t>Dodání a osazení hmoždinek včetně vyvrtání otvorů (s dodáním hmot) ve stěnách do zdiva z cihel nebo měkkého kamene, vnější profil hmoždinky 14 až 16 mm</t>
  </si>
  <si>
    <t>1982418825</t>
  </si>
  <si>
    <t>"boční upevnění potrubí DN 110 - každé 2 m"34/2</t>
  </si>
  <si>
    <t>"boční upevnění potrubí DN 75 - každé 2 m"1</t>
  </si>
  <si>
    <t>-1177283475</t>
  </si>
  <si>
    <t>1257419305</t>
  </si>
  <si>
    <t>42390154</t>
  </si>
  <si>
    <t>objímka potrubí dvoušroubová M8/M10 102–116 4"</t>
  </si>
  <si>
    <t>2045161601</t>
  </si>
  <si>
    <t>42390151</t>
  </si>
  <si>
    <t>objímka potrubí dvoušroubová M8/M10 81 - 86</t>
  </si>
  <si>
    <t>-1692221129</t>
  </si>
  <si>
    <t>972044251</t>
  </si>
  <si>
    <t>Vybourání otvorů ve stropech nebo klenbách z dutých tvárnic bez odstranění podlahy a násypu, plochy do 0,09 m2, tl. přes 100 mm</t>
  </si>
  <si>
    <t>239280213</t>
  </si>
  <si>
    <t>https://podminky.urs.cz/item/CS_URS_2021_02/972044251</t>
  </si>
  <si>
    <t>-1083571331</t>
  </si>
  <si>
    <t>1686971978</t>
  </si>
  <si>
    <t>1716416127</t>
  </si>
  <si>
    <t>318281253</t>
  </si>
  <si>
    <t>721</t>
  </si>
  <si>
    <t>Zdravotechnika - vnitřní kanalizace</t>
  </si>
  <si>
    <t>721174004</t>
  </si>
  <si>
    <t>Potrubí z trub polypropylenových svodné (ležaté) DN 75</t>
  </si>
  <si>
    <t>2096667285</t>
  </si>
  <si>
    <t>https://podminky.urs.cz/item/CS_URS_2021_02/721174004</t>
  </si>
  <si>
    <t>721174005</t>
  </si>
  <si>
    <t>Potrubí z trub polypropylenových svodné (ležaté) DN 110</t>
  </si>
  <si>
    <t>1046070101</t>
  </si>
  <si>
    <t>https://podminky.urs.cz/item/CS_URS_2021_02/721174005</t>
  </si>
  <si>
    <t>28615673</t>
  </si>
  <si>
    <t>koleno kanalizační PP úhel 15° DN 75 pro vysoké teploty</t>
  </si>
  <si>
    <t>1870350194</t>
  </si>
  <si>
    <t>28615611</t>
  </si>
  <si>
    <t>koleno kanalizační PP úhel 45° DN 75 pro vysoké teploty</t>
  </si>
  <si>
    <t>-1521877120</t>
  </si>
  <si>
    <t>28615612</t>
  </si>
  <si>
    <t>koleno kanalizační PP úhel 45° DN 110 pro vysoké teploty</t>
  </si>
  <si>
    <t>1480712128</t>
  </si>
  <si>
    <t>28615631</t>
  </si>
  <si>
    <t>odbočka HTEA úhel 87° DN 75/75</t>
  </si>
  <si>
    <t>-1559387288</t>
  </si>
  <si>
    <t>28615574</t>
  </si>
  <si>
    <t>odbočka HTEA úhel 87° DN 110/110</t>
  </si>
  <si>
    <t>-463317847</t>
  </si>
  <si>
    <t>28615602</t>
  </si>
  <si>
    <t>čistící tvarovka odpadní PP DN 75 pro vysoké teploty</t>
  </si>
  <si>
    <t>-143599492</t>
  </si>
  <si>
    <t>28615603</t>
  </si>
  <si>
    <t>čistící tvarovka odpadní PP DN 110 pro vysoké teploty</t>
  </si>
  <si>
    <t>-390168783</t>
  </si>
  <si>
    <t>55161856</t>
  </si>
  <si>
    <t>přechod z plastových trub na litinové (bez hrdel) DN 75</t>
  </si>
  <si>
    <t>151037480</t>
  </si>
  <si>
    <t>721290111</t>
  </si>
  <si>
    <t>Zkouška těsnosti kanalizace v objektech vodou do DN 125</t>
  </si>
  <si>
    <t>-633046794</t>
  </si>
  <si>
    <t>https://podminky.urs.cz/item/CS_URS_2021_02/721290111</t>
  </si>
  <si>
    <t>998721103</t>
  </si>
  <si>
    <t>Přesun hmot pro vnitřní kanalizace stanovený z hmotnosti přesunovaného materiálu vodorovná dopravní vzdálenost do 50 m v objektech výšky přes 12 do 24 m</t>
  </si>
  <si>
    <t>-1450142313</t>
  </si>
  <si>
    <t>https://podminky.urs.cz/item/CS_URS_2021_02/998721103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</si>
  <si>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</si>
  <si>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</si>
  <si>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-1958071371</t>
  </si>
  <si>
    <t>https://podminky.urs.cz/item/CS_URS_2021_02/998721181</t>
  </si>
  <si>
    <t>17 - 1.NP_1.ETAPA - KANALIZACE_16</t>
  </si>
  <si>
    <t xml:space="preserve">    721 - Zdravotechnika - vnitřní kanalizace</t>
  </si>
  <si>
    <t>-1561426462</t>
  </si>
  <si>
    <t>-1573411409</t>
  </si>
  <si>
    <t>190389194</t>
  </si>
  <si>
    <t>-439772714</t>
  </si>
  <si>
    <t>974031164</t>
  </si>
  <si>
    <t>Vysekání rýh ve zdivu cihelném na maltu vápennou nebo vápenocementovou do hl. 150 mm a šířky do 150 mm</t>
  </si>
  <si>
    <t>802675183</t>
  </si>
  <si>
    <t>https://podminky.urs.cz/item/CS_URS_2021_02/974031164</t>
  </si>
  <si>
    <t>-908162175</t>
  </si>
  <si>
    <t>-1388935887</t>
  </si>
  <si>
    <t>1870634837</t>
  </si>
  <si>
    <t>1963084087</t>
  </si>
  <si>
    <t>721175202</t>
  </si>
  <si>
    <t>Plastové potrubí odhlučněné třívrstvé připojovací DN 40</t>
  </si>
  <si>
    <t>1533042535</t>
  </si>
  <si>
    <t>https://podminky.urs.cz/item/CS_URS_2021_02/721175202</t>
  </si>
  <si>
    <t>721175203</t>
  </si>
  <si>
    <t>Plastové potrubí odhlučněné třívrstvé připojovací DN 50</t>
  </si>
  <si>
    <t>-963548592</t>
  </si>
  <si>
    <t>https://podminky.urs.cz/item/CS_URS_2021_02/721175203</t>
  </si>
  <si>
    <t>721175211</t>
  </si>
  <si>
    <t>Plastové potrubí odhlučněné třívrstvé odpadní (svislé) DN 75</t>
  </si>
  <si>
    <t>1020887924</t>
  </si>
  <si>
    <t>https://podminky.urs.cz/item/CS_URS_2021_02/721175211</t>
  </si>
  <si>
    <t>721175212</t>
  </si>
  <si>
    <t>Plastové potrubí odhlučněné třívrstvé odpadní (svislé) DN 110</t>
  </si>
  <si>
    <t>1344736902</t>
  </si>
  <si>
    <t>https://podminky.urs.cz/item/CS_URS_2021_02/721175212</t>
  </si>
  <si>
    <t>55166612</t>
  </si>
  <si>
    <t>manžeta připojovací WC s těsnícími lamelami pro plastové a litinové potrubí DN 110</t>
  </si>
  <si>
    <t>666508803</t>
  </si>
  <si>
    <t>28615609</t>
  </si>
  <si>
    <t>koleno kanalizační PP úhel 45° DN 40 pro vysoké teploty</t>
  </si>
  <si>
    <t>-1514671054</t>
  </si>
  <si>
    <t>28615616</t>
  </si>
  <si>
    <t>koleno kanalizační PP úhel 87° DN 40 pro vysoké teploty</t>
  </si>
  <si>
    <t>165134192</t>
  </si>
  <si>
    <t>28615610</t>
  </si>
  <si>
    <t>koleno kanalizační PP úhel 45° DN 50 pro vysoké teploty</t>
  </si>
  <si>
    <t>1710467029</t>
  </si>
  <si>
    <t>28615619</t>
  </si>
  <si>
    <t>koleno kanalizační PP úhel 87° DN 110 pro vysoké teploty</t>
  </si>
  <si>
    <t>-1931396095</t>
  </si>
  <si>
    <t>28614703</t>
  </si>
  <si>
    <t>redukce kanalizační PP třívrstvá zvukově izolovaná 50/40</t>
  </si>
  <si>
    <t>-1335088147</t>
  </si>
  <si>
    <t>28615551R</t>
  </si>
  <si>
    <t>odbočka HTEA úhel 45° DN 75/40</t>
  </si>
  <si>
    <t>-969113531</t>
  </si>
  <si>
    <t>28615551</t>
  </si>
  <si>
    <t>odbočka HTEA úhel 45° DN 75/50</t>
  </si>
  <si>
    <t>-1053542108</t>
  </si>
  <si>
    <t>28615623</t>
  </si>
  <si>
    <t>odbočka HTEA úhel 45° DN 50/50</t>
  </si>
  <si>
    <t>730683290</t>
  </si>
  <si>
    <t>970935681</t>
  </si>
  <si>
    <t>661276449</t>
  </si>
  <si>
    <t>-843731628</t>
  </si>
  <si>
    <t>-1997124458</t>
  </si>
  <si>
    <t>20 - 2.NP_1.ETAPA - KANALIZACE_19</t>
  </si>
  <si>
    <t>-1590838362</t>
  </si>
  <si>
    <t>-273231551</t>
  </si>
  <si>
    <t>364933383</t>
  </si>
  <si>
    <t>1714772026</t>
  </si>
  <si>
    <t>176562951</t>
  </si>
  <si>
    <t>-782040446</t>
  </si>
  <si>
    <t>2027760314</t>
  </si>
  <si>
    <t>-1890608590</t>
  </si>
  <si>
    <t>1797231212</t>
  </si>
  <si>
    <t>1511545477</t>
  </si>
  <si>
    <t>-461838426</t>
  </si>
  <si>
    <t>688011399</t>
  </si>
  <si>
    <t>-1215685825</t>
  </si>
  <si>
    <t>1341312905</t>
  </si>
  <si>
    <t>-707002758</t>
  </si>
  <si>
    <t>-1206191535</t>
  </si>
  <si>
    <t>-1853020666</t>
  </si>
  <si>
    <t>-1728841358</t>
  </si>
  <si>
    <t>408962366</t>
  </si>
  <si>
    <t>219455946</t>
  </si>
  <si>
    <t>-1550013040</t>
  </si>
  <si>
    <t>1972784037</t>
  </si>
  <si>
    <t>-1488605233</t>
  </si>
  <si>
    <t>-1316872583</t>
  </si>
  <si>
    <t>1325197860</t>
  </si>
  <si>
    <t>1005478966</t>
  </si>
  <si>
    <t>23 - 3.NP_1.ETAPA - KANALIZACE_22</t>
  </si>
  <si>
    <t>711749092</t>
  </si>
  <si>
    <t>154996677</t>
  </si>
  <si>
    <t>-841486318</t>
  </si>
  <si>
    <t>180547323</t>
  </si>
  <si>
    <t>-199184472</t>
  </si>
  <si>
    <t>-980011567</t>
  </si>
  <si>
    <t>978385054</t>
  </si>
  <si>
    <t>1081244154</t>
  </si>
  <si>
    <t>1034448972</t>
  </si>
  <si>
    <t>765139465</t>
  </si>
  <si>
    <t>1600948728</t>
  </si>
  <si>
    <t>-1643548785</t>
  </si>
  <si>
    <t>1342090838</t>
  </si>
  <si>
    <t>-380035986</t>
  </si>
  <si>
    <t>-1790437362</t>
  </si>
  <si>
    <t>213309720</t>
  </si>
  <si>
    <t>-856269058</t>
  </si>
  <si>
    <t>28615617</t>
  </si>
  <si>
    <t>koleno kanalizační PP úhel 87° DN 50 pro vysoké teploty</t>
  </si>
  <si>
    <t>1251925503</t>
  </si>
  <si>
    <t>-81743243</t>
  </si>
  <si>
    <t>-786210687</t>
  </si>
  <si>
    <t>-1902301592</t>
  </si>
  <si>
    <t>199132169</t>
  </si>
  <si>
    <t>1655635021</t>
  </si>
  <si>
    <t>1701933950</t>
  </si>
  <si>
    <t>-1730707153</t>
  </si>
  <si>
    <t>932028035</t>
  </si>
  <si>
    <t>Etapa II. - Byt školník a jižní blok</t>
  </si>
  <si>
    <t>02 - ÚT jižní blok</t>
  </si>
  <si>
    <t xml:space="preserve">    734 - 2.01 ÚT Jižní blok - armatury</t>
  </si>
  <si>
    <t xml:space="preserve">    735 -  2.02 ÚT Jižní blok - Otopné plochy</t>
  </si>
  <si>
    <t xml:space="preserve">      733 - 2.03 ÚT Jižní blok - potrubí</t>
  </si>
  <si>
    <t xml:space="preserve">      713 - 2.04 ÚT Jižní blok - izolace</t>
  </si>
  <si>
    <t xml:space="preserve">    767 - 2.05 ÚT Jižní blok - Montážní, závěsový, spojovací, těsnící materiál</t>
  </si>
  <si>
    <t>2.01 ÚT Jižní blok - armatury</t>
  </si>
  <si>
    <t>734292713R</t>
  </si>
  <si>
    <t>2.01.01 Ostatní armatury kulové kohouty PN 42 do 185°C přímé vnitřní závit G 1/2</t>
  </si>
  <si>
    <t>66665702</t>
  </si>
  <si>
    <t>https://podminky.urs.cz/item/CS_URS_2021_02/734292713R</t>
  </si>
  <si>
    <t>55114144R</t>
  </si>
  <si>
    <t>2.01.01 kohout kulový PN 42 T 185°C plnoprůtokový nikl páčka 1/2" červený</t>
  </si>
  <si>
    <t>521564741</t>
  </si>
  <si>
    <t>1811111230</t>
  </si>
  <si>
    <t>-1144872845</t>
  </si>
  <si>
    <t>734220101R3</t>
  </si>
  <si>
    <t>2.01.03 Ventily regulační závitové vyvažovací přímé PN 20 do 100°C G 3/8</t>
  </si>
  <si>
    <t>-1915894786</t>
  </si>
  <si>
    <t>https://podminky.urs.cz/item/CS_URS_2021_02/734220101R3</t>
  </si>
  <si>
    <t>55128000R3</t>
  </si>
  <si>
    <t>2.01.03 ventil vyvažovací stoupačkový přímý PN 20 T 100°C dvouregulační 3/8"</t>
  </si>
  <si>
    <t>-947226650</t>
  </si>
  <si>
    <t>328280807</t>
  </si>
  <si>
    <t>-1689675510</t>
  </si>
  <si>
    <t>2009502145</t>
  </si>
  <si>
    <t>-1836634440</t>
  </si>
  <si>
    <t>-1218973575</t>
  </si>
  <si>
    <t>-1690979677</t>
  </si>
  <si>
    <t>1647528104</t>
  </si>
  <si>
    <t>-1432942968</t>
  </si>
  <si>
    <t>-1925572313</t>
  </si>
  <si>
    <t>-581439671</t>
  </si>
  <si>
    <t>-536997123</t>
  </si>
  <si>
    <t>908623610</t>
  </si>
  <si>
    <t>734291122R</t>
  </si>
  <si>
    <t>2.01.10 Ostatní armatury kohouty plnicí a vypouštěcí PN 10 do 90°C G 3/8</t>
  </si>
  <si>
    <t>-274297577</t>
  </si>
  <si>
    <t>https://podminky.urs.cz/item/CS_URS_2021_02/734291122R</t>
  </si>
  <si>
    <t>55124385R</t>
  </si>
  <si>
    <t>2.01.10 kohout vypouštěcí kulový s hadicovou vývodkou a zátkou PN 10 T 110°C 3/8"</t>
  </si>
  <si>
    <t>-1703587384</t>
  </si>
  <si>
    <t>2.01.11 Ventily odvzdušňovací závitové automatické PN 14 do 120°C G 3/8</t>
  </si>
  <si>
    <t>812225934</t>
  </si>
  <si>
    <t>2.01.11 ventil automatický odvzdušňovací svislý T 120°C mosaz 3/8"</t>
  </si>
  <si>
    <t>1826342581</t>
  </si>
  <si>
    <t>2.01.12 Ventily odvzdušňovací závitové otopných těles PN 6 do 120°C G 1/2</t>
  </si>
  <si>
    <t>431605685</t>
  </si>
  <si>
    <t>2.01.12 ventil odvzdušňovací s ručním kolečkem chrom těsnění1/2"</t>
  </si>
  <si>
    <t>-90405706</t>
  </si>
  <si>
    <t>2.01.13 Hlavice ručního ovládání PN 16 do 110°C přímé chromované G 1/2</t>
  </si>
  <si>
    <t>2026766765</t>
  </si>
  <si>
    <t>2.01.13 hlava termostatická kapalinová pro radiátorové tělesa s integrovaným ventilem</t>
  </si>
  <si>
    <t>1962760004</t>
  </si>
  <si>
    <t>2.01.14 Přesun hmot pro armatury stanovený z hmotnosti přesunovaného materiálu vodorovná dopravní vzdálenost do 50 m v objektech výšky přes 6 do 12 m</t>
  </si>
  <si>
    <t>-893027265</t>
  </si>
  <si>
    <t>2.01.15 Přesun hmot pro armatury stanovený z hmotnosti přesunovaného materiálu Příplatek k cenám za zvětšený přesun přes vymezenou největší dopravní vzdálenost do 1000 m</t>
  </si>
  <si>
    <t>-1063126602</t>
  </si>
  <si>
    <t>998734199R2</t>
  </si>
  <si>
    <t>2.01.16 Přesun hmot pro armatury stanovený z hmotnosti přesunovaného materiálu Příplatek k cenám za zvětšený přesun přes vymezenou největší dopravní vzdálenost za každých dalších i započatých 1000 m</t>
  </si>
  <si>
    <t>-1487968093</t>
  </si>
  <si>
    <t>https://podminky.urs.cz/item/CS_URS_2021_02/998734199R2</t>
  </si>
  <si>
    <t>0,131*25 'Přepočtené koeficientem množství</t>
  </si>
  <si>
    <t xml:space="preserve"> 2.02 ÚT Jižní blok - Otopné plochy</t>
  </si>
  <si>
    <t>735151154R</t>
  </si>
  <si>
    <t>2.02.01 Otopná tělesa panelová jednodesková PN 1,0 MPa, T do 110°C bez přídavné přestupní plochy výšky tělesa 500 mm stavební délky / výkonu 700 mm / 360 W</t>
  </si>
  <si>
    <t>565272261</t>
  </si>
  <si>
    <t>https://podminky.urs.cz/item/CS_URS_2021_02/735151154R</t>
  </si>
  <si>
    <t>48452949R</t>
  </si>
  <si>
    <t>2.02.01 těleso otopné panelové 1 deskové bez přídavné přestupní plochy v 500mm dl 700mm 360W</t>
  </si>
  <si>
    <t>365462817</t>
  </si>
  <si>
    <t>735151453R</t>
  </si>
  <si>
    <t>2.02.02 Otopná tělesa panelová dvoudesková PN 1,0 MPa, T do 110°C s jednou přídavnou přestupní plochou výšky tělesa 500 mm stavební délky / výkonu 600 mm / 670 W</t>
  </si>
  <si>
    <t>689204688</t>
  </si>
  <si>
    <t>https://podminky.urs.cz/item/CS_URS_2021_02/735151453R</t>
  </si>
  <si>
    <t>48457233R</t>
  </si>
  <si>
    <t>2.02.02 těleso otopné panelové 2 deskové 1 přídavná přestupní plocha v 500mm dl 600mm 670W</t>
  </si>
  <si>
    <t>-735332116</t>
  </si>
  <si>
    <t>899107379</t>
  </si>
  <si>
    <t>-424845366</t>
  </si>
  <si>
    <t>1175118026</t>
  </si>
  <si>
    <t>-1703726718</t>
  </si>
  <si>
    <t>-1511391062</t>
  </si>
  <si>
    <t>-835756424</t>
  </si>
  <si>
    <t>2.02.06 Otopná tělesa panelová dvoudesková PN 1,0 MPa, T do 110°C se dvěma přídavnými přestupními plochami výšky tělesa 600 mm stavební délky / výkonu 1200 mm / 2015 W</t>
  </si>
  <si>
    <t>496771235</t>
  </si>
  <si>
    <t>2.02.06 těleso otopné panelové 2 deskové 2 přídavné přestupní plochy v 600mm dl 1200mm 2015W</t>
  </si>
  <si>
    <t>-850390830</t>
  </si>
  <si>
    <t>-538770718</t>
  </si>
  <si>
    <t>-1586745376</t>
  </si>
  <si>
    <t>-499152597</t>
  </si>
  <si>
    <t>1221585101</t>
  </si>
  <si>
    <t>735151576R</t>
  </si>
  <si>
    <t>2.02.09 Otopná tělesa panelová dvoudesková PN 1,0 MPa, T do 110°C se dvěma přídavnými přestupními plochami výšky tělesa 600 mm stavební délky / výkonu 900 mm / 1511 W</t>
  </si>
  <si>
    <t>-1998623274</t>
  </si>
  <si>
    <t>https://podminky.urs.cz/item/CS_URS_2021_02/735151576R</t>
  </si>
  <si>
    <t>48457220R</t>
  </si>
  <si>
    <t>2.02.09 těleso otopné panelové 2 deskové 2 přídavné přestupní plochy v 600mm dl 900mm 1511W</t>
  </si>
  <si>
    <t>1656792866</t>
  </si>
  <si>
    <t>-59775109</t>
  </si>
  <si>
    <t>62512875</t>
  </si>
  <si>
    <t>2.02.12 Přesun hmot pro otopná tělesa stanovený z hmotnosti přesunovaného materiálu Příplatek k cenám za zvětšený přesun přes vymezenou největší dopravní vzdálenost za každých dalších i započatých 1000 m</t>
  </si>
  <si>
    <t>-1598989599</t>
  </si>
  <si>
    <t>3,67*25 'Přepočtené koeficientem množství</t>
  </si>
  <si>
    <t>2.03 ÚT Jižní blok - potrubí</t>
  </si>
  <si>
    <t>-634293200</t>
  </si>
  <si>
    <t>-430485105</t>
  </si>
  <si>
    <t>-1952633136</t>
  </si>
  <si>
    <t>995282300</t>
  </si>
  <si>
    <t>1817779691</t>
  </si>
  <si>
    <t>1437888684</t>
  </si>
  <si>
    <t>582067218</t>
  </si>
  <si>
    <t>-332425198</t>
  </si>
  <si>
    <t>2.03.09 Zkoušky těsnosti potrubí z trubek měděných Ø do 35/1,5</t>
  </si>
  <si>
    <t>1916618905</t>
  </si>
  <si>
    <t>2.03.10 Zkoušky těsnosti potrubí z trubek měděných Ø přes 35/1,5 do 64/2,0</t>
  </si>
  <si>
    <t>-1259617341</t>
  </si>
  <si>
    <t>2.03.11 Přesun hmot pro rozvody potrubí stanovený z hmotnosti přesunovaného materiálu vodorovná dopravní vzdálenost do 50 m v objektech výšky přes 6 do 12 m</t>
  </si>
  <si>
    <t>1529114637</t>
  </si>
  <si>
    <t>2.03.12 Přesun hmot pro rozvody potrubí stanovený z hmotnosti přesunovaného materiálu Příplatek k cenám za zvětšený přesun přes vymezenou největší dopravní vzdálenost do 1000 m</t>
  </si>
  <si>
    <t>-953667224</t>
  </si>
  <si>
    <t>2.03.13 Přesun hmot pro rozvody potrubí stanovený z hmotnosti přesunovaného materiálu Příplatek k cenám za zvětšený přesun přes vymezenou největší dopravní vzdálenost za každých dalších i započatých 1000 m</t>
  </si>
  <si>
    <t>1256248594</t>
  </si>
  <si>
    <t>0,56*25 'Přepočtené koeficientem množství</t>
  </si>
  <si>
    <t>2.04 ÚT Jižní blok - izolace</t>
  </si>
  <si>
    <t>804888284</t>
  </si>
  <si>
    <t>2.04.01 pouzdro izolační potrubní z pěnového polyetylenu 22/20mm</t>
  </si>
  <si>
    <t>72160205</t>
  </si>
  <si>
    <t>2,857*1,05 'Přepočtené koeficientem množství</t>
  </si>
  <si>
    <t>-2031353204</t>
  </si>
  <si>
    <t>Poznámka k položce:_x000D_
s Al folií _x000D_
viz ZLP-VYT-004</t>
  </si>
  <si>
    <t>36,19*1,05 'Přepočtené koeficientem množství</t>
  </si>
  <si>
    <t>28377106R</t>
  </si>
  <si>
    <t>2.04.03 pouzdro izolační potrubní z pěnového polyetylenu 18/20mm</t>
  </si>
  <si>
    <t>-1598096235</t>
  </si>
  <si>
    <t>2.04.04 pouzdro izolační potrubní z pěnového polyetylenu 22/20mm</t>
  </si>
  <si>
    <t>-1183896024</t>
  </si>
  <si>
    <t>125*1,05 'Přepočtené koeficientem množství</t>
  </si>
  <si>
    <t>2.04.05 pouzdro izolační potrubní z pěnového polyetylenu 28/25mm</t>
  </si>
  <si>
    <t>558070489</t>
  </si>
  <si>
    <t>21,905*1,05 'Přepočtené koeficientem množství</t>
  </si>
  <si>
    <t>2.04.06 pouzdro izolační potrubní z pěnového polyetylenu 35/30mm</t>
  </si>
  <si>
    <t>710690033</t>
  </si>
  <si>
    <t>41,905*1,05 'Přepočtené koeficientem množství</t>
  </si>
  <si>
    <t>2.04.07 pouzdro izolační potrubní z pěnového polyetylenu 42/40mm</t>
  </si>
  <si>
    <t>1995794189</t>
  </si>
  <si>
    <t>53,333*1,05 'Přepočtené koeficientem množství</t>
  </si>
  <si>
    <t>2.04.08 pouzdro izolační potrubní z pěnového polyetylenu 54/50mm</t>
  </si>
  <si>
    <t>-1395929750</t>
  </si>
  <si>
    <t>7,619*1,05 'Přepočtené koeficientem množství</t>
  </si>
  <si>
    <t>2.05 ÚT Jižní blok - Montážní, závěsový, spojovací, těsnící materiál</t>
  </si>
  <si>
    <t>2.05.01 Drobný montážní materiál (objímky, konzole, spojky, příruby, závěsový, spojovací mat. atp.)</t>
  </si>
  <si>
    <t>-1415585433</t>
  </si>
  <si>
    <t>03 - ÚT byt školníka</t>
  </si>
  <si>
    <t xml:space="preserve">    734 - 3.01 ÚT Byt školníka - armatury</t>
  </si>
  <si>
    <t xml:space="preserve">      735 - 3.02 ÚT Byt školníka - Otopné plochy</t>
  </si>
  <si>
    <t xml:space="preserve">      733 - 3.03 ÚT Byt školníka - potrubí</t>
  </si>
  <si>
    <t xml:space="preserve">    713 - 3.04 ÚT Byt školníka - izolace</t>
  </si>
  <si>
    <t xml:space="preserve">    767 - 3.05 ÚT Byt školníka - závěsový, spojovací, těsnící materiál</t>
  </si>
  <si>
    <t>3.01 ÚT Byt školníka - armatury</t>
  </si>
  <si>
    <t>3.01.01 Ventily regulační závitové termostatické, bez hlavice ovládání PN 16 do 110°C přímé G 3/8 s plynulým přesným přednastavením</t>
  </si>
  <si>
    <t>1847387607</t>
  </si>
  <si>
    <t>55121130R</t>
  </si>
  <si>
    <t>3.01.01 ventil radiátorový přímý PN 10 T 120°C s přednastavením 3/8"</t>
  </si>
  <si>
    <t>-1376999160</t>
  </si>
  <si>
    <t>3.01.02 Ventily regulační závitové termostatické, bez hlavice ovládání PN 16 do 110°C přímé G 1/2</t>
  </si>
  <si>
    <t>-1387382334</t>
  </si>
  <si>
    <t>3.01.02 ventil radiátorový přímý PN 10 T 120°C s přednastavením 1/2"</t>
  </si>
  <si>
    <t>540702598</t>
  </si>
  <si>
    <t>3.01.03 Šroubení regulační radiátorové přímé s vypouštěním G 3/8 s přednastavením</t>
  </si>
  <si>
    <t>1612138630</t>
  </si>
  <si>
    <t>3.01.03 šroubení regulační radiátorové přímé pro Fe s vypouštěním nástřik chrom 3/8"</t>
  </si>
  <si>
    <t>-1309285416</t>
  </si>
  <si>
    <t>3.01.04 Šroubení regulační radiátorové přímé s vypouštěním G 1/2</t>
  </si>
  <si>
    <t>631168777</t>
  </si>
  <si>
    <t>3.01.04 šroubení regulační radiátorové přímé s vypouštěním nástřik chrom 1/2"</t>
  </si>
  <si>
    <t>-540620156</t>
  </si>
  <si>
    <t>3.01.05 Ventily odvzdušňovací závitové otopných těles PN 6 do 120°C G 1/2</t>
  </si>
  <si>
    <t>-2066480043</t>
  </si>
  <si>
    <t>3.01.05 ventil odvzdušňovací s ručním kolečkem chrom těsnění1/2"</t>
  </si>
  <si>
    <t>-1653858351</t>
  </si>
  <si>
    <t>3.01.06 Termostatická hlavice kapalinová PN 10 do 110°C otopných těles</t>
  </si>
  <si>
    <t>-1663242396</t>
  </si>
  <si>
    <t>3.01.06 hlava termostatická kapalinová pro radiátorové tělesa s integrovaným ventilem</t>
  </si>
  <si>
    <t>1153629932</t>
  </si>
  <si>
    <t>3.01.07 Přesun hmot pro armatury stanovený z hmotnosti přesunovaného materiálu vodorovná dopravní vzdálenost do 50 m v objektech výšky přes 6 do 12 m</t>
  </si>
  <si>
    <t>-1032907071</t>
  </si>
  <si>
    <t>3.01.08 Přesun hmot pro armatury stanovený z hmotnosti přesunovaného materiálu Příplatek k cenám za zvětšený přesun přes vymezenou největší dopravní vzdálenost do 1000 m</t>
  </si>
  <si>
    <t>1835948416</t>
  </si>
  <si>
    <t>3.01.09 Přesun hmot pro armatury stanovený z hmotnosti přesunovaného materiálu Příplatek k cenám za zvětšený přesun přes vymezenou největší dopravní vzdálenost za každých dalších i započatých 1000 m</t>
  </si>
  <si>
    <t>269908985</t>
  </si>
  <si>
    <t>0,44*25 'Přepočtené koeficientem množství</t>
  </si>
  <si>
    <t>3.02 ÚT Byt školníka - Otopné plochy</t>
  </si>
  <si>
    <t>735151271R</t>
  </si>
  <si>
    <t>3.02.01 Otopná tělesa panelová jednodesková PN 1,0 MPa, T do 110°C s jednou přídavnou přestupní plochou výšky tělesa 600 mm stavební délky / výkonu 400 mm / 401 W</t>
  </si>
  <si>
    <t>-1200254738</t>
  </si>
  <si>
    <t>https://podminky.urs.cz/item/CS_URS_2021_02/735151271R</t>
  </si>
  <si>
    <t>48456928R</t>
  </si>
  <si>
    <t>3.02.01 těleso otopné panelové 1 deskové 1 přídavná přestupní plocha v 600mm dl 400mm 401W</t>
  </si>
  <si>
    <t>1987774124</t>
  </si>
  <si>
    <t>3.02.02 Otopná tělesa panelová dvoudesková PN 1,0 MPa, T do 110°C s jednou přídavnou přestupní plochou výšky tělesa 600 mm stavební délky / výkonu 800 mm / 1030 W</t>
  </si>
  <si>
    <t>946067794</t>
  </si>
  <si>
    <t>3.02.02 těleso otopné panelové 2 deskové 1 přídavná přestupní plocha v 600mm dl 800mm 1030W</t>
  </si>
  <si>
    <t>133047083</t>
  </si>
  <si>
    <t>3.02.03 Otopná tělesa panelová dvoudesková PN 1,0 MPa, T do 110°C se dvěma přídavnými přestupními plochami výšky tělesa 600 mm stavební délky / výkonu 1100 mm / 1847 W</t>
  </si>
  <si>
    <t>-984742792</t>
  </si>
  <si>
    <t>3.02.03 těleso otopné panelové 2 deskové 2 přídavné přestupní plochy v 600mm dl 1100mm 1847W</t>
  </si>
  <si>
    <t>-1227526527</t>
  </si>
  <si>
    <t>3.02.04 Otopná tělesa panelová dvoudesková PN 1,0 MPa, T do 110°C se dvěma přídavnými přestupními plochami výšky tělesa 600 mm stavební délky / výkonu 1200 mm / 2015 W</t>
  </si>
  <si>
    <t>1330187638</t>
  </si>
  <si>
    <t>3.02.04 těleso otopné panelové 2 deskové 2 přídavné přestupní plochy v 600mm dl 1200mm 2015W</t>
  </si>
  <si>
    <t>-1487974529</t>
  </si>
  <si>
    <t>735164261R</t>
  </si>
  <si>
    <t>3.02.05 Otopná tělesa trubková přímotopná elektrická na stěnu výšky tělesa 1500 mm, délky 595 mm</t>
  </si>
  <si>
    <t>-71150860</t>
  </si>
  <si>
    <t>https://podminky.urs.cz/item/CS_URS_2021_02/735164261R</t>
  </si>
  <si>
    <t>Poznámka k položce:_x000D_
viz ZLP-VYT-006</t>
  </si>
  <si>
    <t>54153024R</t>
  </si>
  <si>
    <t>3.02.05 těleso trubkové přímotopné 1500x600mm 500W</t>
  </si>
  <si>
    <t>1148671539</t>
  </si>
  <si>
    <t>3.02.06 Přesun hmot pro otopná tělesa stanovený z hmotnosti přesunovaného materiálu vodorovná dopravní vzdálenost do 50 m v objektech výšky přes 6 do 12 m</t>
  </si>
  <si>
    <t>439290409</t>
  </si>
  <si>
    <t>3.02.07 Přesun hmot pro otopná tělesa stanovený z hmotnosti přesunovaného materiálu Příplatek k cenám za zvětšený přesun přes vymezenou největší dopravní vzdálenost do 1000 m</t>
  </si>
  <si>
    <t>-1118168527</t>
  </si>
  <si>
    <t>3.02.08 Přesun hmot pro otopná tělesa stanovený z hmotnosti přesunovaného materiálu Příplatek k cenám za zvětšený přesun přes vymezenou největší dopravní vzdálenost za každých dalších i započatých 1000 m</t>
  </si>
  <si>
    <t>1264351397</t>
  </si>
  <si>
    <t>0,34*25 'Přepočtené koeficientem množství</t>
  </si>
  <si>
    <t>3.03 ÚT Byt školníka - potrubí</t>
  </si>
  <si>
    <t>3.03.01 Potrubí z trubek měděných polotvrdých spojovaných lisováním PN 16, T= +110°C Ø 12/1</t>
  </si>
  <si>
    <t>-972382261</t>
  </si>
  <si>
    <t>3.03.02 Potrubí z trubek měděných polotvrdých spojovaných lisováním PN 16, T= +110°C Ø 15/1</t>
  </si>
  <si>
    <t>1230710187</t>
  </si>
  <si>
    <t>3.03.03 Potrubí z trubek měděných polotvrdých spojovaných lisováním PN 16, T= +110°C Ø 18/1</t>
  </si>
  <si>
    <t>1454759654</t>
  </si>
  <si>
    <t>3.03.04 Potrubí z trubek měděných polotvrdých spojovaných lisováním PN 16, T= +110°C Ø 22/1</t>
  </si>
  <si>
    <t>1298376599</t>
  </si>
  <si>
    <t>3.03.05 Potrubí z trubek měděných tvrdých spojovaných lisováním PN 16, T= +110°C Ø 28/1,5</t>
  </si>
  <si>
    <t>-243021770</t>
  </si>
  <si>
    <t>3.03.06 Zkoušky těsnosti potrubí z trubek měděných Ø do 35/1,5</t>
  </si>
  <si>
    <t>-912359921</t>
  </si>
  <si>
    <t>3.03.07 Přesun hmot pro rozvody potrubí stanovený z hmotnosti přesunovaného materiálu vodorovná dopravní vzdálenost do 50 m v objektech výšky přes 6 do 12 m</t>
  </si>
  <si>
    <t>-1433868743</t>
  </si>
  <si>
    <t>3.03.08 Přesun hmot pro rozvody potrubí stanovený z hmotnosti přesunovaného materiálu Příplatek k cenám za zvětšený přesun přes vymezenou největší dopravní vzdálenost do 1000 m</t>
  </si>
  <si>
    <t>473237463</t>
  </si>
  <si>
    <t>3.03.09 Přesun hmot pro rozvody potrubí stanovený z hmotnosti přesunovaného materiálu Příplatek k cenám za zvětšený přesun přes vymezenou největší dopravní vzdálenost za každých dalších i započatých 1000 m</t>
  </si>
  <si>
    <t>-1439555818</t>
  </si>
  <si>
    <t>https://podminky.urs.cz/item/CS_URS_2021_02/998733199R2</t>
  </si>
  <si>
    <t>0,09*25 'Přepočtené koeficientem množství</t>
  </si>
  <si>
    <t>3.04 ÚT Byt školníka - izolace</t>
  </si>
  <si>
    <t>3.04.00 Montáž izolace tepelné potrubí, ohybů, přírub, armatur nebo tvarovek snímatelnými pouzdry s vrstvenou izolací s upevněním na suchý zip (izolační materiál ve specifikaci) potrubí</t>
  </si>
  <si>
    <t>189222775</t>
  </si>
  <si>
    <t>https://podminky.urs.cz/item/CS_URS_2021_02/713471211R2</t>
  </si>
  <si>
    <t>3.04.01 pouzdro izolační potrubní z pěnového polyetylenu 12/13mm</t>
  </si>
  <si>
    <t>-1498002009</t>
  </si>
  <si>
    <t>Poznámka k položce:_x000D_
s Al. Folií_x000D_
viz ZLP-VYT-004</t>
  </si>
  <si>
    <t>10,4761904761905*1,05 'Přepočtené koeficientem množství</t>
  </si>
  <si>
    <t>3.04.02 pouzdro izolační potrubní z pěnového polyetylenu 15/13mm</t>
  </si>
  <si>
    <t>-1234275415</t>
  </si>
  <si>
    <t>3.04.03 pouzdro izolační potrubní z pěnového polyetylenu 18/20mm</t>
  </si>
  <si>
    <t>-1271035135</t>
  </si>
  <si>
    <t>3.04.04 pouzdro izolační potrubní z pěnového polyetylenu 22/20mm</t>
  </si>
  <si>
    <t>870188082</t>
  </si>
  <si>
    <t>9,52380952380952*1,05 'Přepočtené koeficientem množství</t>
  </si>
  <si>
    <t>3.04.05 pouzdro izolační potrubní z pěnového polyetylenu 28/25mm</t>
  </si>
  <si>
    <t>-1165366609</t>
  </si>
  <si>
    <t>33,3333333333333*1,05 'Přepočtené koeficientem množství</t>
  </si>
  <si>
    <t>3.05 ÚT Byt školníka - závěsový, spojovací, těsnící materiál</t>
  </si>
  <si>
    <t>3.05.01 Drobný montážní materiál (objímky, konzole, spojky, příruby, závěsový, spojovací mat. atp.)</t>
  </si>
  <si>
    <t>322006207</t>
  </si>
  <si>
    <t>https://podminky.urs.cz/item/CS_URS_2021_02/767995111R2</t>
  </si>
  <si>
    <t>4.01 Demontáž otopných těles litinových článkových</t>
  </si>
  <si>
    <t>-554627669</t>
  </si>
  <si>
    <t>Poznámka k položce:_x000D_
vč. připojovacích armatur a kotvení</t>
  </si>
  <si>
    <t xml:space="preserve">4.02 Demontáž potrubí z trubek ocelových hladkých </t>
  </si>
  <si>
    <t>1074403010</t>
  </si>
  <si>
    <t>4.03 Vnitrostaveništní přemístění vybouraných (demontovaných) hmot rozvodů potrubí vodorovně do 100 m v objektech výšky přes 6 do 24 m</t>
  </si>
  <si>
    <t>-115139699</t>
  </si>
  <si>
    <t>-2039514101</t>
  </si>
  <si>
    <t>1076047567</t>
  </si>
  <si>
    <t>4.06 Vodorovná doprava suti na skládku s naložením na dopravní prostředek a složením přes 100 m do 1 km</t>
  </si>
  <si>
    <t>-901462985</t>
  </si>
  <si>
    <t>4.07 Vodorovná doprava suti na skládku s naložením na dopravní prostředek a složením Příplatek k ceně za každý další i započatý 1 km</t>
  </si>
  <si>
    <t>1605340955</t>
  </si>
  <si>
    <t>0,38*25 'Přepočtené koeficientem množství</t>
  </si>
  <si>
    <t>1628472660</t>
  </si>
  <si>
    <t>5.02A</t>
  </si>
  <si>
    <t>5.02 seřízení a zaregulování otopné soustavy</t>
  </si>
  <si>
    <t>1843421715</t>
  </si>
  <si>
    <t>1833345798</t>
  </si>
  <si>
    <t>5.05A</t>
  </si>
  <si>
    <t>5.05 zednické přípomoci</t>
  </si>
  <si>
    <t>-334385754</t>
  </si>
  <si>
    <t>5.06A</t>
  </si>
  <si>
    <t>5.06 Vypracování dodavatelské dokumentace</t>
  </si>
  <si>
    <t>480257069</t>
  </si>
  <si>
    <t>5.07 Dokumentace skutečného provedení stavby</t>
  </si>
  <si>
    <t>120227229</t>
  </si>
  <si>
    <t>5.08A Odvoz suti a vybouraných hmot na skládku nebo meziskládku do 1 km se složením</t>
  </si>
  <si>
    <t>1223764478</t>
  </si>
  <si>
    <t>5.08B Odvoz suti a vybouraných hmot z meziskládky na skládku s naložením a se složením, na vzdálenost do 1 km</t>
  </si>
  <si>
    <t>-1466059539</t>
  </si>
  <si>
    <t>5.09C Poplatek za uložení stavebního odpadu na skládce (skládkovné) směsného stavebního a demoličního zatříděného do Katalogu odpadů pod kódem 17 09 04</t>
  </si>
  <si>
    <t>434730522</t>
  </si>
  <si>
    <t>03 - 1.PP_2.ETAPA - VODOVOD_2</t>
  </si>
  <si>
    <t>-1268935398</t>
  </si>
  <si>
    <t>2018055501</t>
  </si>
  <si>
    <t>-837860333</t>
  </si>
  <si>
    <t>"zavěšení potrubí DN 50 - každé 2 m"52/2</t>
  </si>
  <si>
    <t>"zavěšení potrubí DN 25 - každé 2 m"28/2</t>
  </si>
  <si>
    <t>923951381</t>
  </si>
  <si>
    <t>780110581</t>
  </si>
  <si>
    <t>-1015699438</t>
  </si>
  <si>
    <t>-1451046477</t>
  </si>
  <si>
    <t>-1387139103</t>
  </si>
  <si>
    <t>439273616</t>
  </si>
  <si>
    <t>-41738656</t>
  </si>
  <si>
    <t>891351608</t>
  </si>
  <si>
    <t>1789023360</t>
  </si>
  <si>
    <t>-883494284</t>
  </si>
  <si>
    <t>428952886</t>
  </si>
  <si>
    <t>-1195479553</t>
  </si>
  <si>
    <t>-1637060365</t>
  </si>
  <si>
    <t>1360521840</t>
  </si>
  <si>
    <t>1862470219</t>
  </si>
  <si>
    <t>-714047773</t>
  </si>
  <si>
    <t>684778245</t>
  </si>
  <si>
    <t>-247199939</t>
  </si>
  <si>
    <t>722231282</t>
  </si>
  <si>
    <t>Armatury se dvěma závity regulátor výstupního tlaku membránový PN 16 do 70 °C G 3/4" (DN 20)</t>
  </si>
  <si>
    <t>2043779888</t>
  </si>
  <si>
    <t>https://podminky.urs.cz/item/CS_URS_2021_02/722231282</t>
  </si>
  <si>
    <t>-271789610</t>
  </si>
  <si>
    <t>698913116</t>
  </si>
  <si>
    <t>2055696899</t>
  </si>
  <si>
    <t>1065093181</t>
  </si>
  <si>
    <t>537985507</t>
  </si>
  <si>
    <t>-8769984</t>
  </si>
  <si>
    <t>-967334796</t>
  </si>
  <si>
    <t>28654205R</t>
  </si>
  <si>
    <t>redukce PPR nátrubková PPR D 50x25mm</t>
  </si>
  <si>
    <t>-2007667255</t>
  </si>
  <si>
    <t>168405993</t>
  </si>
  <si>
    <t>1099980330</t>
  </si>
  <si>
    <t>-652172908</t>
  </si>
  <si>
    <t>1465828085</t>
  </si>
  <si>
    <t>-338724279</t>
  </si>
  <si>
    <t>117762463</t>
  </si>
  <si>
    <t>-378215728</t>
  </si>
  <si>
    <t>693809900</t>
  </si>
  <si>
    <t>68915878</t>
  </si>
  <si>
    <t>1368972135</t>
  </si>
  <si>
    <t>06 - 1.NP_2.ETAPA - VODOVOD_5</t>
  </si>
  <si>
    <t>1840572248</t>
  </si>
  <si>
    <t>446290879</t>
  </si>
  <si>
    <t>-118118128</t>
  </si>
  <si>
    <t>2001421224</t>
  </si>
  <si>
    <t>1005166320</t>
  </si>
  <si>
    <t>-706755371</t>
  </si>
  <si>
    <t>1640969769</t>
  </si>
  <si>
    <t>-832094144</t>
  </si>
  <si>
    <t>495729473</t>
  </si>
  <si>
    <t>-29341771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</si>
  <si>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</si>
  <si>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</si>
  <si>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402218869</t>
  </si>
  <si>
    <t>https://podminky.urs.cz/item/CS_URS_2021_02/998011002</t>
  </si>
  <si>
    <t>-1138214565</t>
  </si>
  <si>
    <t>92886592</t>
  </si>
  <si>
    <t>1160661462</t>
  </si>
  <si>
    <t>878977219</t>
  </si>
  <si>
    <t>-612567595</t>
  </si>
  <si>
    <t>850613769</t>
  </si>
  <si>
    <t>127133323</t>
  </si>
  <si>
    <t>-1231525426</t>
  </si>
  <si>
    <t>1577025264</t>
  </si>
  <si>
    <t>-514335699</t>
  </si>
  <si>
    <t>-1914822864</t>
  </si>
  <si>
    <t>800928604</t>
  </si>
  <si>
    <t>-1586146045</t>
  </si>
  <si>
    <t>-943440652</t>
  </si>
  <si>
    <t>1208089986</t>
  </si>
  <si>
    <t>-1000099826</t>
  </si>
  <si>
    <t>-629301399</t>
  </si>
  <si>
    <t>-993748806</t>
  </si>
  <si>
    <t>748487037</t>
  </si>
  <si>
    <t>-994815594</t>
  </si>
  <si>
    <t>1614202436</t>
  </si>
  <si>
    <t>-345500152</t>
  </si>
  <si>
    <t>-1793402687</t>
  </si>
  <si>
    <t>-268590391</t>
  </si>
  <si>
    <t>809954383</t>
  </si>
  <si>
    <t>1732517276</t>
  </si>
  <si>
    <t>522455508</t>
  </si>
  <si>
    <t>-432475337</t>
  </si>
  <si>
    <t>900781559</t>
  </si>
  <si>
    <t>-2033445696</t>
  </si>
  <si>
    <t>-700362779</t>
  </si>
  <si>
    <t>195671637</t>
  </si>
  <si>
    <t>-962220824</t>
  </si>
  <si>
    <t>-1505653678</t>
  </si>
  <si>
    <t>-1085083291</t>
  </si>
  <si>
    <t>1264888663</t>
  </si>
  <si>
    <t>754145023</t>
  </si>
  <si>
    <t>864020392</t>
  </si>
  <si>
    <t>1457000295</t>
  </si>
  <si>
    <t>560093282</t>
  </si>
  <si>
    <t>2028849807</t>
  </si>
  <si>
    <t>858107547</t>
  </si>
  <si>
    <t>09 - 2.NP_2.ETAPA - VODOVOD_8</t>
  </si>
  <si>
    <t>-486899079</t>
  </si>
  <si>
    <t>-1528296408</t>
  </si>
  <si>
    <t>574738469</t>
  </si>
  <si>
    <t>-1730298191</t>
  </si>
  <si>
    <t>1736310297</t>
  </si>
  <si>
    <t>-1955419031</t>
  </si>
  <si>
    <t>1704028827</t>
  </si>
  <si>
    <t>1288315384</t>
  </si>
  <si>
    <t>96434671</t>
  </si>
  <si>
    <t>360784056</t>
  </si>
  <si>
    <t>2145387380</t>
  </si>
  <si>
    <t>-585303591</t>
  </si>
  <si>
    <t>-472190942</t>
  </si>
  <si>
    <t>361241225</t>
  </si>
  <si>
    <t>1341975727</t>
  </si>
  <si>
    <t>-1719673720</t>
  </si>
  <si>
    <t>-1023816978</t>
  </si>
  <si>
    <t>256997749</t>
  </si>
  <si>
    <t>449824617</t>
  </si>
  <si>
    <t>-1498487907</t>
  </si>
  <si>
    <t>418454832</t>
  </si>
  <si>
    <t>1829664712</t>
  </si>
  <si>
    <t>374385470</t>
  </si>
  <si>
    <t>1713782466</t>
  </si>
  <si>
    <t>978799896</t>
  </si>
  <si>
    <t>-1453449884</t>
  </si>
  <si>
    <t>-1269415501</t>
  </si>
  <si>
    <t>-1631118679</t>
  </si>
  <si>
    <t>447257348</t>
  </si>
  <si>
    <t>-924645976</t>
  </si>
  <si>
    <t>-99312275</t>
  </si>
  <si>
    <t>-1709755287</t>
  </si>
  <si>
    <t>-29135835</t>
  </si>
  <si>
    <t>-886749251</t>
  </si>
  <si>
    <t>1358735309</t>
  </si>
  <si>
    <t>1179941324</t>
  </si>
  <si>
    <t>-861420073</t>
  </si>
  <si>
    <t>-1419298839</t>
  </si>
  <si>
    <t>-1225233837</t>
  </si>
  <si>
    <t>428072811</t>
  </si>
  <si>
    <t>324446523</t>
  </si>
  <si>
    <t>1984961218</t>
  </si>
  <si>
    <t>578498231</t>
  </si>
  <si>
    <t>1747280225</t>
  </si>
  <si>
    <t>1181616565</t>
  </si>
  <si>
    <t>-826300234</t>
  </si>
  <si>
    <t>59352841</t>
  </si>
  <si>
    <t>-1479146642</t>
  </si>
  <si>
    <t>483270096</t>
  </si>
  <si>
    <t>1784089205</t>
  </si>
  <si>
    <t>-29714692</t>
  </si>
  <si>
    <t>1854453879</t>
  </si>
  <si>
    <t>-1111591360</t>
  </si>
  <si>
    <t>12 - 3.NP_2.ETAPA - VODOVOD_11</t>
  </si>
  <si>
    <t>1833247175</t>
  </si>
  <si>
    <t>-883612678</t>
  </si>
  <si>
    <t>-82345825</t>
  </si>
  <si>
    <t>-377017710</t>
  </si>
  <si>
    <t>-1286605521</t>
  </si>
  <si>
    <t>-1940110507</t>
  </si>
  <si>
    <t>1087718693</t>
  </si>
  <si>
    <t>-175459026</t>
  </si>
  <si>
    <t>-1836192039</t>
  </si>
  <si>
    <t>11615731</t>
  </si>
  <si>
    <t>1313428838</t>
  </si>
  <si>
    <t>-1437773315</t>
  </si>
  <si>
    <t>-1043784663</t>
  </si>
  <si>
    <t>1256373122</t>
  </si>
  <si>
    <t>953632478</t>
  </si>
  <si>
    <t>605404665</t>
  </si>
  <si>
    <t>-1765208612</t>
  </si>
  <si>
    <t>-1440498517</t>
  </si>
  <si>
    <t>268865650</t>
  </si>
  <si>
    <t>1263384951</t>
  </si>
  <si>
    <t>1363411412</t>
  </si>
  <si>
    <t>108433427</t>
  </si>
  <si>
    <t>1674459530</t>
  </si>
  <si>
    <t>131505033</t>
  </si>
  <si>
    <t>-1971019952</t>
  </si>
  <si>
    <t>919972362</t>
  </si>
  <si>
    <t>691178346</t>
  </si>
  <si>
    <t>122280321</t>
  </si>
  <si>
    <t>-1966255272</t>
  </si>
  <si>
    <t>105385188</t>
  </si>
  <si>
    <t>-1703755847</t>
  </si>
  <si>
    <t>821422200</t>
  </si>
  <si>
    <t>-1722095571</t>
  </si>
  <si>
    <t>732914456</t>
  </si>
  <si>
    <t>300362593</t>
  </si>
  <si>
    <t>197841781</t>
  </si>
  <si>
    <t>948219576</t>
  </si>
  <si>
    <t>1967820282</t>
  </si>
  <si>
    <t>-1965831673</t>
  </si>
  <si>
    <t>-2054489374</t>
  </si>
  <si>
    <t>1135366697</t>
  </si>
  <si>
    <t>24021395</t>
  </si>
  <si>
    <t>-2081843508</t>
  </si>
  <si>
    <t>1772769363</t>
  </si>
  <si>
    <t>2019259261</t>
  </si>
  <si>
    <t>438314719</t>
  </si>
  <si>
    <t>-1264707615</t>
  </si>
  <si>
    <t>886845015</t>
  </si>
  <si>
    <t>-438493171</t>
  </si>
  <si>
    <t>-1504539695</t>
  </si>
  <si>
    <t>-1807630414</t>
  </si>
  <si>
    <t>-2129102545</t>
  </si>
  <si>
    <t>-941774201</t>
  </si>
  <si>
    <t>15 - 1.PP_2.ETAPA - KANALIZACE_14</t>
  </si>
  <si>
    <t>572173078</t>
  </si>
  <si>
    <t>1985505214</t>
  </si>
  <si>
    <t>-1319147434</t>
  </si>
  <si>
    <t>-331344083</t>
  </si>
  <si>
    <t>311994092</t>
  </si>
  <si>
    <t>"boční upevnění potrubí DN 75 - každé 2 m"9</t>
  </si>
  <si>
    <t>363927379</t>
  </si>
  <si>
    <t>-446527926</t>
  </si>
  <si>
    <t>2084112755</t>
  </si>
  <si>
    <t>1604552569</t>
  </si>
  <si>
    <t>-1026293471</t>
  </si>
  <si>
    <t>-907025367</t>
  </si>
  <si>
    <t>192227998</t>
  </si>
  <si>
    <t>-359451685</t>
  </si>
  <si>
    <t>-230581929</t>
  </si>
  <si>
    <t>-150469916</t>
  </si>
  <si>
    <t>-1738871437</t>
  </si>
  <si>
    <t>921316866</t>
  </si>
  <si>
    <t>1733696098</t>
  </si>
  <si>
    <t>-6667797</t>
  </si>
  <si>
    <t>18 - 1.NP_2.ETAPA - KANALIZACE_17</t>
  </si>
  <si>
    <t>1057223555</t>
  </si>
  <si>
    <t>1741520377</t>
  </si>
  <si>
    <t>-1825520438</t>
  </si>
  <si>
    <t>-2110927049</t>
  </si>
  <si>
    <t>192028988</t>
  </si>
  <si>
    <t>-1656544973</t>
  </si>
  <si>
    <t>-1255689109</t>
  </si>
  <si>
    <t>775646872</t>
  </si>
  <si>
    <t>-1025384006</t>
  </si>
  <si>
    <t>328623226</t>
  </si>
  <si>
    <t>1269006368</t>
  </si>
  <si>
    <t>343899882</t>
  </si>
  <si>
    <t>-2085322147</t>
  </si>
  <si>
    <t>454740974</t>
  </si>
  <si>
    <t>909750388</t>
  </si>
  <si>
    <t>1581076229</t>
  </si>
  <si>
    <t>-1501349853</t>
  </si>
  <si>
    <t>-132152223</t>
  </si>
  <si>
    <t>311179746</t>
  </si>
  <si>
    <t>-1856805040</t>
  </si>
  <si>
    <t>-981957629</t>
  </si>
  <si>
    <t>-1100997822</t>
  </si>
  <si>
    <t>338307718</t>
  </si>
  <si>
    <t>1608140101</t>
  </si>
  <si>
    <t>-444110260</t>
  </si>
  <si>
    <t>21 - 2.NP_2.ETAPA - KANALIZACE_20</t>
  </si>
  <si>
    <t>89222619</t>
  </si>
  <si>
    <t>1120724351</t>
  </si>
  <si>
    <t>-1794450937</t>
  </si>
  <si>
    <t>1796425237</t>
  </si>
  <si>
    <t>-513095868</t>
  </si>
  <si>
    <t>-996606553</t>
  </si>
  <si>
    <t>283852947</t>
  </si>
  <si>
    <t>1467660080</t>
  </si>
  <si>
    <t>930691100</t>
  </si>
  <si>
    <t>-477850662</t>
  </si>
  <si>
    <t>1319662775</t>
  </si>
  <si>
    <t>1569670479</t>
  </si>
  <si>
    <t>2052036709</t>
  </si>
  <si>
    <t>-986864259</t>
  </si>
  <si>
    <t>1131005641</t>
  </si>
  <si>
    <t>512446232</t>
  </si>
  <si>
    <t>-484277784</t>
  </si>
  <si>
    <t>-532394585</t>
  </si>
  <si>
    <t>370474899</t>
  </si>
  <si>
    <t>-1927786693</t>
  </si>
  <si>
    <t>-2084324017</t>
  </si>
  <si>
    <t>-727512274</t>
  </si>
  <si>
    <t>24 - 3.NP_2.ETAPA - KANALIZACE_23</t>
  </si>
  <si>
    <t>-964557173</t>
  </si>
  <si>
    <t>-1031894116</t>
  </si>
  <si>
    <t>1114190452</t>
  </si>
  <si>
    <t>-310595843</t>
  </si>
  <si>
    <t>-1294047102</t>
  </si>
  <si>
    <t>1242727299</t>
  </si>
  <si>
    <t>974887587</t>
  </si>
  <si>
    <t>1509369609</t>
  </si>
  <si>
    <t>-2000674181</t>
  </si>
  <si>
    <t>-803540955</t>
  </si>
  <si>
    <t>-1859806793</t>
  </si>
  <si>
    <t>23555343</t>
  </si>
  <si>
    <t>527921512</t>
  </si>
  <si>
    <t>-2022773471</t>
  </si>
  <si>
    <t>1801209681</t>
  </si>
  <si>
    <t>-408703998</t>
  </si>
  <si>
    <t>-153995906</t>
  </si>
  <si>
    <t>1588287398</t>
  </si>
  <si>
    <t>-269559838</t>
  </si>
  <si>
    <t>653371499</t>
  </si>
  <si>
    <t>-1968504095</t>
  </si>
  <si>
    <t>Etapa III. - Západní blok - učebny, západní blok - chodby</t>
  </si>
  <si>
    <t>02 - ÚT Západní blok - učebny</t>
  </si>
  <si>
    <t xml:space="preserve">    734 - 2.01 ÚT Západní blok - učebny - armatury</t>
  </si>
  <si>
    <t xml:space="preserve">    735 -  2.02 ÚT Západní blok - učebny - Otopné plochy</t>
  </si>
  <si>
    <t xml:space="preserve">      733 - 2.03 ÚT Západní blok - učebny - potrubí</t>
  </si>
  <si>
    <t xml:space="preserve">      713 - 2.04 ÚT Západní blok - učebny - izolace</t>
  </si>
  <si>
    <t xml:space="preserve">    767 - 2.05 ÚT Západní blok - učebny - Montážní, závěsový, spojovací, těsnící materiál</t>
  </si>
  <si>
    <t>2.01 ÚT Západní blok - učebny - armatury</t>
  </si>
  <si>
    <t>-299530491</t>
  </si>
  <si>
    <t>-1263731398</t>
  </si>
  <si>
    <t>-1860291062</t>
  </si>
  <si>
    <t>-235743114</t>
  </si>
  <si>
    <t>2.01.03 Ventily regulační závitové vyvažovací přímé PN 20 do 100°C G 1/(2</t>
  </si>
  <si>
    <t>1449496579</t>
  </si>
  <si>
    <t>2.01.03 ventil vyvažovací stoupačkový přímý PN 20 T 100°C dvouregulační 1/2"</t>
  </si>
  <si>
    <t>-1037125817</t>
  </si>
  <si>
    <t>2.01.04 Ventily regulační závitové termostatické, bez hlavice ovládání PN 16 do 110°C G 1/2 s plynulým přesným přednastavením</t>
  </si>
  <si>
    <t>-1674122766</t>
  </si>
  <si>
    <t>2.01.04 šroubení regulační radiátorové přímé chrom 1/2" gumové těsnění</t>
  </si>
  <si>
    <t>584165789</t>
  </si>
  <si>
    <t xml:space="preserve">2.01.05 Šroubení regulační radiátorové přímé s vypouštěním G 1/2 s přednastavením </t>
  </si>
  <si>
    <t>-1876108997</t>
  </si>
  <si>
    <t>2.01.05 šroubení regulační radiátorové přímé pro Fe s vypouštěním nástřik chrom 1/2"</t>
  </si>
  <si>
    <t>-1249812706</t>
  </si>
  <si>
    <t>2.01.06 Ostatní armatury kohouty plnicí a vypouštěcí PN 10 do 90°C G 1/2</t>
  </si>
  <si>
    <t>-2129485873</t>
  </si>
  <si>
    <t>2.01.06 kohout vypouštěcí kulový s hadicovou vývodkou a zátkou PN 10 T 110°C 1/2"</t>
  </si>
  <si>
    <t>423747114</t>
  </si>
  <si>
    <t>2.01.07 Ventily odvzdušňovací závitové automatické PN 14 do 120°C G 3/8</t>
  </si>
  <si>
    <t>206064668</t>
  </si>
  <si>
    <t>2.01.07 ventil automatický odvzdušňovací svislý T 120°C mosaz 3/8"</t>
  </si>
  <si>
    <t>-1545526668</t>
  </si>
  <si>
    <t>2.01.08 Ventily odvzdušňovací závitové otopných těles PN 6 do 120°C G 1/2</t>
  </si>
  <si>
    <t>2013808121</t>
  </si>
  <si>
    <t>2.01.08 ventil odvzdušňovací s ručním kolečkem chrom těsnění1/2"</t>
  </si>
  <si>
    <t>2063764660</t>
  </si>
  <si>
    <t>2.01.09 Hlavice ručního ovládání PN 16 do 110°C přímé chromované G 1/2</t>
  </si>
  <si>
    <t>-740397998</t>
  </si>
  <si>
    <t>2.01.09 hlava termostatická kapalinová pro radiátorové tělesa s integrovaným ventilem</t>
  </si>
  <si>
    <t>-1977559198</t>
  </si>
  <si>
    <t>2.01.10 Přesun hmot pro armatury stanovený z hmotnosti přesunovaného materiálu vodorovná dopravní vzdálenost do 50 m v objektech výšky přes 6 do 12 m</t>
  </si>
  <si>
    <t>1564413611</t>
  </si>
  <si>
    <t>2.01.11 Přesun hmot pro armatury stanovený z hmotnosti přesunovaného materiálu Příplatek k cenám za zvětšený přesun přes vymezenou největší dopravní vzdálenost do 1000 m</t>
  </si>
  <si>
    <t>-1241449836</t>
  </si>
  <si>
    <t>2.01.12 Přesun hmot pro armatury stanovený z hmotnosti přesunovaného materiálu Příplatek k cenám za zvětšený přesun přes vymezenou největší dopravní vzdálenost za každých dalších i započatých 1000 m</t>
  </si>
  <si>
    <t>2067593581</t>
  </si>
  <si>
    <t>0,109*25 'Přepočtené koeficientem množství</t>
  </si>
  <si>
    <t xml:space="preserve"> 2.02 ÚT Západní blok - učebny - Otopné plochy</t>
  </si>
  <si>
    <t>2.02.01 Otopná tělesa panelová dvoudesková PN 1,0 MPa, T do 110°C s jednou přídavnou přestupní plochou výšky tělesa 600 mm stavební délky / výkonu 800 mm / 1030 W</t>
  </si>
  <si>
    <t>1301623826</t>
  </si>
  <si>
    <t>2.02.01 těleso otopné panelové 2 deskové 1 přídavná přestupní plocha v 600mm dl 800mm 1030W</t>
  </si>
  <si>
    <t>1772065515</t>
  </si>
  <si>
    <t>2.02.02 Otopná tělesa panelová dvoudesková PN 1,0 MPa, T do 110°C s jednou přídavnou přestupní plochou výšky tělesa 600 mm stavební délky / výkonu 900 mm / 1159 W</t>
  </si>
  <si>
    <t>-2059100925</t>
  </si>
  <si>
    <t>2.02.02 těleso otopné panelové 2 deskové 1 přídavná přestupní plocha v 600mm dl 900mm 1159W</t>
  </si>
  <si>
    <t>722958688</t>
  </si>
  <si>
    <t>2.02.03 Otopná tělesa panelová dvoudesková PN 1,0 MPa, T do 110°C s jednou přídavnou přestupní plochou výšky tělesa 600 mm stavební délky / výkonu 1000 mm / 1288 W</t>
  </si>
  <si>
    <t>-1625099711</t>
  </si>
  <si>
    <t>2.02.03 těleso otopné panelové 2 deskové 1 přídavná přestupní plocha v 600mm dl 1000mm 1288W</t>
  </si>
  <si>
    <t>-1983850156</t>
  </si>
  <si>
    <t>2.02.04 Otopná tělesa panelová dvoudesková PN 1,0 MPa, T do 110°C se dvěma přídavnými přestupními plochami výšky tělesa 600 mm stavební délky / výkonu 1000 mm / 1679 W</t>
  </si>
  <si>
    <t>-530695831</t>
  </si>
  <si>
    <t>2.02.04 těleso otopné panelové 2 deskové 2 přídavné přestupní plochy v 600mm dl 1000mm 1679W</t>
  </si>
  <si>
    <t>-236800461</t>
  </si>
  <si>
    <t>2.02.05 Otopná tělesa panelová dvoudesková PN 1,0 MPa, T do 110°C se dvěma přídavnými přestupními plochami výšky tělesa 600 mm stavební délky / výkonu 1100 mm / 1847 W</t>
  </si>
  <si>
    <t>843851901</t>
  </si>
  <si>
    <t>2.02.05 těleso otopné panelové 2 deskové 2 přídavné přestupní plochy v 600mm dl 1100mm 1847W</t>
  </si>
  <si>
    <t>-268541068</t>
  </si>
  <si>
    <t>1600005990</t>
  </si>
  <si>
    <t>1872505458</t>
  </si>
  <si>
    <t>2.02.07 Přesun hmot pro otopná tělesa stanovený z hmotnosti přesunovaného materiálu vodorovná dopravní vzdálenost do 50 m v objektech výšky přes 6 do 12 m</t>
  </si>
  <si>
    <t>600145263</t>
  </si>
  <si>
    <t>2.02.08 Přesun hmot pro otopná tělesa stanovený z hmotnosti přesunovaného materiálu Příplatek k cenám za zvětšený přesun přes vymezenou největší dopravní vzdálenost do 1000 m</t>
  </si>
  <si>
    <t>1449496203</t>
  </si>
  <si>
    <t>2.02.09 Přesun hmot pro otopná tělesa stanovený z hmotnosti přesunovaného materiálu Příplatek k cenám za zvětšený přesun přes vymezenou největší dopravní vzdálenost za každých dalších i započatých 1000 m</t>
  </si>
  <si>
    <t>834875681</t>
  </si>
  <si>
    <t>4,53*25 'Přepočtené koeficientem množství</t>
  </si>
  <si>
    <t>2.03 ÚT Západní blok - učebny - potrubí</t>
  </si>
  <si>
    <t>2.03.01 Potrubí z trubek měděných polotvrdých spojovaných lisováním PN 16, T= +110°C Ø 15/1</t>
  </si>
  <si>
    <t>1831126239</t>
  </si>
  <si>
    <t>2.03.02 Potrubí z trubek měděných polotvrdých spojovaných lisováním PN 16, T= +110°C Ø 18/1</t>
  </si>
  <si>
    <t>-2105908540</t>
  </si>
  <si>
    <t>2.03.03 Potrubí z trubek měděných polotvrdých spojovaných lisováním PN 16, T= +110°C Ø 22/1</t>
  </si>
  <si>
    <t>610834006</t>
  </si>
  <si>
    <t>2.03.04 Potrubí z trubek měděných tvrdých spojovaných lisováním PN 16, T= +110°C Ø 28/1,5</t>
  </si>
  <si>
    <t>926757877</t>
  </si>
  <si>
    <t>2.03.05 Potrubí z trubek měděných tvrdých spojovaných lisováním PN 16, T= +110°C Ø 35/1,5</t>
  </si>
  <si>
    <t>1460217523</t>
  </si>
  <si>
    <t>2.03.06 Potrubí z trubek měděných tvrdých spojovaných lisováním PN 16, T= +110°C Ø 42/1,5</t>
  </si>
  <si>
    <t>671258136</t>
  </si>
  <si>
    <t>2.03.07 Potrubí z trubek měděných tvrdých spojovaných lisováním PN 16, T= +110°C Ø 54/2</t>
  </si>
  <si>
    <t>1845308045</t>
  </si>
  <si>
    <t>2.03.08 Zkoušky těsnosti potrubí z trubek měděných Ø do 35/1,5</t>
  </si>
  <si>
    <t>-589498992</t>
  </si>
  <si>
    <t>2.03.09 Zkoušky těsnosti potrubí z trubek měděných Ø přes 35/1,5 do 64/2,0</t>
  </si>
  <si>
    <t>195120555</t>
  </si>
  <si>
    <t>2.03.10 Přesun hmot pro rozvody potrubí stanovený z hmotnosti přesunovaného materiálu vodorovná dopravní vzdálenost do 50 m v objektech výšky přes 6 do 12 m</t>
  </si>
  <si>
    <t>-700255789</t>
  </si>
  <si>
    <t>2.03.11 Přesun hmot pro rozvody potrubí stanovený z hmotnosti přesunovaného materiálu Příplatek k cenám za zvětšený přesun přes vymezenou největší dopravní vzdálenost do 1000 m</t>
  </si>
  <si>
    <t>-566469847</t>
  </si>
  <si>
    <t>2.03.12 Přesun hmot pro rozvody potrubí stanovený z hmotnosti přesunovaného materiálu Příplatek k cenám za zvětšený přesun přes vymezenou největší dopravní vzdálenost za každých dalších i započatých 1000 m</t>
  </si>
  <si>
    <t>-1467160917</t>
  </si>
  <si>
    <t>0,791*25 'Přepočtené koeficientem množství</t>
  </si>
  <si>
    <t>2.04 ÚT Západní blok - učebny - izolace</t>
  </si>
  <si>
    <t>-1145018764</t>
  </si>
  <si>
    <t>2.04.01 pouzdro izolační potrubní z pěnového polyetylenu 15/13mm</t>
  </si>
  <si>
    <t>-1542749233</t>
  </si>
  <si>
    <t>18,0952380952381*1,05 'Přepočtené koeficientem množství</t>
  </si>
  <si>
    <t>2.04.02 pouzdro izolační potrubní z pěnového polyetylenu 22/20mm</t>
  </si>
  <si>
    <t>1929546494</t>
  </si>
  <si>
    <t>56,1904761904762*1,05 'Přepočtené koeficientem množství</t>
  </si>
  <si>
    <t>2.04.03 pouzdro izolační potrubní z pěnového polyetylenu 28/25mm</t>
  </si>
  <si>
    <t>676542872</t>
  </si>
  <si>
    <t>22,8571428571429*1,05 'Přepočtené koeficientem množství</t>
  </si>
  <si>
    <t>2.04.04 pouzdro izolační potrubní z pěnového polyetylenu 35/30mm</t>
  </si>
  <si>
    <t>436914198</t>
  </si>
  <si>
    <t>14,2857142857143*1,05 'Přepočtené koeficientem množství</t>
  </si>
  <si>
    <t>2.04.05 pouzdro izolační potrubní z pěnového polyetylenu 42/40mm</t>
  </si>
  <si>
    <t>1769851270</t>
  </si>
  <si>
    <t>2.04.06 pouzdro izolační potrubní z pěnového polyetylenu 54/50mm</t>
  </si>
  <si>
    <t>2118432308</t>
  </si>
  <si>
    <t>132,380952380952*1,05 'Přepočtené koeficientem množství</t>
  </si>
  <si>
    <t>2.05 ÚT Západní blok - učebny - Montážní, závěsový, spojovací, těsnící materiál</t>
  </si>
  <si>
    <t>-327209260</t>
  </si>
  <si>
    <t>03 - ÚT Západní blok - chodby</t>
  </si>
  <si>
    <t xml:space="preserve">    734 - 3.01 ÚT Západní blok - chodby - armatury</t>
  </si>
  <si>
    <t xml:space="preserve">    735 - 3.02 ÚT Západní blok - chodby - Otopné plochy</t>
  </si>
  <si>
    <t xml:space="preserve">      733 - 3.03 ÚT Západní blok - chodby - potrubí</t>
  </si>
  <si>
    <t xml:space="preserve">      713 - 3.04 ÚT Západní blok - chodby - izolace</t>
  </si>
  <si>
    <t xml:space="preserve">    767 - 3.05 ÚT Západní blok - chodby - Montážní, závěsový, spojovací, těsnící materiál</t>
  </si>
  <si>
    <t>3.01 ÚT Západní blok - chodby - armatury</t>
  </si>
  <si>
    <t>-1517704708</t>
  </si>
  <si>
    <t>-925133284</t>
  </si>
  <si>
    <t>-220975625</t>
  </si>
  <si>
    <t>-1615689992</t>
  </si>
  <si>
    <t>3.01.03 Ostatní armatury kulové kohouty PN 42 do 185°C přímé vnitřní závit G 1/2</t>
  </si>
  <si>
    <t>-1239364024</t>
  </si>
  <si>
    <t>3.01.03 kohout kulový PN 42 T 185°C plnoprůtokový nikl páčka 1/2" červený</t>
  </si>
  <si>
    <t>-1655458262</t>
  </si>
  <si>
    <t>3.01.04 Ventily regulační závitové vyvažovací přímé PN 20 do 100°C G 3/8</t>
  </si>
  <si>
    <t>-95737372</t>
  </si>
  <si>
    <t>3.01.04 ventil vyvažovací stoupačkový přímý PN 20 T 100°C dvouregulační 3/8"</t>
  </si>
  <si>
    <t>1187462652</t>
  </si>
  <si>
    <t>3.01.05 Ventily regulační závitové vyvažovací přímé PN 20 do 100°C G 1/(2</t>
  </si>
  <si>
    <t>1761928850</t>
  </si>
  <si>
    <t>3.01.05 ventil vyvažovací stoupačkový přímý PN 20 T 100°C dvouregulační 1/2"</t>
  </si>
  <si>
    <t>-1702143052</t>
  </si>
  <si>
    <t>3.01.06 Ventily regulační závitové vyvažovací přímé PN 20 do 100°C G 3/4</t>
  </si>
  <si>
    <t>129424653</t>
  </si>
  <si>
    <t>3.01.06 ventil vyvažovací stoupačkový přímý PN 20 T 100°C dvouregulační 3/4"</t>
  </si>
  <si>
    <t>277877396</t>
  </si>
  <si>
    <t>3.01.07 Ventily regulační závitové termostatické, bez hlavice ovládání PN 16 do 110°C G 1/2 s plynulým přesným přednastavením</t>
  </si>
  <si>
    <t>-32238253</t>
  </si>
  <si>
    <t>3.01.07 šroubení regulační radiátorové přímé chrom 1/2" gumové těsnění</t>
  </si>
  <si>
    <t>-587406083</t>
  </si>
  <si>
    <t>3.01.08 Ventily regulační závitové termostatické, bez hlavice ovládání PN 16 do 110°C přímé G 3/8 s plynulým přesným přednastavením</t>
  </si>
  <si>
    <t>-255303077</t>
  </si>
  <si>
    <t>3.01.08 šroubení regulační radiátorové přímé chrom 3/8" gumové těsnění</t>
  </si>
  <si>
    <t>-1517375436</t>
  </si>
  <si>
    <t xml:space="preserve">3.01.09 Šroubení regulační radiátorové přímé s vypouštěním G 1/2 s přednastavením </t>
  </si>
  <si>
    <t>-1742395855</t>
  </si>
  <si>
    <t>3.01.09 šroubení regulační radiátorové přímé pro Fe s vypouštěním nástřik chrom 1/2"</t>
  </si>
  <si>
    <t>903355230</t>
  </si>
  <si>
    <t>3.01.10 Šroubení regulační radiátorové přímé s vypouštěním G 3/8 s přednastavením</t>
  </si>
  <si>
    <t>1109451713</t>
  </si>
  <si>
    <t>3.01.10 šroubení regulační radiátorové přímé pro Fe s vypouštěním nástřik chrom 3/8"</t>
  </si>
  <si>
    <t>-1516790817</t>
  </si>
  <si>
    <t>3.01.11 Ostatní armatury kohouty plnicí a vypouštěcí PN 10 do 90°C G 1/2</t>
  </si>
  <si>
    <t>-337950532</t>
  </si>
  <si>
    <t>3.01.11 kohout vypouštěcí kulový s hadicovou vývodkou a zátkou PN 10 T 110°C 1/2"</t>
  </si>
  <si>
    <t>962208180</t>
  </si>
  <si>
    <t>3.01.12 Ostatní armatury kohouty plnicí a vypouštěcí PN 10 do 90°C G 3/8</t>
  </si>
  <si>
    <t>-152345133</t>
  </si>
  <si>
    <t>3.01.12 kohout vypouštěcí kulový s hadicovou vývodkou a zátkou PN 10 T 110°C 3/8"</t>
  </si>
  <si>
    <t>1599298731</t>
  </si>
  <si>
    <t>3.01.13 Ventily odvzdušňovací závitové automatické PN 14 do 120°C G 3/8</t>
  </si>
  <si>
    <t>-1165637506</t>
  </si>
  <si>
    <t>3.01.13 ventil automatický odvzdušňovací svislý T 120°C mosaz 3/8"</t>
  </si>
  <si>
    <t>1321991489</t>
  </si>
  <si>
    <t>3.01.14 Ventily odvzdušňovací závitové otopných těles PN 6 do 120°C G 1/2</t>
  </si>
  <si>
    <t>1892655303</t>
  </si>
  <si>
    <t>3.01.14 ventil odvzdušňovací s ručním kolečkem chrom těsnění1/2"</t>
  </si>
  <si>
    <t>-1677591106</t>
  </si>
  <si>
    <t>3.01.15 Hlavice ručního ovládání PN 16 do 110°C přímé chromované G 1/2</t>
  </si>
  <si>
    <t>-1240688812</t>
  </si>
  <si>
    <t>3.01.15 hlava termostatická kapalinová pro radiátorové tělesa s integrovaným ventilem</t>
  </si>
  <si>
    <t>-1774607425</t>
  </si>
  <si>
    <t>3.01.16 Přesun hmot pro armatury stanovený z hmotnosti přesunovaného materiálu vodorovná dopravní vzdálenost do 50 m v objektech výšky přes 6 do 12 m</t>
  </si>
  <si>
    <t>-1499686207</t>
  </si>
  <si>
    <t>3.01.17 Přesun hmot pro armatury stanovený z hmotnosti přesunovaného materiálu Příplatek k cenám za zvětšený přesun přes vymezenou největší dopravní vzdálenost do 1000 m</t>
  </si>
  <si>
    <t>-26242592</t>
  </si>
  <si>
    <t>3.01.18 Přesun hmot pro armatury stanovený z hmotnosti přesunovaného materiálu Příplatek k cenám za zvětšený přesun přes vymezenou největší dopravní vzdálenost za každých dalších i započatých 1000 m</t>
  </si>
  <si>
    <t>-1130200667</t>
  </si>
  <si>
    <t>0,039*25 'Přepočtené koeficientem množství</t>
  </si>
  <si>
    <t>3.02 ÚT Západní blok - chodby - Otopné plochy</t>
  </si>
  <si>
    <t>735151474R</t>
  </si>
  <si>
    <t>3.02.01 Otopná tělesa panelová dvoudesková PN 1,0 MPa, T do 110°C s jednou přídavnou přestupní plochou výšky tělesa 600 mm stavební délky / výkonu 700 mm / 902 W</t>
  </si>
  <si>
    <t>-1855928410</t>
  </si>
  <si>
    <t>https://podminky.urs.cz/item/CS_URS_2021_02/735151474R</t>
  </si>
  <si>
    <t>48457202R</t>
  </si>
  <si>
    <t>3.02.01 těleso otopné panelové 2 deskové 1 přídavná přestupní plocha v 600mm dl 700mm 902W</t>
  </si>
  <si>
    <t>1762749810</t>
  </si>
  <si>
    <t>3.02.02 Otopná tělesa panelová dvoudesková PN 1,0 MPa, T do 110°C s jednou přídavnou přestupní plochou výšky tělesa 600 mm stavební délky / výkonu 1100 mm / 1417 W</t>
  </si>
  <si>
    <t>-127958413</t>
  </si>
  <si>
    <t>3.02.02 těleso otopné panelové 2 deskové 1 přídavná přestupní plocha v 600mm dl 1100mm 1417W</t>
  </si>
  <si>
    <t>-1321657834</t>
  </si>
  <si>
    <t>3.02.03 Otopná tělesa panelová dvoudesková PN 1,0 MPa, T do 110°C se dvěma přídavnými přestupními plochami výšky tělesa 600 mm stavební délky / výkonu 500 mm / 840 W</t>
  </si>
  <si>
    <t>1003583387</t>
  </si>
  <si>
    <t>48457216R</t>
  </si>
  <si>
    <t>3.02.03 těleso otopné panelové 2 deskové 2 přídavné přestupní plochy v 600mm dl 500mm 840W</t>
  </si>
  <si>
    <t>-982566056</t>
  </si>
  <si>
    <t>735151573R</t>
  </si>
  <si>
    <t>3.02.04 Otopná tělesa panelová dvoudesková PN 1,0 MPa, T do 110°C se dvěma přídavnými přestupními plochami výšky tělesa 600 mm stavební délky / výkonu 600 mm / 1007 W</t>
  </si>
  <si>
    <t>-2018291423</t>
  </si>
  <si>
    <t>Poznámka k položce:_x000D_
Viz ZLP-VYT-002</t>
  </si>
  <si>
    <t>3.02.04 těleso otopné panelové 2 deskové 2 přídavné přestupní plochy v 600mm dl 600mm 1007W</t>
  </si>
  <si>
    <t>-320356097</t>
  </si>
  <si>
    <t>3.02.05 Otopná tělesa panelová dvoudesková PN 1,0 MPa, T do 110°C se dvěma přídavnými přestupními plochami výšky tělesa 600 mm stavební délky / výkonu 1000 mm / 1679 W</t>
  </si>
  <si>
    <t>-30611191</t>
  </si>
  <si>
    <t>3.02.05 těleso otopné panelové 2 deskové 2 přídavné přestupní plochy v 600mm dl 1000mm 1679W</t>
  </si>
  <si>
    <t>-245556351</t>
  </si>
  <si>
    <t>3.02.06 Otopná tělesa panelová dvoudesková PN 1,0 MPa, T do 110°C se dvěma přídavnými přestupními plochami výšky tělesa 600 mm stavební délky / výkonu 1100 mm / 1847 W</t>
  </si>
  <si>
    <t>1772771340</t>
  </si>
  <si>
    <t>3.02.06 těleso otopné panelové 2 deskové 2 přídavné přestupní plochy v 600mm dl 1100mm 1847W</t>
  </si>
  <si>
    <t>-85801446</t>
  </si>
  <si>
    <t>3.02.07 Otopná tělesa panelová dvoudesková PN 1,0 MPa, T do 110°C se dvěma přídavnými přestupními plochami výšky tělesa 600 mm stavební délky / výkonu 1200 mm / 2015 W</t>
  </si>
  <si>
    <t>2132387382</t>
  </si>
  <si>
    <t>3.02.07 těleso otopné panelové 2 deskové 2 přídavné přestupní plochy v 600mm dl 1200mm 2015W</t>
  </si>
  <si>
    <t>977320676</t>
  </si>
  <si>
    <t>3.02.08 Přesun hmot pro otopná tělesa stanovený z hmotnosti přesunovaného materiálu vodorovná dopravní vzdálenost do 50 m v objektech výšky přes 6 do 12 m</t>
  </si>
  <si>
    <t>1056453050</t>
  </si>
  <si>
    <t>3.02.09 Přesun hmot pro otopná tělesa stanovený z hmotnosti přesunovaného materiálu Příplatek k cenám za zvětšený přesun přes vymezenou největší dopravní vzdálenost do 1000 m</t>
  </si>
  <si>
    <t>-96320302</t>
  </si>
  <si>
    <t>3.02.10 Přesun hmot pro otopná tělesa stanovený z hmotnosti přesunovaného materiálu Příplatek k cenám za zvětšený přesun přes vymezenou největší dopravní vzdálenost za každých dalších i započatých 1000 m</t>
  </si>
  <si>
    <t>187490942</t>
  </si>
  <si>
    <t>1,436*25 'Přepočtené koeficientem množství</t>
  </si>
  <si>
    <t>3.03 ÚT Západní blok - chodby - potrubí</t>
  </si>
  <si>
    <t>1592645531</t>
  </si>
  <si>
    <t>177308193</t>
  </si>
  <si>
    <t>-764505928</t>
  </si>
  <si>
    <t>246064896</t>
  </si>
  <si>
    <t>133727030</t>
  </si>
  <si>
    <t>3.03.06 Potrubí z trubek měděných tvrdých spojovaných lisováním PN 16, T= +110°C Ø 35/1,5</t>
  </si>
  <si>
    <t>-257720410</t>
  </si>
  <si>
    <t>3.03.07 Potrubí z trubek měděných tvrdých spojovaných lisováním PN 16, T= +110°C Ø 42/1,5</t>
  </si>
  <si>
    <t>-1874655928</t>
  </si>
  <si>
    <t>3.03.08 Zkoušky těsnosti potrubí z trubek měděných Ø do 35/1,5</t>
  </si>
  <si>
    <t>1524495086</t>
  </si>
  <si>
    <t>3.03.09 Zkoušky těsnosti potrubí z trubek měděných Ø přes 35/1,5 do 64/2,0</t>
  </si>
  <si>
    <t>1974788442</t>
  </si>
  <si>
    <t>3.03.10 Přesun hmot pro rozvody potrubí stanovený z hmotnosti přesunovaného materiálu vodorovná dopravní vzdálenost do 50 m v objektech výšky přes 6 do 12 m</t>
  </si>
  <si>
    <t>1747698085</t>
  </si>
  <si>
    <t>3.03.11 Přesun hmot pro rozvody potrubí stanovený z hmotnosti přesunovaného materiálu Příplatek k cenám za zvětšený přesun přes vymezenou největší dopravní vzdálenost do 1000 m</t>
  </si>
  <si>
    <t>1724385708</t>
  </si>
  <si>
    <t>3.03.12 Přesun hmot pro rozvody potrubí stanovený z hmotnosti přesunovaného materiálu Příplatek k cenám za zvětšený přesun přes vymezenou největší dopravní vzdálenost za každých dalších i započatých 1000 m</t>
  </si>
  <si>
    <t>-1836200595</t>
  </si>
  <si>
    <t>0,343*25 'Přepočtené koeficientem množství</t>
  </si>
  <si>
    <t>3.04 ÚT Západní blok - chodby - izolace</t>
  </si>
  <si>
    <t>1764457510</t>
  </si>
  <si>
    <t>-929695449</t>
  </si>
  <si>
    <t>74,286*1,05 'Přepočtené koeficientem množství</t>
  </si>
  <si>
    <t>1823103459</t>
  </si>
  <si>
    <t>22,857*1,05 'Přepočtené koeficientem množství</t>
  </si>
  <si>
    <t>3.04.03 pouzdro izolační potrubní z pěnového polyetylenu 15/13mm</t>
  </si>
  <si>
    <t>-1596913567</t>
  </si>
  <si>
    <t>29,5238095238095*1,05 'Přepočtené koeficientem množství</t>
  </si>
  <si>
    <t>1620068676</t>
  </si>
  <si>
    <t>21,9047619047619*1,05 'Přepočtené koeficientem množství</t>
  </si>
  <si>
    <t>1546898495</t>
  </si>
  <si>
    <t>25,7142857142857*1,05 'Přepočtené koeficientem množství</t>
  </si>
  <si>
    <t>3.04.06 pouzdro izolační potrubní z pěnového polyetylenu 35/30mm</t>
  </si>
  <si>
    <t>1279104170</t>
  </si>
  <si>
    <t>41,9047619047619*1,05 'Přepočtené koeficientem množství</t>
  </si>
  <si>
    <t>3.04.07 pouzdro izolační potrubní z pěnového polyetylenu 42/40mm</t>
  </si>
  <si>
    <t>-1607624579</t>
  </si>
  <si>
    <t>49,5238095238095*1,05 'Přepočtené koeficientem množství</t>
  </si>
  <si>
    <t>3.05 ÚT Západní blok - chodby - Montážní, závěsový, spojovací, těsnící materiál</t>
  </si>
  <si>
    <t>-52194229</t>
  </si>
  <si>
    <t>323687771</t>
  </si>
  <si>
    <t>1149278964</t>
  </si>
  <si>
    <t>306350280</t>
  </si>
  <si>
    <t>870575099</t>
  </si>
  <si>
    <t>-732358786</t>
  </si>
  <si>
    <t>1705410170</t>
  </si>
  <si>
    <t>1366975141</t>
  </si>
  <si>
    <t>0,428*25 'Přepočtené koeficientem množství</t>
  </si>
  <si>
    <t>-1253899351</t>
  </si>
  <si>
    <t>249320946</t>
  </si>
  <si>
    <t>-359681844</t>
  </si>
  <si>
    <t>1852347046</t>
  </si>
  <si>
    <t>1457134521</t>
  </si>
  <si>
    <t>-830744995</t>
  </si>
  <si>
    <t>1786799386</t>
  </si>
  <si>
    <t>1999659120</t>
  </si>
  <si>
    <t>-200682306</t>
  </si>
  <si>
    <t>04 - 1.PP_3.ETAPA - VODOVOD_3</t>
  </si>
  <si>
    <t>-1651122026</t>
  </si>
  <si>
    <t>1312077888</t>
  </si>
  <si>
    <t>1878306301</t>
  </si>
  <si>
    <t>"zavěšení potrubí DN 50 - každé 2 m"92/2</t>
  </si>
  <si>
    <t>"zavěšení potrubí DN 25 - každé 2 m"44/2</t>
  </si>
  <si>
    <t>1886188521</t>
  </si>
  <si>
    <t>2132969948</t>
  </si>
  <si>
    <t>-779929153</t>
  </si>
  <si>
    <t>1105366588</t>
  </si>
  <si>
    <t>2070696714</t>
  </si>
  <si>
    <t>-825419973</t>
  </si>
  <si>
    <t>-1325816872</t>
  </si>
  <si>
    <t>391132189</t>
  </si>
  <si>
    <t>410552425</t>
  </si>
  <si>
    <t>-1580223269</t>
  </si>
  <si>
    <t>-232633519</t>
  </si>
  <si>
    <t>488802043</t>
  </si>
  <si>
    <t>1710913321</t>
  </si>
  <si>
    <t>722174072</t>
  </si>
  <si>
    <t>Potrubí z plastových trubek z polypropylenu PPR svařovaných polyfúzně kompenzační smyčky na potrubí (PPR) D 20 x 3,4</t>
  </si>
  <si>
    <t>-1845789034</t>
  </si>
  <si>
    <t>https://podminky.urs.cz/item/CS_URS_2021_02/722174072</t>
  </si>
  <si>
    <t>-1280349779</t>
  </si>
  <si>
    <t>722174075</t>
  </si>
  <si>
    <t>Potrubí z plastových trubek z polypropylenu PPR svařovaných polyfúzně kompenzační smyčky na potrubí (PPR) D 40 x 6,7</t>
  </si>
  <si>
    <t>-162526516</t>
  </si>
  <si>
    <t>https://podminky.urs.cz/item/CS_URS_2021_02/722174075</t>
  </si>
  <si>
    <t>222496986</t>
  </si>
  <si>
    <t>1273040003</t>
  </si>
  <si>
    <t>-658864888</t>
  </si>
  <si>
    <t>-1376574564</t>
  </si>
  <si>
    <t>-565683437</t>
  </si>
  <si>
    <t>-1576654584</t>
  </si>
  <si>
    <t>54721782</t>
  </si>
  <si>
    <t>1792889703</t>
  </si>
  <si>
    <t>1774193183</t>
  </si>
  <si>
    <t>1839677513</t>
  </si>
  <si>
    <t>-1104238806</t>
  </si>
  <si>
    <t>-1581939797</t>
  </si>
  <si>
    <t>28654204R</t>
  </si>
  <si>
    <t>redukce PPR nátrubková PPR D 50x20mm</t>
  </si>
  <si>
    <t>-1939984284</t>
  </si>
  <si>
    <t>1469890950</t>
  </si>
  <si>
    <t>-1624525564</t>
  </si>
  <si>
    <t>1886479864</t>
  </si>
  <si>
    <t>-1409437310</t>
  </si>
  <si>
    <t>-587526423</t>
  </si>
  <si>
    <t>1295324060</t>
  </si>
  <si>
    <t>-597266887</t>
  </si>
  <si>
    <t>-1449601419</t>
  </si>
  <si>
    <t>-1761814797</t>
  </si>
  <si>
    <t>-1451895851</t>
  </si>
  <si>
    <t>07 - 1.NP_3.ETAPA - VODOVOD_6</t>
  </si>
  <si>
    <t>-314742546</t>
  </si>
  <si>
    <t>-1698634021</t>
  </si>
  <si>
    <t>-1998610170</t>
  </si>
  <si>
    <t>1060340513</t>
  </si>
  <si>
    <t>1754758187</t>
  </si>
  <si>
    <t>1870426026</t>
  </si>
  <si>
    <t>670653239</t>
  </si>
  <si>
    <t>919698113</t>
  </si>
  <si>
    <t>-1646379452</t>
  </si>
  <si>
    <t>-1870056386</t>
  </si>
  <si>
    <t>1383810224</t>
  </si>
  <si>
    <t>592870199</t>
  </si>
  <si>
    <t>776004269</t>
  </si>
  <si>
    <t>-1440652507</t>
  </si>
  <si>
    <t>-1564922581</t>
  </si>
  <si>
    <t>-2040008752</t>
  </si>
  <si>
    <t>349836557</t>
  </si>
  <si>
    <t>-168782569</t>
  </si>
  <si>
    <t>-469261252</t>
  </si>
  <si>
    <t>67885281</t>
  </si>
  <si>
    <t>-231579927</t>
  </si>
  <si>
    <t>250347268</t>
  </si>
  <si>
    <t>-1462276015</t>
  </si>
  <si>
    <t>-1686936636</t>
  </si>
  <si>
    <t>-313770120</t>
  </si>
  <si>
    <t>-1610013432</t>
  </si>
  <si>
    <t>594216596</t>
  </si>
  <si>
    <t>-1423260311</t>
  </si>
  <si>
    <t>-1650929830</t>
  </si>
  <si>
    <t>-19639267</t>
  </si>
  <si>
    <t>1158015205</t>
  </si>
  <si>
    <t>-1794479451</t>
  </si>
  <si>
    <t>1987024851</t>
  </si>
  <si>
    <t>-154118590</t>
  </si>
  <si>
    <t>1651790396</t>
  </si>
  <si>
    <t>-1452846715</t>
  </si>
  <si>
    <t>-1480763314</t>
  </si>
  <si>
    <t>1933647194</t>
  </si>
  <si>
    <t>966062233</t>
  </si>
  <si>
    <t>-1797646371</t>
  </si>
  <si>
    <t>1321015611</t>
  </si>
  <si>
    <t>-856883807</t>
  </si>
  <si>
    <t>-2117203969</t>
  </si>
  <si>
    <t>-1449824001</t>
  </si>
  <si>
    <t>616556263</t>
  </si>
  <si>
    <t>2042151712</t>
  </si>
  <si>
    <t>-2100982173</t>
  </si>
  <si>
    <t>681834033</t>
  </si>
  <si>
    <t>55546304</t>
  </si>
  <si>
    <t>-551838221</t>
  </si>
  <si>
    <t>44545857</t>
  </si>
  <si>
    <t>2023642864</t>
  </si>
  <si>
    <t>-1508236033</t>
  </si>
  <si>
    <t>-1326914238</t>
  </si>
  <si>
    <t>-1509486069</t>
  </si>
  <si>
    <t>10 - 2.NP_3.ETAPA - VODOVOD_9</t>
  </si>
  <si>
    <t>1981402852</t>
  </si>
  <si>
    <t>-996838932</t>
  </si>
  <si>
    <t>-511585329</t>
  </si>
  <si>
    <t>979585324</t>
  </si>
  <si>
    <t>10141035</t>
  </si>
  <si>
    <t>2119007342</t>
  </si>
  <si>
    <t>-1092712566</t>
  </si>
  <si>
    <t>891983622</t>
  </si>
  <si>
    <t>2016231436</t>
  </si>
  <si>
    <t>-342434885</t>
  </si>
  <si>
    <t>-1295798790</t>
  </si>
  <si>
    <t>-796359320</t>
  </si>
  <si>
    <t>-185994000</t>
  </si>
  <si>
    <t>989563155</t>
  </si>
  <si>
    <t>679396739</t>
  </si>
  <si>
    <t>1442258084</t>
  </si>
  <si>
    <t>-1330379844</t>
  </si>
  <si>
    <t>-842486571</t>
  </si>
  <si>
    <t>1353872781</t>
  </si>
  <si>
    <t>-1296700255</t>
  </si>
  <si>
    <t>-265024058</t>
  </si>
  <si>
    <t>1200695491</t>
  </si>
  <si>
    <t>-403826057</t>
  </si>
  <si>
    <t>-2043888035</t>
  </si>
  <si>
    <t>-1604351565</t>
  </si>
  <si>
    <t>1773558867</t>
  </si>
  <si>
    <t>-1960829081</t>
  </si>
  <si>
    <t>-1958018833</t>
  </si>
  <si>
    <t>664571495</t>
  </si>
  <si>
    <t>-717744118</t>
  </si>
  <si>
    <t>1853683967</t>
  </si>
  <si>
    <t>-1460444795</t>
  </si>
  <si>
    <t>-2051842544</t>
  </si>
  <si>
    <t>-53190625</t>
  </si>
  <si>
    <t>1859737321</t>
  </si>
  <si>
    <t>1865531772</t>
  </si>
  <si>
    <t>-868828918</t>
  </si>
  <si>
    <t>1537102935</t>
  </si>
  <si>
    <t>-1721841844</t>
  </si>
  <si>
    <t>1811992673</t>
  </si>
  <si>
    <t>2106542995</t>
  </si>
  <si>
    <t>-1402832868</t>
  </si>
  <si>
    <t>124665121</t>
  </si>
  <si>
    <t>601582393</t>
  </si>
  <si>
    <t>-647242271</t>
  </si>
  <si>
    <t>925900860</t>
  </si>
  <si>
    <t>-508807961</t>
  </si>
  <si>
    <t>939538725</t>
  </si>
  <si>
    <t>-318510030</t>
  </si>
  <si>
    <t>-2026775873</t>
  </si>
  <si>
    <t>1095287049</t>
  </si>
  <si>
    <t>786017038</t>
  </si>
  <si>
    <t>998766103</t>
  </si>
  <si>
    <t>Přesun hmot pro konstrukce truhlářské stanovený z hmotnosti přesunovaného materiálu vodorovná dopravní vzdálenost do 50 m v objektech výšky přes 12 do 24 m</t>
  </si>
  <si>
    <t>-586664385</t>
  </si>
  <si>
    <t>https://podminky.urs.cz/item/CS_URS_2021_02/998766103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</si>
  <si>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</si>
  <si>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</si>
  <si>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157248874</t>
  </si>
  <si>
    <t>https://podminky.urs.cz/item/CS_URS_2021_02/998766181</t>
  </si>
  <si>
    <t>72597382</t>
  </si>
  <si>
    <t>-1321641286</t>
  </si>
  <si>
    <t>-991706775</t>
  </si>
  <si>
    <t>1504064943</t>
  </si>
  <si>
    <t>1937011759</t>
  </si>
  <si>
    <t>-1069364264</t>
  </si>
  <si>
    <t>-98231751</t>
  </si>
  <si>
    <t>-298440205</t>
  </si>
  <si>
    <t>741309944</t>
  </si>
  <si>
    <t>-188063434</t>
  </si>
  <si>
    <t>1526664938</t>
  </si>
  <si>
    <t>13 - 3.NP_3.ETAPA - VODOVOD_12</t>
  </si>
  <si>
    <t>-625570952</t>
  </si>
  <si>
    <t>-1489020890</t>
  </si>
  <si>
    <t>-1994936762</t>
  </si>
  <si>
    <t>-1334335558</t>
  </si>
  <si>
    <t>-1743764532</t>
  </si>
  <si>
    <t>-677264652</t>
  </si>
  <si>
    <t>1586332657</t>
  </si>
  <si>
    <t>-299647731</t>
  </si>
  <si>
    <t>-40267782</t>
  </si>
  <si>
    <t>-822701648</t>
  </si>
  <si>
    <t>2106654805</t>
  </si>
  <si>
    <t>1245190136</t>
  </si>
  <si>
    <t>-1632741401</t>
  </si>
  <si>
    <t>930116034</t>
  </si>
  <si>
    <t>-1940616303</t>
  </si>
  <si>
    <t>1508873797</t>
  </si>
  <si>
    <t>-480149584</t>
  </si>
  <si>
    <t>1414921349</t>
  </si>
  <si>
    <t>-1895591087</t>
  </si>
  <si>
    <t>-581959696</t>
  </si>
  <si>
    <t>941261910</t>
  </si>
  <si>
    <t>-66621821</t>
  </si>
  <si>
    <t>1884586174</t>
  </si>
  <si>
    <t>-581358997</t>
  </si>
  <si>
    <t>1035709491</t>
  </si>
  <si>
    <t>559760481</t>
  </si>
  <si>
    <t>-1056254148</t>
  </si>
  <si>
    <t>2099429204</t>
  </si>
  <si>
    <t>-793201473</t>
  </si>
  <si>
    <t>-2042059702</t>
  </si>
  <si>
    <t>101157297</t>
  </si>
  <si>
    <t>-1105143741</t>
  </si>
  <si>
    <t>-1920617906</t>
  </si>
  <si>
    <t>-1097662465</t>
  </si>
  <si>
    <t>-1038416561</t>
  </si>
  <si>
    <t>-50330747</t>
  </si>
  <si>
    <t>-2104772762</t>
  </si>
  <si>
    <t>-1976698303</t>
  </si>
  <si>
    <t>-1640786926</t>
  </si>
  <si>
    <t>517869026</t>
  </si>
  <si>
    <t>510546254</t>
  </si>
  <si>
    <t>-68352218</t>
  </si>
  <si>
    <t>-1017831228</t>
  </si>
  <si>
    <t>1731446527</t>
  </si>
  <si>
    <t>602759917</t>
  </si>
  <si>
    <t>-1285443390</t>
  </si>
  <si>
    <t>1475198898</t>
  </si>
  <si>
    <t>-2057614950</t>
  </si>
  <si>
    <t>1265579149</t>
  </si>
  <si>
    <t>-66109423</t>
  </si>
  <si>
    <t>1935838077</t>
  </si>
  <si>
    <t>-1635944130</t>
  </si>
  <si>
    <t>1503963965</t>
  </si>
  <si>
    <t>-1580093113</t>
  </si>
  <si>
    <t>16 - 1.PP_3.ETAPA - KANALIZACE_15</t>
  </si>
  <si>
    <t>1354420036</t>
  </si>
  <si>
    <t>-417841828</t>
  </si>
  <si>
    <t>1461694417</t>
  </si>
  <si>
    <t>-978175281</t>
  </si>
  <si>
    <t>-648766249</t>
  </si>
  <si>
    <t>"boční upevnění potrubí DN 75 - každé 2 m"15</t>
  </si>
  <si>
    <t>988642614</t>
  </si>
  <si>
    <t>806194504</t>
  </si>
  <si>
    <t>-1961334996</t>
  </si>
  <si>
    <t>-1249186546</t>
  </si>
  <si>
    <t>1133951796</t>
  </si>
  <si>
    <t>-1691540022</t>
  </si>
  <si>
    <t>1526478678</t>
  </si>
  <si>
    <t>1521402105</t>
  </si>
  <si>
    <t>-457623601</t>
  </si>
  <si>
    <t>460365245</t>
  </si>
  <si>
    <t>-1547613311</t>
  </si>
  <si>
    <t>-1428015044</t>
  </si>
  <si>
    <t>-1822543949</t>
  </si>
  <si>
    <t>19 - 1.NP_3.ETAPA - KANALIZACE_18</t>
  </si>
  <si>
    <t>1767484432</t>
  </si>
  <si>
    <t>-1062370068</t>
  </si>
  <si>
    <t>1844464006</t>
  </si>
  <si>
    <t>-538830871</t>
  </si>
  <si>
    <t>2021427850</t>
  </si>
  <si>
    <t>-1669189075</t>
  </si>
  <si>
    <t>-1687392940</t>
  </si>
  <si>
    <t>484145418</t>
  </si>
  <si>
    <t>623144305</t>
  </si>
  <si>
    <t>-1530583754</t>
  </si>
  <si>
    <t>2109921493</t>
  </si>
  <si>
    <t>1609316584</t>
  </si>
  <si>
    <t>-1413821764</t>
  </si>
  <si>
    <t>-1136190087</t>
  </si>
  <si>
    <t>-1216245556</t>
  </si>
  <si>
    <t>-518594635</t>
  </si>
  <si>
    <t>-780151521</t>
  </si>
  <si>
    <t>1640446190</t>
  </si>
  <si>
    <t>-36624211</t>
  </si>
  <si>
    <t>-729694776</t>
  </si>
  <si>
    <t>-1213266444</t>
  </si>
  <si>
    <t>22 - 2.NP_3.ETAPA - KANALIZACE_21</t>
  </si>
  <si>
    <t>-1538940782</t>
  </si>
  <si>
    <t>-475798313</t>
  </si>
  <si>
    <t>-1263152912</t>
  </si>
  <si>
    <t>-2044790706</t>
  </si>
  <si>
    <t>2121562333</t>
  </si>
  <si>
    <t>761205174</t>
  </si>
  <si>
    <t>855881810</t>
  </si>
  <si>
    <t>-1288602525</t>
  </si>
  <si>
    <t>-899880927</t>
  </si>
  <si>
    <t>2113512260</t>
  </si>
  <si>
    <t>285646031</t>
  </si>
  <si>
    <t>-1188770139</t>
  </si>
  <si>
    <t>1970503433</t>
  </si>
  <si>
    <t>1012410625</t>
  </si>
  <si>
    <t>-799226705</t>
  </si>
  <si>
    <t>-541906477</t>
  </si>
  <si>
    <t>-2107142023</t>
  </si>
  <si>
    <t>-29623525</t>
  </si>
  <si>
    <t>1516997430</t>
  </si>
  <si>
    <t>1264063967</t>
  </si>
  <si>
    <t>-1237513059</t>
  </si>
  <si>
    <t>-229909517</t>
  </si>
  <si>
    <t>-457639352</t>
  </si>
  <si>
    <t>25 - 3.NP_3.ETAPA - KANALIZACE_24</t>
  </si>
  <si>
    <t>1591892888</t>
  </si>
  <si>
    <t>-211664499</t>
  </si>
  <si>
    <t>-1825174007</t>
  </si>
  <si>
    <t>-2119919676</t>
  </si>
  <si>
    <t>2080474868</t>
  </si>
  <si>
    <t>2019255513</t>
  </si>
  <si>
    <t>1922547772</t>
  </si>
  <si>
    <t>-444500911</t>
  </si>
  <si>
    <t>306488208</t>
  </si>
  <si>
    <t>1824582640</t>
  </si>
  <si>
    <t>-39953544</t>
  </si>
  <si>
    <t>288147110</t>
  </si>
  <si>
    <t>511259622</t>
  </si>
  <si>
    <t>-1536390543</t>
  </si>
  <si>
    <t>28615622</t>
  </si>
  <si>
    <t>odbočka HTEA úhel 45° DN 40/40</t>
  </si>
  <si>
    <t>600010756</t>
  </si>
  <si>
    <t>-1279623731</t>
  </si>
  <si>
    <t>293229294</t>
  </si>
  <si>
    <t>-1230131291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</si>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</sst>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i/>
      <sz val="8"/>
      <color rgb="FF003366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4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protection locked="0"/>
    </xf>
    <xf numFmtId="4" fontId="10" fillId="0" borderId="0" xfId="0" applyNumberFormat="1" applyFont="1" applyAlignment="1" applyProtection="1"/>
    <xf numFmtId="0" fontId="10" fillId="0" borderId="4" xfId="0" applyFont="1" applyBorder="1" applyAlignment="1"/>
    <xf numFmtId="0" fontId="10" fillId="0" borderId="15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6" xfId="0" applyNumberFormat="1" applyFont="1" applyBorder="1" applyAlignme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8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94103000" TargetMode="External"/><Relationship Id="rId3" Type="http://schemas.openxmlformats.org/officeDocument/2006/relationships/hyperlink" Target="https://podminky.urs.cz/item/CS_URS_2021_02/032803000" TargetMode="External"/><Relationship Id="rId7" Type="http://schemas.openxmlformats.org/officeDocument/2006/relationships/hyperlink" Target="https://podminky.urs.cz/item/CS_URS_2021_02/071103000" TargetMode="External"/><Relationship Id="rId2" Type="http://schemas.openxmlformats.org/officeDocument/2006/relationships/hyperlink" Target="https://podminky.urs.cz/item/CS_URS_2021_02/013294000" TargetMode="External"/><Relationship Id="rId1" Type="http://schemas.openxmlformats.org/officeDocument/2006/relationships/hyperlink" Target="https://podminky.urs.cz/item/CS_URS_2021_02/013254000" TargetMode="External"/><Relationship Id="rId6" Type="http://schemas.openxmlformats.org/officeDocument/2006/relationships/hyperlink" Target="https://podminky.urs.cz/item/CS_URS_2021_02/045303000" TargetMode="External"/><Relationship Id="rId5" Type="http://schemas.openxmlformats.org/officeDocument/2006/relationships/hyperlink" Target="https://podminky.urs.cz/item/CS_URS_2021_02/045203000" TargetMode="External"/><Relationship Id="rId4" Type="http://schemas.openxmlformats.org/officeDocument/2006/relationships/hyperlink" Target="https://podminky.urs.cz/item/CS_URS_2021_02/042503000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34292715R" TargetMode="External"/><Relationship Id="rId13" Type="http://schemas.openxmlformats.org/officeDocument/2006/relationships/hyperlink" Target="https://podminky.urs.cz/item/CS_URS_2021_02/734291264R" TargetMode="External"/><Relationship Id="rId18" Type="http://schemas.openxmlformats.org/officeDocument/2006/relationships/hyperlink" Target="https://podminky.urs.cz/item/CS_URS_2021_02/734295024R" TargetMode="External"/><Relationship Id="rId26" Type="http://schemas.openxmlformats.org/officeDocument/2006/relationships/hyperlink" Target="https://podminky.urs.cz/item/CS_URS_2021_02/734291123R" TargetMode="External"/><Relationship Id="rId3" Type="http://schemas.openxmlformats.org/officeDocument/2006/relationships/hyperlink" Target="https://podminky.urs.cz/item/CS_URS_2021_02/732111139R2" TargetMode="External"/><Relationship Id="rId21" Type="http://schemas.openxmlformats.org/officeDocument/2006/relationships/hyperlink" Target="https://podminky.urs.cz/item/CS_URS_2021_02/734295021R" TargetMode="External"/><Relationship Id="rId34" Type="http://schemas.openxmlformats.org/officeDocument/2006/relationships/drawing" Target="../drawings/drawing4.xml"/><Relationship Id="rId7" Type="http://schemas.openxmlformats.org/officeDocument/2006/relationships/hyperlink" Target="https://podminky.urs.cz/item/CS_URS_2021_02/734193215" TargetMode="External"/><Relationship Id="rId12" Type="http://schemas.openxmlformats.org/officeDocument/2006/relationships/hyperlink" Target="https://podminky.urs.cz/item/CS_URS_2021_02/734291266R" TargetMode="External"/><Relationship Id="rId17" Type="http://schemas.openxmlformats.org/officeDocument/2006/relationships/hyperlink" Target="https://podminky.urs.cz/item/CS_URS_2021_02/734242414R" TargetMode="External"/><Relationship Id="rId25" Type="http://schemas.openxmlformats.org/officeDocument/2006/relationships/hyperlink" Target="https://podminky.urs.cz/item/CS_URS_2021_02/732429123R" TargetMode="External"/><Relationship Id="rId33" Type="http://schemas.openxmlformats.org/officeDocument/2006/relationships/hyperlink" Target="https://podminky.urs.cz/item/CS_URS_2021_02/998732199R" TargetMode="External"/><Relationship Id="rId2" Type="http://schemas.openxmlformats.org/officeDocument/2006/relationships/hyperlink" Target="https://podminky.urs.cz/item/CS_URS_2021_02/713471211" TargetMode="External"/><Relationship Id="rId16" Type="http://schemas.openxmlformats.org/officeDocument/2006/relationships/hyperlink" Target="https://podminky.urs.cz/item/CS_URS_2021_02/734242416R" TargetMode="External"/><Relationship Id="rId20" Type="http://schemas.openxmlformats.org/officeDocument/2006/relationships/hyperlink" Target="https://podminky.urs.cz/item/CS_URS_2021_02/734295022R" TargetMode="External"/><Relationship Id="rId29" Type="http://schemas.openxmlformats.org/officeDocument/2006/relationships/hyperlink" Target="https://podminky.urs.cz/item/CS_URS_2021_02/734421102R" TargetMode="External"/><Relationship Id="rId1" Type="http://schemas.openxmlformats.org/officeDocument/2006/relationships/hyperlink" Target="https://podminky.urs.cz/item/CS_URS_2021_02/732111139R" TargetMode="External"/><Relationship Id="rId6" Type="http://schemas.openxmlformats.org/officeDocument/2006/relationships/hyperlink" Target="https://podminky.urs.cz/item/CS_URS_2021_02/734193214" TargetMode="External"/><Relationship Id="rId11" Type="http://schemas.openxmlformats.org/officeDocument/2006/relationships/hyperlink" Target="https://podminky.urs.cz/item/CS_URS_2021_02/734163426R" TargetMode="External"/><Relationship Id="rId24" Type="http://schemas.openxmlformats.org/officeDocument/2006/relationships/hyperlink" Target="https://podminky.urs.cz/item/CS_URS_2021_02/732421472R" TargetMode="External"/><Relationship Id="rId32" Type="http://schemas.openxmlformats.org/officeDocument/2006/relationships/hyperlink" Target="https://podminky.urs.cz/item/CS_URS_2021_02/998732194R" TargetMode="External"/><Relationship Id="rId5" Type="http://schemas.openxmlformats.org/officeDocument/2006/relationships/hyperlink" Target="https://podminky.urs.cz/item/CS_URS_2021_02/1.05" TargetMode="External"/><Relationship Id="rId15" Type="http://schemas.openxmlformats.org/officeDocument/2006/relationships/hyperlink" Target="https://podminky.urs.cz/item/CS_URS_2021_02/734192414R" TargetMode="External"/><Relationship Id="rId23" Type="http://schemas.openxmlformats.org/officeDocument/2006/relationships/hyperlink" Target="https://podminky.urs.cz/item/CS_URS_2021_02/732421415R" TargetMode="External"/><Relationship Id="rId28" Type="http://schemas.openxmlformats.org/officeDocument/2006/relationships/hyperlink" Target="https://podminky.urs.cz/item/CS_URS_2021_02/734412112R" TargetMode="External"/><Relationship Id="rId10" Type="http://schemas.openxmlformats.org/officeDocument/2006/relationships/hyperlink" Target="https://podminky.urs.cz/item/CS_URS_2021_02/734163427R" TargetMode="External"/><Relationship Id="rId19" Type="http://schemas.openxmlformats.org/officeDocument/2006/relationships/hyperlink" Target="https://podminky.urs.cz/item/CS_URS_2021_02/734295023R" TargetMode="External"/><Relationship Id="rId31" Type="http://schemas.openxmlformats.org/officeDocument/2006/relationships/hyperlink" Target="https://podminky.urs.cz/item/CS_URS_2021_02/998732102R" TargetMode="External"/><Relationship Id="rId4" Type="http://schemas.openxmlformats.org/officeDocument/2006/relationships/hyperlink" Target="https://podminky.urs.cz/item/CS_URS_2021_02/713471211-2" TargetMode="External"/><Relationship Id="rId9" Type="http://schemas.openxmlformats.org/officeDocument/2006/relationships/hyperlink" Target="https://podminky.urs.cz/item/CS_URS_2021_02/734292717R" TargetMode="External"/><Relationship Id="rId14" Type="http://schemas.openxmlformats.org/officeDocument/2006/relationships/hyperlink" Target="https://podminky.urs.cz/item/CS_URS_2021_02/734192416R" TargetMode="External"/><Relationship Id="rId22" Type="http://schemas.openxmlformats.org/officeDocument/2006/relationships/hyperlink" Target="https://podminky.urs.cz/item/CS_URS_2021_02/732421402R" TargetMode="External"/><Relationship Id="rId27" Type="http://schemas.openxmlformats.org/officeDocument/2006/relationships/hyperlink" Target="https://podminky.urs.cz/item/CS_URS_2021_02/734211120R" TargetMode="External"/><Relationship Id="rId30" Type="http://schemas.openxmlformats.org/officeDocument/2006/relationships/hyperlink" Target="https://podminky.urs.cz/item/CS_URS_2021_02/734411124R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98734102R" TargetMode="External"/><Relationship Id="rId18" Type="http://schemas.openxmlformats.org/officeDocument/2006/relationships/hyperlink" Target="https://podminky.urs.cz/item/CS_URS_2021_02/735151476R" TargetMode="External"/><Relationship Id="rId26" Type="http://schemas.openxmlformats.org/officeDocument/2006/relationships/hyperlink" Target="https://podminky.urs.cz/item/CS_URS_2021_02/998735194R" TargetMode="External"/><Relationship Id="rId39" Type="http://schemas.openxmlformats.org/officeDocument/2006/relationships/hyperlink" Target="https://podminky.urs.cz/item/CS_URS_2021_02/733291102R" TargetMode="External"/><Relationship Id="rId3" Type="http://schemas.openxmlformats.org/officeDocument/2006/relationships/hyperlink" Target="https://podminky.urs.cz/item/CS_URS_2021_02/734220101R" TargetMode="External"/><Relationship Id="rId21" Type="http://schemas.openxmlformats.org/officeDocument/2006/relationships/hyperlink" Target="https://podminky.urs.cz/item/CS_URS_2021_02/735151572R" TargetMode="External"/><Relationship Id="rId34" Type="http://schemas.openxmlformats.org/officeDocument/2006/relationships/hyperlink" Target="https://podminky.urs.cz/item/CS_URS_2021_02/733223306R" TargetMode="External"/><Relationship Id="rId42" Type="http://schemas.openxmlformats.org/officeDocument/2006/relationships/hyperlink" Target="https://podminky.urs.cz/item/CS_URS_2021_02/998733194R" TargetMode="External"/><Relationship Id="rId47" Type="http://schemas.openxmlformats.org/officeDocument/2006/relationships/hyperlink" Target="https://podminky.urs.cz/item/CS_URS_2021_02/783615551R" TargetMode="External"/><Relationship Id="rId50" Type="http://schemas.openxmlformats.org/officeDocument/2006/relationships/hyperlink" Target="https://podminky.urs.cz/item/CS_URS_2021_02/783617631R" TargetMode="External"/><Relationship Id="rId7" Type="http://schemas.openxmlformats.org/officeDocument/2006/relationships/hyperlink" Target="https://podminky.urs.cz/item/CS_URS_2021_02/734261716R" TargetMode="External"/><Relationship Id="rId12" Type="http://schemas.openxmlformats.org/officeDocument/2006/relationships/hyperlink" Target="https://podminky.urs.cz/item/CS_URS_2021_02/734222812R" TargetMode="External"/><Relationship Id="rId17" Type="http://schemas.openxmlformats.org/officeDocument/2006/relationships/hyperlink" Target="https://podminky.urs.cz/item/CS_URS_2021_02/735151475R" TargetMode="External"/><Relationship Id="rId25" Type="http://schemas.openxmlformats.org/officeDocument/2006/relationships/hyperlink" Target="https://podminky.urs.cz/item/CS_URS_2021_02/998735102R" TargetMode="External"/><Relationship Id="rId33" Type="http://schemas.openxmlformats.org/officeDocument/2006/relationships/hyperlink" Target="https://podminky.urs.cz/item/CS_URS_2021_02/733223305R" TargetMode="External"/><Relationship Id="rId38" Type="http://schemas.openxmlformats.org/officeDocument/2006/relationships/hyperlink" Target="https://podminky.urs.cz/item/CS_URS_2021_02/733291101R" TargetMode="External"/><Relationship Id="rId46" Type="http://schemas.openxmlformats.org/officeDocument/2006/relationships/hyperlink" Target="https://podminky.urs.cz/item/CS_URS_2021_02/783614661R" TargetMode="External"/><Relationship Id="rId2" Type="http://schemas.openxmlformats.org/officeDocument/2006/relationships/hyperlink" Target="https://podminky.urs.cz/item/CS_URS_2021_02/734292714R" TargetMode="External"/><Relationship Id="rId16" Type="http://schemas.openxmlformats.org/officeDocument/2006/relationships/hyperlink" Target="https://podminky.urs.cz/item/CS_URS_2021_02/735151473R" TargetMode="External"/><Relationship Id="rId20" Type="http://schemas.openxmlformats.org/officeDocument/2006/relationships/hyperlink" Target="https://podminky.urs.cz/item/CS_URS_2021_02/735151478R" TargetMode="External"/><Relationship Id="rId29" Type="http://schemas.openxmlformats.org/officeDocument/2006/relationships/hyperlink" Target="https://podminky.urs.cz/item/CS_URS_2021_02/733222302R" TargetMode="External"/><Relationship Id="rId41" Type="http://schemas.openxmlformats.org/officeDocument/2006/relationships/hyperlink" Target="https://podminky.urs.cz/item/CS_URS_2021_02/998733102R" TargetMode="External"/><Relationship Id="rId1" Type="http://schemas.openxmlformats.org/officeDocument/2006/relationships/hyperlink" Target="https://podminky.urs.cz/item/CS_URS_2021_02/734292715R" TargetMode="External"/><Relationship Id="rId6" Type="http://schemas.openxmlformats.org/officeDocument/2006/relationships/hyperlink" Target="https://podminky.urs.cz/item/CS_URS_2021_02/734221545R" TargetMode="External"/><Relationship Id="rId11" Type="http://schemas.openxmlformats.org/officeDocument/2006/relationships/hyperlink" Target="https://podminky.urs.cz/item/CS_URS_2021_02/734211115R" TargetMode="External"/><Relationship Id="rId24" Type="http://schemas.openxmlformats.org/officeDocument/2006/relationships/hyperlink" Target="https://podminky.urs.cz/item/CS_URS_2021_02/735151579R" TargetMode="External"/><Relationship Id="rId32" Type="http://schemas.openxmlformats.org/officeDocument/2006/relationships/hyperlink" Target="https://podminky.urs.cz/item/CS_URS_2021_02/733223304R" TargetMode="External"/><Relationship Id="rId37" Type="http://schemas.openxmlformats.org/officeDocument/2006/relationships/hyperlink" Target="https://podminky.urs.cz/item/CS_URS_2021_02/733121128R" TargetMode="External"/><Relationship Id="rId40" Type="http://schemas.openxmlformats.org/officeDocument/2006/relationships/hyperlink" Target="https://podminky.urs.cz/item/CS_URS_2021_02/733190232R" TargetMode="External"/><Relationship Id="rId45" Type="http://schemas.openxmlformats.org/officeDocument/2006/relationships/hyperlink" Target="https://podminky.urs.cz/item/CS_URS_2021_02/783614651R" TargetMode="External"/><Relationship Id="rId5" Type="http://schemas.openxmlformats.org/officeDocument/2006/relationships/hyperlink" Target="https://podminky.urs.cz/item/CS_URS_2021_02/734221544R" TargetMode="External"/><Relationship Id="rId15" Type="http://schemas.openxmlformats.org/officeDocument/2006/relationships/hyperlink" Target="https://podminky.urs.cz/item/CS_URS_2021_02/998734199R" TargetMode="External"/><Relationship Id="rId23" Type="http://schemas.openxmlformats.org/officeDocument/2006/relationships/hyperlink" Target="https://podminky.urs.cz/item/CS_URS_2021_02/735151578R" TargetMode="External"/><Relationship Id="rId28" Type="http://schemas.openxmlformats.org/officeDocument/2006/relationships/hyperlink" Target="https://podminky.urs.cz/item/CS_URS_2021_02/733222301R" TargetMode="External"/><Relationship Id="rId36" Type="http://schemas.openxmlformats.org/officeDocument/2006/relationships/hyperlink" Target="https://podminky.urs.cz/item/CS_URS_2021_02/733223309R" TargetMode="External"/><Relationship Id="rId49" Type="http://schemas.openxmlformats.org/officeDocument/2006/relationships/hyperlink" Target="https://podminky.urs.cz/item/CS_URS_2021_02/783617611R" TargetMode="External"/><Relationship Id="rId10" Type="http://schemas.openxmlformats.org/officeDocument/2006/relationships/hyperlink" Target="https://podminky.urs.cz/item/CS_URS_2021_02/734211119R" TargetMode="External"/><Relationship Id="rId19" Type="http://schemas.openxmlformats.org/officeDocument/2006/relationships/hyperlink" Target="https://podminky.urs.cz/item/CS_URS_2021_02/735151477R" TargetMode="External"/><Relationship Id="rId31" Type="http://schemas.openxmlformats.org/officeDocument/2006/relationships/hyperlink" Target="https://podminky.urs.cz/item/CS_URS_2021_02/733222304R" TargetMode="External"/><Relationship Id="rId44" Type="http://schemas.openxmlformats.org/officeDocument/2006/relationships/hyperlink" Target="https://podminky.urs.cz/item/CS_URS_2021_02/713471211R" TargetMode="External"/><Relationship Id="rId52" Type="http://schemas.openxmlformats.org/officeDocument/2006/relationships/drawing" Target="../drawings/drawing5.xml"/><Relationship Id="rId4" Type="http://schemas.openxmlformats.org/officeDocument/2006/relationships/hyperlink" Target="https://podminky.urs.cz/item/CS_URS_2021_02/734220101R2" TargetMode="External"/><Relationship Id="rId9" Type="http://schemas.openxmlformats.org/officeDocument/2006/relationships/hyperlink" Target="https://podminky.urs.cz/item/CS_URS_2021_02/734291123R" TargetMode="External"/><Relationship Id="rId14" Type="http://schemas.openxmlformats.org/officeDocument/2006/relationships/hyperlink" Target="https://podminky.urs.cz/item/CS_URS_2021_02/998734194R" TargetMode="External"/><Relationship Id="rId22" Type="http://schemas.openxmlformats.org/officeDocument/2006/relationships/hyperlink" Target="https://podminky.urs.cz/item/CS_URS_2021_02/735151577R" TargetMode="External"/><Relationship Id="rId27" Type="http://schemas.openxmlformats.org/officeDocument/2006/relationships/hyperlink" Target="https://podminky.urs.cz/item/CS_URS_2021_02/998735199R" TargetMode="External"/><Relationship Id="rId30" Type="http://schemas.openxmlformats.org/officeDocument/2006/relationships/hyperlink" Target="https://podminky.urs.cz/item/CS_URS_2021_02/733222303R" TargetMode="External"/><Relationship Id="rId35" Type="http://schemas.openxmlformats.org/officeDocument/2006/relationships/hyperlink" Target="https://podminky.urs.cz/item/CS_URS_2021_02/733223307R" TargetMode="External"/><Relationship Id="rId43" Type="http://schemas.openxmlformats.org/officeDocument/2006/relationships/hyperlink" Target="https://podminky.urs.cz/item/CS_URS_2021_02/998733199R" TargetMode="External"/><Relationship Id="rId48" Type="http://schemas.openxmlformats.org/officeDocument/2006/relationships/hyperlink" Target="https://podminky.urs.cz/item/CS_URS_2021_02/783615561R" TargetMode="External"/><Relationship Id="rId8" Type="http://schemas.openxmlformats.org/officeDocument/2006/relationships/hyperlink" Target="https://podminky.urs.cz/item/CS_URS_2021_02/734261717R" TargetMode="External"/><Relationship Id="rId51" Type="http://schemas.openxmlformats.org/officeDocument/2006/relationships/hyperlink" Target="https://podminky.urs.cz/item/CS_URS_2021_02/767995111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34291123R2" TargetMode="External"/><Relationship Id="rId13" Type="http://schemas.openxmlformats.org/officeDocument/2006/relationships/hyperlink" Target="https://podminky.urs.cz/item/CS_URS_2021_02/733223202R" TargetMode="External"/><Relationship Id="rId18" Type="http://schemas.openxmlformats.org/officeDocument/2006/relationships/hyperlink" Target="https://podminky.urs.cz/item/CS_URS_2021_02/733291101R2" TargetMode="External"/><Relationship Id="rId3" Type="http://schemas.openxmlformats.org/officeDocument/2006/relationships/hyperlink" Target="https://podminky.urs.cz/item/CS_URS_2021_02/734220101R" TargetMode="External"/><Relationship Id="rId21" Type="http://schemas.openxmlformats.org/officeDocument/2006/relationships/hyperlink" Target="https://podminky.urs.cz/item/CS_URS_2021_02/998733194R2" TargetMode="External"/><Relationship Id="rId7" Type="http://schemas.openxmlformats.org/officeDocument/2006/relationships/hyperlink" Target="https://podminky.urs.cz/item/CS_URS_2021_02/734261717R" TargetMode="External"/><Relationship Id="rId12" Type="http://schemas.openxmlformats.org/officeDocument/2006/relationships/hyperlink" Target="https://podminky.urs.cz/item/CS_URS_2021_02/998734199" TargetMode="External"/><Relationship Id="rId17" Type="http://schemas.openxmlformats.org/officeDocument/2006/relationships/hyperlink" Target="https://podminky.urs.cz/item/CS_URS_2021_02/733223207R" TargetMode="External"/><Relationship Id="rId2" Type="http://schemas.openxmlformats.org/officeDocument/2006/relationships/hyperlink" Target="https://podminky.urs.cz/item/CS_URS_2021_02/734292714R" TargetMode="External"/><Relationship Id="rId16" Type="http://schemas.openxmlformats.org/officeDocument/2006/relationships/hyperlink" Target="https://podminky.urs.cz/item/CS_URS_2021_02/733223206R" TargetMode="External"/><Relationship Id="rId20" Type="http://schemas.openxmlformats.org/officeDocument/2006/relationships/hyperlink" Target="https://podminky.urs.cz/item/CS_URS_2021_02/998733102R2" TargetMode="External"/><Relationship Id="rId1" Type="http://schemas.openxmlformats.org/officeDocument/2006/relationships/hyperlink" Target="https://podminky.urs.cz/item/CS_URS_2021_02/734292715R2" TargetMode="External"/><Relationship Id="rId6" Type="http://schemas.openxmlformats.org/officeDocument/2006/relationships/hyperlink" Target="https://podminky.urs.cz/item/CS_URS_2021_02/734261718R" TargetMode="External"/><Relationship Id="rId11" Type="http://schemas.openxmlformats.org/officeDocument/2006/relationships/hyperlink" Target="https://podminky.urs.cz/item/CS_URS_2021_02/998734194R" TargetMode="External"/><Relationship Id="rId5" Type="http://schemas.openxmlformats.org/officeDocument/2006/relationships/hyperlink" Target="https://podminky.urs.cz/item/CS_URS_2021_02/734221552R" TargetMode="External"/><Relationship Id="rId15" Type="http://schemas.openxmlformats.org/officeDocument/2006/relationships/hyperlink" Target="https://podminky.urs.cz/item/CS_URS_2021_02/733223205R" TargetMode="External"/><Relationship Id="rId10" Type="http://schemas.openxmlformats.org/officeDocument/2006/relationships/hyperlink" Target="https://podminky.urs.cz/item/CS_URS_2021_02/998734102R" TargetMode="External"/><Relationship Id="rId19" Type="http://schemas.openxmlformats.org/officeDocument/2006/relationships/hyperlink" Target="https://podminky.urs.cz/item/CS_URS_2021_02/733291102R2" TargetMode="External"/><Relationship Id="rId4" Type="http://schemas.openxmlformats.org/officeDocument/2006/relationships/hyperlink" Target="https://podminky.urs.cz/item/CS_URS_2021_02/734221546R" TargetMode="External"/><Relationship Id="rId9" Type="http://schemas.openxmlformats.org/officeDocument/2006/relationships/hyperlink" Target="https://podminky.urs.cz/item/CS_URS_2021_02/734221682R" TargetMode="External"/><Relationship Id="rId14" Type="http://schemas.openxmlformats.org/officeDocument/2006/relationships/hyperlink" Target="https://podminky.urs.cz/item/CS_URS_2021_02/733223204R" TargetMode="External"/><Relationship Id="rId2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6519R" TargetMode="External"/><Relationship Id="rId3" Type="http://schemas.openxmlformats.org/officeDocument/2006/relationships/hyperlink" Target="https://podminky.urs.cz/item/CS_URS_2021_02/733120832R" TargetMode="External"/><Relationship Id="rId7" Type="http://schemas.openxmlformats.org/officeDocument/2006/relationships/hyperlink" Target="https://podminky.urs.cz/item/CS_URS_2021_02/997006512R" TargetMode="External"/><Relationship Id="rId2" Type="http://schemas.openxmlformats.org/officeDocument/2006/relationships/hyperlink" Target="https://podminky.urs.cz/item/CS_URS_2021_02/735111810R" TargetMode="External"/><Relationship Id="rId1" Type="http://schemas.openxmlformats.org/officeDocument/2006/relationships/hyperlink" Target="https://podminky.urs.cz/item/CS_URS_2021_02/732110812R" TargetMode="External"/><Relationship Id="rId6" Type="http://schemas.openxmlformats.org/officeDocument/2006/relationships/hyperlink" Target="https://podminky.urs.cz/item/CS_URS_2021_02/733890803R" TargetMode="External"/><Relationship Id="rId5" Type="http://schemas.openxmlformats.org/officeDocument/2006/relationships/hyperlink" Target="https://podminky.urs.cz/item/CS_URS_2021_02/735890802R" TargetMode="External"/><Relationship Id="rId4" Type="http://schemas.openxmlformats.org/officeDocument/2006/relationships/hyperlink" Target="https://podminky.urs.cz/item/CS_URS_2021_02/735494811R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997013631R" TargetMode="External"/><Relationship Id="rId2" Type="http://schemas.openxmlformats.org/officeDocument/2006/relationships/hyperlink" Target="https://podminky.urs.cz/item/CS_URS_2021_02/997013511R" TargetMode="External"/><Relationship Id="rId1" Type="http://schemas.openxmlformats.org/officeDocument/2006/relationships/hyperlink" Target="https://podminky.urs.cz/item/CS_URS_2021_02/997013501R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1_02/74100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2174026" TargetMode="External"/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74073" TargetMode="External"/><Relationship Id="rId26" Type="http://schemas.openxmlformats.org/officeDocument/2006/relationships/drawing" Target="../drawings/drawing11.xml"/><Relationship Id="rId3" Type="http://schemas.openxmlformats.org/officeDocument/2006/relationships/hyperlink" Target="https://podminky.urs.cz/item/CS_URS_2021_02/972033271" TargetMode="External"/><Relationship Id="rId21" Type="http://schemas.openxmlformats.org/officeDocument/2006/relationships/hyperlink" Target="https://podminky.urs.cz/item/CS_URS_2021_02/722240125" TargetMode="External"/><Relationship Id="rId7" Type="http://schemas.openxmlformats.org/officeDocument/2006/relationships/hyperlink" Target="https://podminky.urs.cz/item/CS_URS_2021_02/998011003" TargetMode="External"/><Relationship Id="rId12" Type="http://schemas.openxmlformats.org/officeDocument/2006/relationships/hyperlink" Target="https://podminky.urs.cz/item/CS_URS_2021_02/722174025" TargetMode="External"/><Relationship Id="rId17" Type="http://schemas.openxmlformats.org/officeDocument/2006/relationships/hyperlink" Target="https://podminky.urs.cz/item/CS_URS_2021_02/722181253" TargetMode="External"/><Relationship Id="rId25" Type="http://schemas.openxmlformats.org/officeDocument/2006/relationships/hyperlink" Target="https://podminky.urs.cz/item/CS_URS_2021_02/998722181" TargetMode="External"/><Relationship Id="rId2" Type="http://schemas.openxmlformats.org/officeDocument/2006/relationships/hyperlink" Target="https://podminky.urs.cz/item/CS_URS_2021_02/899911111" TargetMode="External"/><Relationship Id="rId16" Type="http://schemas.openxmlformats.org/officeDocument/2006/relationships/hyperlink" Target="https://podminky.urs.cz/item/CS_URS_2021_02/722181252" TargetMode="External"/><Relationship Id="rId20" Type="http://schemas.openxmlformats.org/officeDocument/2006/relationships/hyperlink" Target="https://podminky.urs.cz/item/CS_URS_2021_02/722240123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609" TargetMode="External"/><Relationship Id="rId11" Type="http://schemas.openxmlformats.org/officeDocument/2006/relationships/hyperlink" Target="https://podminky.urs.cz/item/CS_URS_2021_02/722232305" TargetMode="External"/><Relationship Id="rId24" Type="http://schemas.openxmlformats.org/officeDocument/2006/relationships/hyperlink" Target="https://podminky.urs.cz/item/CS_URS_2021_02/998722103" TargetMode="External"/><Relationship Id="rId5" Type="http://schemas.openxmlformats.org/officeDocument/2006/relationships/hyperlink" Target="https://podminky.urs.cz/item/CS_URS_2021_02/997013509" TargetMode="External"/><Relationship Id="rId15" Type="http://schemas.openxmlformats.org/officeDocument/2006/relationships/hyperlink" Target="https://podminky.urs.cz/item/CS_URS_2021_02/722181223" TargetMode="External"/><Relationship Id="rId23" Type="http://schemas.openxmlformats.org/officeDocument/2006/relationships/hyperlink" Target="https://podminky.urs.cz/item/CS_URS_2021_02/722290226" TargetMode="External"/><Relationship Id="rId10" Type="http://schemas.openxmlformats.org/officeDocument/2006/relationships/hyperlink" Target="https://podminky.urs.cz/item/CS_URS_2021_02/722231283" TargetMode="External"/><Relationship Id="rId19" Type="http://schemas.openxmlformats.org/officeDocument/2006/relationships/hyperlink" Target="https://podminky.urs.cz/item/CS_URS_2021_02/722240122" TargetMode="External"/><Relationship Id="rId4" Type="http://schemas.openxmlformats.org/officeDocument/2006/relationships/hyperlink" Target="https://podminky.urs.cz/item/CS_URS_2021_02/997013501" TargetMode="External"/><Relationship Id="rId9" Type="http://schemas.openxmlformats.org/officeDocument/2006/relationships/hyperlink" Target="https://podminky.urs.cz/item/CS_URS_2021_02/722220235" TargetMode="External"/><Relationship Id="rId14" Type="http://schemas.openxmlformats.org/officeDocument/2006/relationships/hyperlink" Target="https://podminky.urs.cz/item/CS_URS_2021_02/722181222" TargetMode="External"/><Relationship Id="rId22" Type="http://schemas.openxmlformats.org/officeDocument/2006/relationships/hyperlink" Target="https://podminky.urs.cz/item/CS_URS_2021_02/722240126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110811" TargetMode="External"/><Relationship Id="rId39" Type="http://schemas.openxmlformats.org/officeDocument/2006/relationships/hyperlink" Target="https://podminky.urs.cz/item/CS_URS_2021_02/998725181" TargetMode="External"/><Relationship Id="rId3" Type="http://schemas.openxmlformats.org/officeDocument/2006/relationships/hyperlink" Target="https://podminky.urs.cz/item/CS_URS_2021_02/612325123" TargetMode="External"/><Relationship Id="rId21" Type="http://schemas.openxmlformats.org/officeDocument/2006/relationships/hyperlink" Target="https://podminky.urs.cz/item/CS_URS_2021_02/722220111" TargetMode="External"/><Relationship Id="rId34" Type="http://schemas.openxmlformats.org/officeDocument/2006/relationships/hyperlink" Target="https://podminky.urs.cz/item/CS_URS_2021_02/725832111" TargetMode="External"/><Relationship Id="rId42" Type="http://schemas.openxmlformats.org/officeDocument/2006/relationships/hyperlink" Target="https://podminky.urs.cz/item/CS_URS_2021_02/781121011" TargetMode="External"/><Relationship Id="rId47" Type="http://schemas.openxmlformats.org/officeDocument/2006/relationships/hyperlink" Target="https://podminky.urs.cz/item/CS_URS_2021_02/781495115" TargetMode="External"/><Relationship Id="rId50" Type="http://schemas.openxmlformats.org/officeDocument/2006/relationships/drawing" Target="../drawings/drawing12.xm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998722181" TargetMode="External"/><Relationship Id="rId33" Type="http://schemas.openxmlformats.org/officeDocument/2006/relationships/hyperlink" Target="https://podminky.urs.cz/item/CS_URS_2021_02/725822611" TargetMode="External"/><Relationship Id="rId38" Type="http://schemas.openxmlformats.org/officeDocument/2006/relationships/hyperlink" Target="https://podminky.urs.cz/item/CS_URS_2021_02/998725103" TargetMode="External"/><Relationship Id="rId46" Type="http://schemas.openxmlformats.org/officeDocument/2006/relationships/hyperlink" Target="https://podminky.urs.cz/item/CS_URS_2021_02/78147711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330840" TargetMode="External"/><Relationship Id="rId41" Type="http://schemas.openxmlformats.org/officeDocument/2006/relationships/hyperlink" Target="https://podminky.urs.cz/item/CS_URS_2021_02/78111101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3" TargetMode="External"/><Relationship Id="rId24" Type="http://schemas.openxmlformats.org/officeDocument/2006/relationships/hyperlink" Target="https://podminky.urs.cz/item/CS_URS_2021_02/998722103" TargetMode="External"/><Relationship Id="rId32" Type="http://schemas.openxmlformats.org/officeDocument/2006/relationships/hyperlink" Target="https://podminky.urs.cz/item/CS_URS_2021_02/725820801" TargetMode="External"/><Relationship Id="rId37" Type="http://schemas.openxmlformats.org/officeDocument/2006/relationships/hyperlink" Target="https://podminky.urs.cz/item/CS_URS_2021_02/725861102" TargetMode="External"/><Relationship Id="rId40" Type="http://schemas.openxmlformats.org/officeDocument/2006/relationships/hyperlink" Target="https://podminky.urs.cz/item/CS_URS_2021_02/781473810" TargetMode="External"/><Relationship Id="rId45" Type="http://schemas.openxmlformats.org/officeDocument/2006/relationships/hyperlink" Target="https://podminky.urs.cz/item/CS_URS_2021_02/781474114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722290226" TargetMode="External"/><Relationship Id="rId28" Type="http://schemas.openxmlformats.org/officeDocument/2006/relationships/hyperlink" Target="https://podminky.urs.cz/item/CS_URS_2021_02/725210821" TargetMode="External"/><Relationship Id="rId36" Type="http://schemas.openxmlformats.org/officeDocument/2006/relationships/hyperlink" Target="https://podminky.urs.cz/item/CS_URS_2021_02/725860811" TargetMode="External"/><Relationship Id="rId49" Type="http://schemas.openxmlformats.org/officeDocument/2006/relationships/hyperlink" Target="https://podminky.urs.cz/item/CS_URS_2021_02/99878118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331111" TargetMode="External"/><Relationship Id="rId44" Type="http://schemas.openxmlformats.org/officeDocument/2006/relationships/hyperlink" Target="https://podminky.urs.cz/item/CS_URS_2021_02/781151031" TargetMode="Externa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20121" TargetMode="External"/><Relationship Id="rId27" Type="http://schemas.openxmlformats.org/officeDocument/2006/relationships/hyperlink" Target="https://podminky.urs.cz/item/CS_URS_2021_02/725112182" TargetMode="External"/><Relationship Id="rId30" Type="http://schemas.openxmlformats.org/officeDocument/2006/relationships/hyperlink" Target="https://podminky.urs.cz/item/CS_URS_2021_02/725211616" TargetMode="External"/><Relationship Id="rId35" Type="http://schemas.openxmlformats.org/officeDocument/2006/relationships/hyperlink" Target="https://podminky.urs.cz/item/CS_URS_2021_02/725819401" TargetMode="External"/><Relationship Id="rId43" Type="http://schemas.openxmlformats.org/officeDocument/2006/relationships/hyperlink" Target="https://podminky.urs.cz/item/CS_URS_2021_02/781131112" TargetMode="External"/><Relationship Id="rId48" Type="http://schemas.openxmlformats.org/officeDocument/2006/relationships/hyperlink" Target="https://podminky.urs.cz/item/CS_URS_2021_02/998781103" TargetMode="External"/><Relationship Id="rId8" Type="http://schemas.openxmlformats.org/officeDocument/2006/relationships/hyperlink" Target="https://podminky.urs.cz/item/CS_URS_2021_02/99701350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110811" TargetMode="External"/><Relationship Id="rId39" Type="http://schemas.openxmlformats.org/officeDocument/2006/relationships/hyperlink" Target="https://podminky.urs.cz/item/CS_URS_2021_02/781131112" TargetMode="External"/><Relationship Id="rId3" Type="http://schemas.openxmlformats.org/officeDocument/2006/relationships/hyperlink" Target="https://podminky.urs.cz/item/CS_URS_2021_02/612325123" TargetMode="External"/><Relationship Id="rId21" Type="http://schemas.openxmlformats.org/officeDocument/2006/relationships/hyperlink" Target="https://podminky.urs.cz/item/CS_URS_2021_02/722220111" TargetMode="External"/><Relationship Id="rId34" Type="http://schemas.openxmlformats.org/officeDocument/2006/relationships/hyperlink" Target="https://podminky.urs.cz/item/CS_URS_2021_02/725861102" TargetMode="External"/><Relationship Id="rId42" Type="http://schemas.openxmlformats.org/officeDocument/2006/relationships/hyperlink" Target="https://podminky.urs.cz/item/CS_URS_2021_02/781474114" TargetMode="External"/><Relationship Id="rId47" Type="http://schemas.openxmlformats.org/officeDocument/2006/relationships/drawing" Target="../drawings/drawing13.xm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998722181" TargetMode="External"/><Relationship Id="rId33" Type="http://schemas.openxmlformats.org/officeDocument/2006/relationships/hyperlink" Target="https://podminky.urs.cz/item/CS_URS_2021_02/725819401" TargetMode="External"/><Relationship Id="rId38" Type="http://schemas.openxmlformats.org/officeDocument/2006/relationships/hyperlink" Target="https://podminky.urs.cz/item/CS_URS_2021_02/781121011" TargetMode="External"/><Relationship Id="rId46" Type="http://schemas.openxmlformats.org/officeDocument/2006/relationships/hyperlink" Target="https://podminky.urs.cz/item/CS_URS_2021_02/99878118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820801" TargetMode="External"/><Relationship Id="rId41" Type="http://schemas.openxmlformats.org/officeDocument/2006/relationships/hyperlink" Target="https://podminky.urs.cz/item/CS_URS_2021_02/781473810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3" TargetMode="External"/><Relationship Id="rId24" Type="http://schemas.openxmlformats.org/officeDocument/2006/relationships/hyperlink" Target="https://podminky.urs.cz/item/CS_URS_2021_02/998722103" TargetMode="External"/><Relationship Id="rId32" Type="http://schemas.openxmlformats.org/officeDocument/2006/relationships/hyperlink" Target="https://podminky.urs.cz/item/CS_URS_2021_02/725822611" TargetMode="External"/><Relationship Id="rId37" Type="http://schemas.openxmlformats.org/officeDocument/2006/relationships/hyperlink" Target="https://podminky.urs.cz/item/CS_URS_2021_02/781111011" TargetMode="External"/><Relationship Id="rId40" Type="http://schemas.openxmlformats.org/officeDocument/2006/relationships/hyperlink" Target="https://podminky.urs.cz/item/CS_URS_2021_02/781151031" TargetMode="External"/><Relationship Id="rId45" Type="http://schemas.openxmlformats.org/officeDocument/2006/relationships/hyperlink" Target="https://podminky.urs.cz/item/CS_URS_2021_02/998781103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722290226" TargetMode="External"/><Relationship Id="rId28" Type="http://schemas.openxmlformats.org/officeDocument/2006/relationships/hyperlink" Target="https://podminky.urs.cz/item/CS_URS_2021_02/725210821" TargetMode="External"/><Relationship Id="rId36" Type="http://schemas.openxmlformats.org/officeDocument/2006/relationships/hyperlink" Target="https://podminky.urs.cz/item/CS_URS_2021_02/99872518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211616" TargetMode="External"/><Relationship Id="rId44" Type="http://schemas.openxmlformats.org/officeDocument/2006/relationships/hyperlink" Target="https://podminky.urs.cz/item/CS_URS_2021_02/781495115" TargetMode="Externa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20121" TargetMode="External"/><Relationship Id="rId27" Type="http://schemas.openxmlformats.org/officeDocument/2006/relationships/hyperlink" Target="https://podminky.urs.cz/item/CS_URS_2021_02/725112182" TargetMode="External"/><Relationship Id="rId30" Type="http://schemas.openxmlformats.org/officeDocument/2006/relationships/hyperlink" Target="https://podminky.urs.cz/item/CS_URS_2021_02/725860811" TargetMode="External"/><Relationship Id="rId35" Type="http://schemas.openxmlformats.org/officeDocument/2006/relationships/hyperlink" Target="https://podminky.urs.cz/item/CS_URS_2021_02/998725103" TargetMode="External"/><Relationship Id="rId43" Type="http://schemas.openxmlformats.org/officeDocument/2006/relationships/hyperlink" Target="https://podminky.urs.cz/item/CS_URS_2021_02/781477111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110811" TargetMode="External"/><Relationship Id="rId39" Type="http://schemas.openxmlformats.org/officeDocument/2006/relationships/hyperlink" Target="https://podminky.urs.cz/item/CS_URS_2021_02/998725103" TargetMode="External"/><Relationship Id="rId21" Type="http://schemas.openxmlformats.org/officeDocument/2006/relationships/hyperlink" Target="https://podminky.urs.cz/item/CS_URS_2021_02/722220111" TargetMode="External"/><Relationship Id="rId34" Type="http://schemas.openxmlformats.org/officeDocument/2006/relationships/hyperlink" Target="https://podminky.urs.cz/item/CS_URS_2021_02/725821325" TargetMode="External"/><Relationship Id="rId42" Type="http://schemas.openxmlformats.org/officeDocument/2006/relationships/hyperlink" Target="https://podminky.urs.cz/item/CS_URS_2021_02/766811151" TargetMode="External"/><Relationship Id="rId47" Type="http://schemas.openxmlformats.org/officeDocument/2006/relationships/hyperlink" Target="https://podminky.urs.cz/item/CS_URS_2021_02/781121011" TargetMode="External"/><Relationship Id="rId50" Type="http://schemas.openxmlformats.org/officeDocument/2006/relationships/hyperlink" Target="https://podminky.urs.cz/item/CS_URS_2021_02/781473810" TargetMode="External"/><Relationship Id="rId55" Type="http://schemas.openxmlformats.org/officeDocument/2006/relationships/hyperlink" Target="https://podminky.urs.cz/item/CS_URS_2021_02/998781181" TargetMode="Externa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998722181" TargetMode="External"/><Relationship Id="rId33" Type="http://schemas.openxmlformats.org/officeDocument/2006/relationships/hyperlink" Target="https://podminky.urs.cz/item/CS_URS_2021_02/725311121" TargetMode="External"/><Relationship Id="rId38" Type="http://schemas.openxmlformats.org/officeDocument/2006/relationships/hyperlink" Target="https://podminky.urs.cz/item/CS_URS_2021_02/725862103" TargetMode="External"/><Relationship Id="rId46" Type="http://schemas.openxmlformats.org/officeDocument/2006/relationships/hyperlink" Target="https://podminky.urs.cz/item/CS_URS_2021_02/78111101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820801" TargetMode="External"/><Relationship Id="rId41" Type="http://schemas.openxmlformats.org/officeDocument/2006/relationships/hyperlink" Target="https://podminky.urs.cz/item/CS_URS_2021_02/766811115" TargetMode="External"/><Relationship Id="rId54" Type="http://schemas.openxmlformats.org/officeDocument/2006/relationships/hyperlink" Target="https://podminky.urs.cz/item/CS_URS_2021_02/998781103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3" TargetMode="External"/><Relationship Id="rId24" Type="http://schemas.openxmlformats.org/officeDocument/2006/relationships/hyperlink" Target="https://podminky.urs.cz/item/CS_URS_2021_02/998722103" TargetMode="External"/><Relationship Id="rId32" Type="http://schemas.openxmlformats.org/officeDocument/2006/relationships/hyperlink" Target="https://podminky.urs.cz/item/CS_URS_2021_02/725310821" TargetMode="External"/><Relationship Id="rId37" Type="http://schemas.openxmlformats.org/officeDocument/2006/relationships/hyperlink" Target="https://podminky.urs.cz/item/CS_URS_2021_02/725861102" TargetMode="External"/><Relationship Id="rId40" Type="http://schemas.openxmlformats.org/officeDocument/2006/relationships/hyperlink" Target="https://podminky.urs.cz/item/CS_URS_2021_02/998725181" TargetMode="External"/><Relationship Id="rId45" Type="http://schemas.openxmlformats.org/officeDocument/2006/relationships/hyperlink" Target="https://podminky.urs.cz/item/CS_URS_2021_02/766811223" TargetMode="External"/><Relationship Id="rId53" Type="http://schemas.openxmlformats.org/officeDocument/2006/relationships/hyperlink" Target="https://podminky.urs.cz/item/CS_URS_2021_02/781495115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722290226" TargetMode="External"/><Relationship Id="rId28" Type="http://schemas.openxmlformats.org/officeDocument/2006/relationships/hyperlink" Target="https://podminky.urs.cz/item/CS_URS_2021_02/725210821" TargetMode="External"/><Relationship Id="rId36" Type="http://schemas.openxmlformats.org/officeDocument/2006/relationships/hyperlink" Target="https://podminky.urs.cz/item/CS_URS_2021_02/725819401" TargetMode="External"/><Relationship Id="rId49" Type="http://schemas.openxmlformats.org/officeDocument/2006/relationships/hyperlink" Target="https://podminky.urs.cz/item/CS_URS_2021_02/78115103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211616" TargetMode="External"/><Relationship Id="rId44" Type="http://schemas.openxmlformats.org/officeDocument/2006/relationships/hyperlink" Target="https://podminky.urs.cz/item/CS_URS_2021_02/766811221" TargetMode="External"/><Relationship Id="rId52" Type="http://schemas.openxmlformats.org/officeDocument/2006/relationships/hyperlink" Target="https://podminky.urs.cz/item/CS_URS_2021_02/781477111" TargetMode="Externa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20121" TargetMode="External"/><Relationship Id="rId27" Type="http://schemas.openxmlformats.org/officeDocument/2006/relationships/hyperlink" Target="https://podminky.urs.cz/item/CS_URS_2021_02/725112182" TargetMode="External"/><Relationship Id="rId30" Type="http://schemas.openxmlformats.org/officeDocument/2006/relationships/hyperlink" Target="https://podminky.urs.cz/item/CS_URS_2021_02/725860811" TargetMode="External"/><Relationship Id="rId35" Type="http://schemas.openxmlformats.org/officeDocument/2006/relationships/hyperlink" Target="https://podminky.urs.cz/item/CS_URS_2021_02/725822611" TargetMode="External"/><Relationship Id="rId43" Type="http://schemas.openxmlformats.org/officeDocument/2006/relationships/hyperlink" Target="https://podminky.urs.cz/item/CS_URS_2021_02/766811211" TargetMode="External"/><Relationship Id="rId48" Type="http://schemas.openxmlformats.org/officeDocument/2006/relationships/hyperlink" Target="https://podminky.urs.cz/item/CS_URS_2021_02/781131112" TargetMode="External"/><Relationship Id="rId56" Type="http://schemas.openxmlformats.org/officeDocument/2006/relationships/drawing" Target="../drawings/drawing14.xml"/><Relationship Id="rId8" Type="http://schemas.openxmlformats.org/officeDocument/2006/relationships/hyperlink" Target="https://podminky.urs.cz/item/CS_URS_2021_02/997013501" TargetMode="External"/><Relationship Id="rId51" Type="http://schemas.openxmlformats.org/officeDocument/2006/relationships/hyperlink" Target="https://podminky.urs.cz/item/CS_URS_2021_02/781474114" TargetMode="External"/><Relationship Id="rId3" Type="http://schemas.openxmlformats.org/officeDocument/2006/relationships/hyperlink" Target="https://podminky.urs.cz/item/CS_URS_2021_02/612325123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1174004" TargetMode="External"/><Relationship Id="rId13" Type="http://schemas.openxmlformats.org/officeDocument/2006/relationships/drawing" Target="../drawings/drawing15.xm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8011003" TargetMode="External"/><Relationship Id="rId12" Type="http://schemas.openxmlformats.org/officeDocument/2006/relationships/hyperlink" Target="https://podminky.urs.cz/item/CS_URS_2021_02/998721181" TargetMode="External"/><Relationship Id="rId2" Type="http://schemas.openxmlformats.org/officeDocument/2006/relationships/hyperlink" Target="https://podminky.urs.cz/item/CS_URS_2021_02/89991111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609" TargetMode="External"/><Relationship Id="rId11" Type="http://schemas.openxmlformats.org/officeDocument/2006/relationships/hyperlink" Target="https://podminky.urs.cz/item/CS_URS_2021_02/998721103" TargetMode="External"/><Relationship Id="rId5" Type="http://schemas.openxmlformats.org/officeDocument/2006/relationships/hyperlink" Target="https://podminky.urs.cz/item/CS_URS_2021_02/997013509" TargetMode="External"/><Relationship Id="rId10" Type="http://schemas.openxmlformats.org/officeDocument/2006/relationships/hyperlink" Target="https://podminky.urs.cz/item/CS_URS_2021_02/721290111" TargetMode="External"/><Relationship Id="rId4" Type="http://schemas.openxmlformats.org/officeDocument/2006/relationships/hyperlink" Target="https://podminky.urs.cz/item/CS_URS_2021_02/997013501" TargetMode="External"/><Relationship Id="rId9" Type="http://schemas.openxmlformats.org/officeDocument/2006/relationships/hyperlink" Target="https://podminky.urs.cz/item/CS_URS_2021_02/721174005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175212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17" Type="http://schemas.openxmlformats.org/officeDocument/2006/relationships/drawing" Target="../drawings/drawing16.xm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99872118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03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72129011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175212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17" Type="http://schemas.openxmlformats.org/officeDocument/2006/relationships/drawing" Target="../drawings/drawing17.xm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99872118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03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72129011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175212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17" Type="http://schemas.openxmlformats.org/officeDocument/2006/relationships/drawing" Target="../drawings/drawing18.xm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99872118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03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72129011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34261717R" TargetMode="External"/><Relationship Id="rId13" Type="http://schemas.openxmlformats.org/officeDocument/2006/relationships/hyperlink" Target="https://podminky.urs.cz/item/CS_URS_2021_02/734222812R" TargetMode="External"/><Relationship Id="rId18" Type="http://schemas.openxmlformats.org/officeDocument/2006/relationships/hyperlink" Target="https://podminky.urs.cz/item/CS_URS_2021_02/735151453R" TargetMode="External"/><Relationship Id="rId26" Type="http://schemas.openxmlformats.org/officeDocument/2006/relationships/hyperlink" Target="https://podminky.urs.cz/item/CS_URS_2021_02/998735102R" TargetMode="External"/><Relationship Id="rId39" Type="http://schemas.openxmlformats.org/officeDocument/2006/relationships/hyperlink" Target="https://podminky.urs.cz/item/CS_URS_2021_02/998733102R" TargetMode="External"/><Relationship Id="rId3" Type="http://schemas.openxmlformats.org/officeDocument/2006/relationships/hyperlink" Target="https://podminky.urs.cz/item/CS_URS_2021_02/734220101R3" TargetMode="External"/><Relationship Id="rId21" Type="http://schemas.openxmlformats.org/officeDocument/2006/relationships/hyperlink" Target="https://podminky.urs.cz/item/CS_URS_2021_02/735151478R" TargetMode="External"/><Relationship Id="rId34" Type="http://schemas.openxmlformats.org/officeDocument/2006/relationships/hyperlink" Target="https://podminky.urs.cz/item/CS_URS_2021_02/733223305R" TargetMode="External"/><Relationship Id="rId42" Type="http://schemas.openxmlformats.org/officeDocument/2006/relationships/hyperlink" Target="https://podminky.urs.cz/item/CS_URS_2021_02/713471211R" TargetMode="External"/><Relationship Id="rId7" Type="http://schemas.openxmlformats.org/officeDocument/2006/relationships/hyperlink" Target="https://podminky.urs.cz/item/CS_URS_2021_02/734261716R" TargetMode="External"/><Relationship Id="rId12" Type="http://schemas.openxmlformats.org/officeDocument/2006/relationships/hyperlink" Target="https://podminky.urs.cz/item/CS_URS_2021_02/734211115R" TargetMode="External"/><Relationship Id="rId17" Type="http://schemas.openxmlformats.org/officeDocument/2006/relationships/hyperlink" Target="https://podminky.urs.cz/item/CS_URS_2021_02/735151154R" TargetMode="External"/><Relationship Id="rId25" Type="http://schemas.openxmlformats.org/officeDocument/2006/relationships/hyperlink" Target="https://podminky.urs.cz/item/CS_URS_2021_02/735151576R" TargetMode="External"/><Relationship Id="rId33" Type="http://schemas.openxmlformats.org/officeDocument/2006/relationships/hyperlink" Target="https://podminky.urs.cz/item/CS_URS_2021_02/733223304R" TargetMode="External"/><Relationship Id="rId38" Type="http://schemas.openxmlformats.org/officeDocument/2006/relationships/hyperlink" Target="https://podminky.urs.cz/item/CS_URS_2021_02/733291102R" TargetMode="External"/><Relationship Id="rId2" Type="http://schemas.openxmlformats.org/officeDocument/2006/relationships/hyperlink" Target="https://podminky.urs.cz/item/CS_URS_2021_02/734292714R" TargetMode="External"/><Relationship Id="rId16" Type="http://schemas.openxmlformats.org/officeDocument/2006/relationships/hyperlink" Target="https://podminky.urs.cz/item/CS_URS_2021_02/998734199R2" TargetMode="External"/><Relationship Id="rId20" Type="http://schemas.openxmlformats.org/officeDocument/2006/relationships/hyperlink" Target="https://podminky.urs.cz/item/CS_URS_2021_02/735151477R" TargetMode="External"/><Relationship Id="rId29" Type="http://schemas.openxmlformats.org/officeDocument/2006/relationships/hyperlink" Target="https://podminky.urs.cz/item/CS_URS_2021_02/733222301R" TargetMode="External"/><Relationship Id="rId41" Type="http://schemas.openxmlformats.org/officeDocument/2006/relationships/hyperlink" Target="https://podminky.urs.cz/item/CS_URS_2021_02/998733199R" TargetMode="External"/><Relationship Id="rId1" Type="http://schemas.openxmlformats.org/officeDocument/2006/relationships/hyperlink" Target="https://podminky.urs.cz/item/CS_URS_2021_02/734292713R" TargetMode="External"/><Relationship Id="rId6" Type="http://schemas.openxmlformats.org/officeDocument/2006/relationships/hyperlink" Target="https://podminky.urs.cz/item/CS_URS_2021_02/734221545R" TargetMode="External"/><Relationship Id="rId11" Type="http://schemas.openxmlformats.org/officeDocument/2006/relationships/hyperlink" Target="https://podminky.urs.cz/item/CS_URS_2021_02/734211119R" TargetMode="External"/><Relationship Id="rId24" Type="http://schemas.openxmlformats.org/officeDocument/2006/relationships/hyperlink" Target="https://podminky.urs.cz/item/CS_URS_2021_02/735151578R" TargetMode="External"/><Relationship Id="rId32" Type="http://schemas.openxmlformats.org/officeDocument/2006/relationships/hyperlink" Target="https://podminky.urs.cz/item/CS_URS_2021_02/733222304R" TargetMode="External"/><Relationship Id="rId37" Type="http://schemas.openxmlformats.org/officeDocument/2006/relationships/hyperlink" Target="https://podminky.urs.cz/item/CS_URS_2021_02/733291101R" TargetMode="External"/><Relationship Id="rId40" Type="http://schemas.openxmlformats.org/officeDocument/2006/relationships/hyperlink" Target="https://podminky.urs.cz/item/CS_URS_2021_02/998733194R" TargetMode="External"/><Relationship Id="rId5" Type="http://schemas.openxmlformats.org/officeDocument/2006/relationships/hyperlink" Target="https://podminky.urs.cz/item/CS_URS_2021_02/734221544R" TargetMode="External"/><Relationship Id="rId15" Type="http://schemas.openxmlformats.org/officeDocument/2006/relationships/hyperlink" Target="https://podminky.urs.cz/item/CS_URS_2021_02/998734194R" TargetMode="External"/><Relationship Id="rId23" Type="http://schemas.openxmlformats.org/officeDocument/2006/relationships/hyperlink" Target="https://podminky.urs.cz/item/CS_URS_2021_02/735151577R" TargetMode="External"/><Relationship Id="rId28" Type="http://schemas.openxmlformats.org/officeDocument/2006/relationships/hyperlink" Target="https://podminky.urs.cz/item/CS_URS_2021_02/998735199R" TargetMode="External"/><Relationship Id="rId36" Type="http://schemas.openxmlformats.org/officeDocument/2006/relationships/hyperlink" Target="https://podminky.urs.cz/item/CS_URS_2021_02/733223307R" TargetMode="External"/><Relationship Id="rId10" Type="http://schemas.openxmlformats.org/officeDocument/2006/relationships/hyperlink" Target="https://podminky.urs.cz/item/CS_URS_2021_02/734291122R" TargetMode="External"/><Relationship Id="rId19" Type="http://schemas.openxmlformats.org/officeDocument/2006/relationships/hyperlink" Target="https://podminky.urs.cz/item/CS_URS_2021_02/735151476R" TargetMode="External"/><Relationship Id="rId31" Type="http://schemas.openxmlformats.org/officeDocument/2006/relationships/hyperlink" Target="https://podminky.urs.cz/item/CS_URS_2021_02/733222303R" TargetMode="External"/><Relationship Id="rId44" Type="http://schemas.openxmlformats.org/officeDocument/2006/relationships/drawing" Target="../drawings/drawing19.xml"/><Relationship Id="rId4" Type="http://schemas.openxmlformats.org/officeDocument/2006/relationships/hyperlink" Target="https://podminky.urs.cz/item/CS_URS_2021_02/734220101R2" TargetMode="External"/><Relationship Id="rId9" Type="http://schemas.openxmlformats.org/officeDocument/2006/relationships/hyperlink" Target="https://podminky.urs.cz/item/CS_URS_2021_02/734291123R" TargetMode="External"/><Relationship Id="rId14" Type="http://schemas.openxmlformats.org/officeDocument/2006/relationships/hyperlink" Target="https://podminky.urs.cz/item/CS_URS_2021_02/998734102R" TargetMode="External"/><Relationship Id="rId22" Type="http://schemas.openxmlformats.org/officeDocument/2006/relationships/hyperlink" Target="https://podminky.urs.cz/item/CS_URS_2021_02/735151579R" TargetMode="External"/><Relationship Id="rId27" Type="http://schemas.openxmlformats.org/officeDocument/2006/relationships/hyperlink" Target="https://podminky.urs.cz/item/CS_URS_2021_02/998735194R" TargetMode="External"/><Relationship Id="rId30" Type="http://schemas.openxmlformats.org/officeDocument/2006/relationships/hyperlink" Target="https://podminky.urs.cz/item/CS_URS_2021_02/733222302R" TargetMode="External"/><Relationship Id="rId35" Type="http://schemas.openxmlformats.org/officeDocument/2006/relationships/hyperlink" Target="https://podminky.urs.cz/item/CS_URS_2021_02/733223306R" TargetMode="External"/><Relationship Id="rId43" Type="http://schemas.openxmlformats.org/officeDocument/2006/relationships/hyperlink" Target="https://podminky.urs.cz/item/CS_URS_2021_02/767995111R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734194R" TargetMode="External"/><Relationship Id="rId13" Type="http://schemas.openxmlformats.org/officeDocument/2006/relationships/hyperlink" Target="https://podminky.urs.cz/item/CS_URS_2021_02/735151579R" TargetMode="External"/><Relationship Id="rId18" Type="http://schemas.openxmlformats.org/officeDocument/2006/relationships/hyperlink" Target="https://podminky.urs.cz/item/CS_URS_2021_02/733222301R" TargetMode="External"/><Relationship Id="rId26" Type="http://schemas.openxmlformats.org/officeDocument/2006/relationships/hyperlink" Target="https://podminky.urs.cz/item/CS_URS_2021_02/998733199R2" TargetMode="External"/><Relationship Id="rId3" Type="http://schemas.openxmlformats.org/officeDocument/2006/relationships/hyperlink" Target="https://podminky.urs.cz/item/CS_URS_2021_02/734261716R" TargetMode="External"/><Relationship Id="rId21" Type="http://schemas.openxmlformats.org/officeDocument/2006/relationships/hyperlink" Target="https://podminky.urs.cz/item/CS_URS_2021_02/733222304R" TargetMode="External"/><Relationship Id="rId7" Type="http://schemas.openxmlformats.org/officeDocument/2006/relationships/hyperlink" Target="https://podminky.urs.cz/item/CS_URS_2021_02/998734102R" TargetMode="External"/><Relationship Id="rId12" Type="http://schemas.openxmlformats.org/officeDocument/2006/relationships/hyperlink" Target="https://podminky.urs.cz/item/CS_URS_2021_02/735151578R" TargetMode="External"/><Relationship Id="rId17" Type="http://schemas.openxmlformats.org/officeDocument/2006/relationships/hyperlink" Target="https://podminky.urs.cz/item/CS_URS_2021_02/998735199R" TargetMode="External"/><Relationship Id="rId25" Type="http://schemas.openxmlformats.org/officeDocument/2006/relationships/hyperlink" Target="https://podminky.urs.cz/item/CS_URS_2021_02/998733194R2" TargetMode="External"/><Relationship Id="rId2" Type="http://schemas.openxmlformats.org/officeDocument/2006/relationships/hyperlink" Target="https://podminky.urs.cz/item/CS_URS_2021_02/734221552R" TargetMode="External"/><Relationship Id="rId16" Type="http://schemas.openxmlformats.org/officeDocument/2006/relationships/hyperlink" Target="https://podminky.urs.cz/item/CS_URS_2021_02/998735194R" TargetMode="External"/><Relationship Id="rId20" Type="http://schemas.openxmlformats.org/officeDocument/2006/relationships/hyperlink" Target="https://podminky.urs.cz/item/CS_URS_2021_02/733222303R" TargetMode="External"/><Relationship Id="rId29" Type="http://schemas.openxmlformats.org/officeDocument/2006/relationships/drawing" Target="../drawings/drawing20.xml"/><Relationship Id="rId1" Type="http://schemas.openxmlformats.org/officeDocument/2006/relationships/hyperlink" Target="https://podminky.urs.cz/item/CS_URS_2021_02/734221544R" TargetMode="External"/><Relationship Id="rId6" Type="http://schemas.openxmlformats.org/officeDocument/2006/relationships/hyperlink" Target="https://podminky.urs.cz/item/CS_URS_2021_02/734221682R" TargetMode="External"/><Relationship Id="rId11" Type="http://schemas.openxmlformats.org/officeDocument/2006/relationships/hyperlink" Target="https://podminky.urs.cz/item/CS_URS_2021_02/735151475R" TargetMode="External"/><Relationship Id="rId24" Type="http://schemas.openxmlformats.org/officeDocument/2006/relationships/hyperlink" Target="https://podminky.urs.cz/item/CS_URS_2021_02/998733102R2" TargetMode="External"/><Relationship Id="rId5" Type="http://schemas.openxmlformats.org/officeDocument/2006/relationships/hyperlink" Target="https://podminky.urs.cz/item/CS_URS_2021_02/734211115R" TargetMode="External"/><Relationship Id="rId15" Type="http://schemas.openxmlformats.org/officeDocument/2006/relationships/hyperlink" Target="https://podminky.urs.cz/item/CS_URS_2021_02/998735102R" TargetMode="External"/><Relationship Id="rId23" Type="http://schemas.openxmlformats.org/officeDocument/2006/relationships/hyperlink" Target="https://podminky.urs.cz/item/CS_URS_2021_02/733291101R" TargetMode="External"/><Relationship Id="rId28" Type="http://schemas.openxmlformats.org/officeDocument/2006/relationships/hyperlink" Target="https://podminky.urs.cz/item/CS_URS_2021_02/767995111R2" TargetMode="External"/><Relationship Id="rId10" Type="http://schemas.openxmlformats.org/officeDocument/2006/relationships/hyperlink" Target="https://podminky.urs.cz/item/CS_URS_2021_02/735151271R" TargetMode="External"/><Relationship Id="rId19" Type="http://schemas.openxmlformats.org/officeDocument/2006/relationships/hyperlink" Target="https://podminky.urs.cz/item/CS_URS_2021_02/733222302R" TargetMode="External"/><Relationship Id="rId4" Type="http://schemas.openxmlformats.org/officeDocument/2006/relationships/hyperlink" Target="https://podminky.urs.cz/item/CS_URS_2021_02/734261717R" TargetMode="External"/><Relationship Id="rId9" Type="http://schemas.openxmlformats.org/officeDocument/2006/relationships/hyperlink" Target="https://podminky.urs.cz/item/CS_URS_2021_02/998734199" TargetMode="External"/><Relationship Id="rId14" Type="http://schemas.openxmlformats.org/officeDocument/2006/relationships/hyperlink" Target="https://podminky.urs.cz/item/CS_URS_2021_02/735164261R" TargetMode="External"/><Relationship Id="rId22" Type="http://schemas.openxmlformats.org/officeDocument/2006/relationships/hyperlink" Target="https://podminky.urs.cz/item/CS_URS_2021_02/733223304R" TargetMode="External"/><Relationship Id="rId27" Type="http://schemas.openxmlformats.org/officeDocument/2006/relationships/hyperlink" Target="https://podminky.urs.cz/item/CS_URS_2021_02/713471211R2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1.xml"/><Relationship Id="rId3" Type="http://schemas.openxmlformats.org/officeDocument/2006/relationships/hyperlink" Target="https://podminky.urs.cz/item/CS_URS_2021_02/733890803R" TargetMode="External"/><Relationship Id="rId7" Type="http://schemas.openxmlformats.org/officeDocument/2006/relationships/hyperlink" Target="https://podminky.urs.cz/item/CS_URS_2021_02/997006519R" TargetMode="External"/><Relationship Id="rId2" Type="http://schemas.openxmlformats.org/officeDocument/2006/relationships/hyperlink" Target="https://podminky.urs.cz/item/CS_URS_2021_02/733120832R" TargetMode="External"/><Relationship Id="rId1" Type="http://schemas.openxmlformats.org/officeDocument/2006/relationships/hyperlink" Target="https://podminky.urs.cz/item/CS_URS_2021_02/735111810R" TargetMode="External"/><Relationship Id="rId6" Type="http://schemas.openxmlformats.org/officeDocument/2006/relationships/hyperlink" Target="https://podminky.urs.cz/item/CS_URS_2021_02/997006512R" TargetMode="External"/><Relationship Id="rId5" Type="http://schemas.openxmlformats.org/officeDocument/2006/relationships/hyperlink" Target="https://podminky.urs.cz/item/CS_URS_2021_02/735890802R" TargetMode="External"/><Relationship Id="rId4" Type="http://schemas.openxmlformats.org/officeDocument/2006/relationships/hyperlink" Target="https://podminky.urs.cz/item/CS_URS_2021_02/735494811R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hyperlink" Target="https://podminky.urs.cz/item/CS_URS_2021_02/997013631R" TargetMode="External"/><Relationship Id="rId1" Type="http://schemas.openxmlformats.org/officeDocument/2006/relationships/hyperlink" Target="https://podminky.urs.cz/item/CS_URS_2021_02/997013501R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s://podminky.urs.cz/item/CS_URS_2021_02/74100000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2174022" TargetMode="External"/><Relationship Id="rId13" Type="http://schemas.openxmlformats.org/officeDocument/2006/relationships/hyperlink" Target="https://podminky.urs.cz/item/CS_URS_2021_02/722232305" TargetMode="External"/><Relationship Id="rId18" Type="http://schemas.openxmlformats.org/officeDocument/2006/relationships/hyperlink" Target="https://podminky.urs.cz/item/CS_URS_2021_02/722240122" TargetMode="External"/><Relationship Id="rId3" Type="http://schemas.openxmlformats.org/officeDocument/2006/relationships/hyperlink" Target="https://podminky.urs.cz/item/CS_URS_2021_02/972033271" TargetMode="External"/><Relationship Id="rId21" Type="http://schemas.openxmlformats.org/officeDocument/2006/relationships/hyperlink" Target="https://podminky.urs.cz/item/CS_URS_2021_02/722240126" TargetMode="External"/><Relationship Id="rId7" Type="http://schemas.openxmlformats.org/officeDocument/2006/relationships/hyperlink" Target="https://podminky.urs.cz/item/CS_URS_2021_02/998011003" TargetMode="External"/><Relationship Id="rId12" Type="http://schemas.openxmlformats.org/officeDocument/2006/relationships/hyperlink" Target="https://podminky.urs.cz/item/CS_URS_2021_02/722174073" TargetMode="External"/><Relationship Id="rId17" Type="http://schemas.openxmlformats.org/officeDocument/2006/relationships/hyperlink" Target="https://podminky.urs.cz/item/CS_URS_2021_02/722231282" TargetMode="External"/><Relationship Id="rId25" Type="http://schemas.openxmlformats.org/officeDocument/2006/relationships/drawing" Target="../drawings/drawing24.xml"/><Relationship Id="rId2" Type="http://schemas.openxmlformats.org/officeDocument/2006/relationships/hyperlink" Target="https://podminky.urs.cz/item/CS_URS_2021_02/899911111" TargetMode="External"/><Relationship Id="rId16" Type="http://schemas.openxmlformats.org/officeDocument/2006/relationships/hyperlink" Target="https://podminky.urs.cz/item/CS_URS_2021_02/722181253" TargetMode="External"/><Relationship Id="rId20" Type="http://schemas.openxmlformats.org/officeDocument/2006/relationships/hyperlink" Target="https://podminky.urs.cz/item/CS_URS_2021_02/722240125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609" TargetMode="External"/><Relationship Id="rId11" Type="http://schemas.openxmlformats.org/officeDocument/2006/relationships/hyperlink" Target="https://podminky.urs.cz/item/CS_URS_2021_02/722174026" TargetMode="External"/><Relationship Id="rId24" Type="http://schemas.openxmlformats.org/officeDocument/2006/relationships/hyperlink" Target="https://podminky.urs.cz/item/CS_URS_2021_02/998722181" TargetMode="External"/><Relationship Id="rId5" Type="http://schemas.openxmlformats.org/officeDocument/2006/relationships/hyperlink" Target="https://podminky.urs.cz/item/CS_URS_2021_02/997013509" TargetMode="External"/><Relationship Id="rId15" Type="http://schemas.openxmlformats.org/officeDocument/2006/relationships/hyperlink" Target="https://podminky.urs.cz/item/CS_URS_2021_02/722181252" TargetMode="External"/><Relationship Id="rId23" Type="http://schemas.openxmlformats.org/officeDocument/2006/relationships/hyperlink" Target="https://podminky.urs.cz/item/CS_URS_2021_02/998722103" TargetMode="External"/><Relationship Id="rId10" Type="http://schemas.openxmlformats.org/officeDocument/2006/relationships/hyperlink" Target="https://podminky.urs.cz/item/CS_URS_2021_02/722174025" TargetMode="External"/><Relationship Id="rId19" Type="http://schemas.openxmlformats.org/officeDocument/2006/relationships/hyperlink" Target="https://podminky.urs.cz/item/CS_URS_2021_02/722240123" TargetMode="External"/><Relationship Id="rId4" Type="http://schemas.openxmlformats.org/officeDocument/2006/relationships/hyperlink" Target="https://podminky.urs.cz/item/CS_URS_2021_02/997013501" TargetMode="External"/><Relationship Id="rId9" Type="http://schemas.openxmlformats.org/officeDocument/2006/relationships/hyperlink" Target="https://podminky.urs.cz/item/CS_URS_2021_02/722174023" TargetMode="External"/><Relationship Id="rId14" Type="http://schemas.openxmlformats.org/officeDocument/2006/relationships/hyperlink" Target="https://podminky.urs.cz/item/CS_URS_2021_02/722181223" TargetMode="External"/><Relationship Id="rId22" Type="http://schemas.openxmlformats.org/officeDocument/2006/relationships/hyperlink" Target="https://podminky.urs.cz/item/CS_URS_2021_02/722290226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860811" TargetMode="External"/><Relationship Id="rId39" Type="http://schemas.openxmlformats.org/officeDocument/2006/relationships/hyperlink" Target="https://podminky.urs.cz/item/CS_URS_2021_02/781477111" TargetMode="External"/><Relationship Id="rId3" Type="http://schemas.openxmlformats.org/officeDocument/2006/relationships/hyperlink" Target="https://podminky.urs.cz/item/CS_URS_2021_02/612325123" TargetMode="External"/><Relationship Id="rId21" Type="http://schemas.openxmlformats.org/officeDocument/2006/relationships/hyperlink" Target="https://podminky.urs.cz/item/CS_URS_2021_02/722220121" TargetMode="External"/><Relationship Id="rId34" Type="http://schemas.openxmlformats.org/officeDocument/2006/relationships/hyperlink" Target="https://podminky.urs.cz/item/CS_URS_2021_02/781111011" TargetMode="External"/><Relationship Id="rId42" Type="http://schemas.openxmlformats.org/officeDocument/2006/relationships/hyperlink" Target="https://podminky.urs.cz/item/CS_URS_2021_02/998781181" TargetMode="Externa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725210821" TargetMode="External"/><Relationship Id="rId33" Type="http://schemas.openxmlformats.org/officeDocument/2006/relationships/hyperlink" Target="https://podminky.urs.cz/item/CS_URS_2021_02/781473810" TargetMode="External"/><Relationship Id="rId38" Type="http://schemas.openxmlformats.org/officeDocument/2006/relationships/hyperlink" Target="https://podminky.urs.cz/item/CS_URS_2021_02/781474114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819401" TargetMode="External"/><Relationship Id="rId41" Type="http://schemas.openxmlformats.org/officeDocument/2006/relationships/hyperlink" Target="https://podminky.urs.cz/item/CS_URS_2021_02/998781103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2" TargetMode="External"/><Relationship Id="rId24" Type="http://schemas.openxmlformats.org/officeDocument/2006/relationships/hyperlink" Target="https://podminky.urs.cz/item/CS_URS_2021_02/998722181" TargetMode="External"/><Relationship Id="rId32" Type="http://schemas.openxmlformats.org/officeDocument/2006/relationships/hyperlink" Target="https://podminky.urs.cz/item/CS_URS_2021_02/998725181" TargetMode="External"/><Relationship Id="rId37" Type="http://schemas.openxmlformats.org/officeDocument/2006/relationships/hyperlink" Target="https://podminky.urs.cz/item/CS_URS_2021_02/781151031" TargetMode="External"/><Relationship Id="rId40" Type="http://schemas.openxmlformats.org/officeDocument/2006/relationships/hyperlink" Target="https://podminky.urs.cz/item/CS_URS_2021_02/781495115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998722103" TargetMode="External"/><Relationship Id="rId28" Type="http://schemas.openxmlformats.org/officeDocument/2006/relationships/hyperlink" Target="https://podminky.urs.cz/item/CS_URS_2021_02/725822611" TargetMode="External"/><Relationship Id="rId36" Type="http://schemas.openxmlformats.org/officeDocument/2006/relationships/hyperlink" Target="https://podminky.urs.cz/item/CS_URS_2021_02/781131112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998725103" TargetMode="Externa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90226" TargetMode="External"/><Relationship Id="rId27" Type="http://schemas.openxmlformats.org/officeDocument/2006/relationships/hyperlink" Target="https://podminky.urs.cz/item/CS_URS_2021_02/725211616" TargetMode="External"/><Relationship Id="rId30" Type="http://schemas.openxmlformats.org/officeDocument/2006/relationships/hyperlink" Target="https://podminky.urs.cz/item/CS_URS_2021_02/725861102" TargetMode="External"/><Relationship Id="rId35" Type="http://schemas.openxmlformats.org/officeDocument/2006/relationships/hyperlink" Target="https://podminky.urs.cz/item/CS_URS_2021_02/781121011" TargetMode="External"/><Relationship Id="rId43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820801" TargetMode="External"/><Relationship Id="rId39" Type="http://schemas.openxmlformats.org/officeDocument/2006/relationships/hyperlink" Target="https://podminky.urs.cz/item/CS_URS_2021_02/781474114" TargetMode="External"/><Relationship Id="rId3" Type="http://schemas.openxmlformats.org/officeDocument/2006/relationships/hyperlink" Target="https://podminky.urs.cz/item/CS_URS_2021_02/612325123" TargetMode="External"/><Relationship Id="rId21" Type="http://schemas.openxmlformats.org/officeDocument/2006/relationships/hyperlink" Target="https://podminky.urs.cz/item/CS_URS_2021_02/722220121" TargetMode="External"/><Relationship Id="rId34" Type="http://schemas.openxmlformats.org/officeDocument/2006/relationships/hyperlink" Target="https://podminky.urs.cz/item/CS_URS_2021_02/781473810" TargetMode="External"/><Relationship Id="rId42" Type="http://schemas.openxmlformats.org/officeDocument/2006/relationships/hyperlink" Target="https://podminky.urs.cz/item/CS_URS_2021_02/998781103" TargetMode="Externa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725210821" TargetMode="External"/><Relationship Id="rId33" Type="http://schemas.openxmlformats.org/officeDocument/2006/relationships/hyperlink" Target="https://podminky.urs.cz/item/CS_URS_2021_02/998725181" TargetMode="External"/><Relationship Id="rId38" Type="http://schemas.openxmlformats.org/officeDocument/2006/relationships/hyperlink" Target="https://podminky.urs.cz/item/CS_URS_2021_02/78115103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822611" TargetMode="External"/><Relationship Id="rId41" Type="http://schemas.openxmlformats.org/officeDocument/2006/relationships/hyperlink" Target="https://podminky.urs.cz/item/CS_URS_2021_02/781495115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2" TargetMode="External"/><Relationship Id="rId24" Type="http://schemas.openxmlformats.org/officeDocument/2006/relationships/hyperlink" Target="https://podminky.urs.cz/item/CS_URS_2021_02/998722181" TargetMode="External"/><Relationship Id="rId32" Type="http://schemas.openxmlformats.org/officeDocument/2006/relationships/hyperlink" Target="https://podminky.urs.cz/item/CS_URS_2021_02/998725103" TargetMode="External"/><Relationship Id="rId37" Type="http://schemas.openxmlformats.org/officeDocument/2006/relationships/hyperlink" Target="https://podminky.urs.cz/item/CS_URS_2021_02/781131112" TargetMode="External"/><Relationship Id="rId40" Type="http://schemas.openxmlformats.org/officeDocument/2006/relationships/hyperlink" Target="https://podminky.urs.cz/item/CS_URS_2021_02/781477111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998722103" TargetMode="External"/><Relationship Id="rId28" Type="http://schemas.openxmlformats.org/officeDocument/2006/relationships/hyperlink" Target="https://podminky.urs.cz/item/CS_URS_2021_02/725211616" TargetMode="External"/><Relationship Id="rId36" Type="http://schemas.openxmlformats.org/officeDocument/2006/relationships/hyperlink" Target="https://podminky.urs.cz/item/CS_URS_2021_02/78112101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861102" TargetMode="External"/><Relationship Id="rId44" Type="http://schemas.openxmlformats.org/officeDocument/2006/relationships/drawing" Target="../drawings/drawing26.xm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90226" TargetMode="External"/><Relationship Id="rId27" Type="http://schemas.openxmlformats.org/officeDocument/2006/relationships/hyperlink" Target="https://podminky.urs.cz/item/CS_URS_2021_02/725860811" TargetMode="External"/><Relationship Id="rId30" Type="http://schemas.openxmlformats.org/officeDocument/2006/relationships/hyperlink" Target="https://podminky.urs.cz/item/CS_URS_2021_02/725819401" TargetMode="External"/><Relationship Id="rId35" Type="http://schemas.openxmlformats.org/officeDocument/2006/relationships/hyperlink" Target="https://podminky.urs.cz/item/CS_URS_2021_02/781111011" TargetMode="External"/><Relationship Id="rId43" Type="http://schemas.openxmlformats.org/officeDocument/2006/relationships/hyperlink" Target="https://podminky.urs.cz/item/CS_URS_2021_02/998781181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820801" TargetMode="External"/><Relationship Id="rId39" Type="http://schemas.openxmlformats.org/officeDocument/2006/relationships/hyperlink" Target="https://podminky.urs.cz/item/CS_URS_2021_02/781474114" TargetMode="External"/><Relationship Id="rId3" Type="http://schemas.openxmlformats.org/officeDocument/2006/relationships/hyperlink" Target="https://podminky.urs.cz/item/CS_URS_2021_02/612325123" TargetMode="External"/><Relationship Id="rId21" Type="http://schemas.openxmlformats.org/officeDocument/2006/relationships/hyperlink" Target="https://podminky.urs.cz/item/CS_URS_2021_02/722220121" TargetMode="External"/><Relationship Id="rId34" Type="http://schemas.openxmlformats.org/officeDocument/2006/relationships/hyperlink" Target="https://podminky.urs.cz/item/CS_URS_2021_02/781473810" TargetMode="External"/><Relationship Id="rId42" Type="http://schemas.openxmlformats.org/officeDocument/2006/relationships/hyperlink" Target="https://podminky.urs.cz/item/CS_URS_2021_02/998781103" TargetMode="Externa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725210821" TargetMode="External"/><Relationship Id="rId33" Type="http://schemas.openxmlformats.org/officeDocument/2006/relationships/hyperlink" Target="https://podminky.urs.cz/item/CS_URS_2021_02/998725181" TargetMode="External"/><Relationship Id="rId38" Type="http://schemas.openxmlformats.org/officeDocument/2006/relationships/hyperlink" Target="https://podminky.urs.cz/item/CS_URS_2021_02/78115103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822611" TargetMode="External"/><Relationship Id="rId41" Type="http://schemas.openxmlformats.org/officeDocument/2006/relationships/hyperlink" Target="https://podminky.urs.cz/item/CS_URS_2021_02/781495115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3" TargetMode="External"/><Relationship Id="rId24" Type="http://schemas.openxmlformats.org/officeDocument/2006/relationships/hyperlink" Target="https://podminky.urs.cz/item/CS_URS_2021_02/998722181" TargetMode="External"/><Relationship Id="rId32" Type="http://schemas.openxmlformats.org/officeDocument/2006/relationships/hyperlink" Target="https://podminky.urs.cz/item/CS_URS_2021_02/998725103" TargetMode="External"/><Relationship Id="rId37" Type="http://schemas.openxmlformats.org/officeDocument/2006/relationships/hyperlink" Target="https://podminky.urs.cz/item/CS_URS_2021_02/781131112" TargetMode="External"/><Relationship Id="rId40" Type="http://schemas.openxmlformats.org/officeDocument/2006/relationships/hyperlink" Target="https://podminky.urs.cz/item/CS_URS_2021_02/781477111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998722103" TargetMode="External"/><Relationship Id="rId28" Type="http://schemas.openxmlformats.org/officeDocument/2006/relationships/hyperlink" Target="https://podminky.urs.cz/item/CS_URS_2021_02/725211616" TargetMode="External"/><Relationship Id="rId36" Type="http://schemas.openxmlformats.org/officeDocument/2006/relationships/hyperlink" Target="https://podminky.urs.cz/item/CS_URS_2021_02/78112101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861102" TargetMode="External"/><Relationship Id="rId44" Type="http://schemas.openxmlformats.org/officeDocument/2006/relationships/drawing" Target="../drawings/drawing27.xm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90226" TargetMode="External"/><Relationship Id="rId27" Type="http://schemas.openxmlformats.org/officeDocument/2006/relationships/hyperlink" Target="https://podminky.urs.cz/item/CS_URS_2021_02/725860811" TargetMode="External"/><Relationship Id="rId30" Type="http://schemas.openxmlformats.org/officeDocument/2006/relationships/hyperlink" Target="https://podminky.urs.cz/item/CS_URS_2021_02/725819401" TargetMode="External"/><Relationship Id="rId35" Type="http://schemas.openxmlformats.org/officeDocument/2006/relationships/hyperlink" Target="https://podminky.urs.cz/item/CS_URS_2021_02/781111011" TargetMode="External"/><Relationship Id="rId43" Type="http://schemas.openxmlformats.org/officeDocument/2006/relationships/hyperlink" Target="https://podminky.urs.cz/item/CS_URS_2021_02/998781181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1174004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8011003" TargetMode="External"/><Relationship Id="rId12" Type="http://schemas.openxmlformats.org/officeDocument/2006/relationships/drawing" Target="../drawings/drawing28.xml"/><Relationship Id="rId2" Type="http://schemas.openxmlformats.org/officeDocument/2006/relationships/hyperlink" Target="https://podminky.urs.cz/item/CS_URS_2021_02/89991111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609" TargetMode="External"/><Relationship Id="rId11" Type="http://schemas.openxmlformats.org/officeDocument/2006/relationships/hyperlink" Target="https://podminky.urs.cz/item/CS_URS_2021_02/998721181" TargetMode="External"/><Relationship Id="rId5" Type="http://schemas.openxmlformats.org/officeDocument/2006/relationships/hyperlink" Target="https://podminky.urs.cz/item/CS_URS_2021_02/997013509" TargetMode="External"/><Relationship Id="rId10" Type="http://schemas.openxmlformats.org/officeDocument/2006/relationships/hyperlink" Target="https://podminky.urs.cz/item/CS_URS_2021_02/998721103" TargetMode="External"/><Relationship Id="rId4" Type="http://schemas.openxmlformats.org/officeDocument/2006/relationships/hyperlink" Target="https://podminky.urs.cz/item/CS_URS_2021_02/997013501" TargetMode="External"/><Relationship Id="rId9" Type="http://schemas.openxmlformats.org/officeDocument/2006/relationships/hyperlink" Target="https://podminky.urs.cz/item/CS_URS_2021_02/721290111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175212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17" Type="http://schemas.openxmlformats.org/officeDocument/2006/relationships/drawing" Target="../drawings/drawing29.xm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99872118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03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721290111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290111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drawing" Target="../drawings/drawing30.xm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81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998721103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290111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drawing" Target="../drawings/drawing31.xm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81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998721103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34211115R" TargetMode="External"/><Relationship Id="rId13" Type="http://schemas.openxmlformats.org/officeDocument/2006/relationships/hyperlink" Target="https://podminky.urs.cz/item/CS_URS_2021_02/735151475R" TargetMode="External"/><Relationship Id="rId18" Type="http://schemas.openxmlformats.org/officeDocument/2006/relationships/hyperlink" Target="https://podminky.urs.cz/item/CS_URS_2021_02/735151579R" TargetMode="External"/><Relationship Id="rId26" Type="http://schemas.openxmlformats.org/officeDocument/2006/relationships/hyperlink" Target="https://podminky.urs.cz/item/CS_URS_2021_02/733223305R" TargetMode="External"/><Relationship Id="rId3" Type="http://schemas.openxmlformats.org/officeDocument/2006/relationships/hyperlink" Target="https://podminky.urs.cz/item/CS_URS_2021_02/734220101R2" TargetMode="External"/><Relationship Id="rId21" Type="http://schemas.openxmlformats.org/officeDocument/2006/relationships/hyperlink" Target="https://podminky.urs.cz/item/CS_URS_2021_02/998735199R" TargetMode="External"/><Relationship Id="rId34" Type="http://schemas.openxmlformats.org/officeDocument/2006/relationships/hyperlink" Target="https://podminky.urs.cz/item/CS_URS_2021_02/713471211R" TargetMode="External"/><Relationship Id="rId7" Type="http://schemas.openxmlformats.org/officeDocument/2006/relationships/hyperlink" Target="https://podminky.urs.cz/item/CS_URS_2021_02/734211119R" TargetMode="External"/><Relationship Id="rId12" Type="http://schemas.openxmlformats.org/officeDocument/2006/relationships/hyperlink" Target="https://podminky.urs.cz/item/CS_URS_2021_02/998734199R2" TargetMode="External"/><Relationship Id="rId17" Type="http://schemas.openxmlformats.org/officeDocument/2006/relationships/hyperlink" Target="https://podminky.urs.cz/item/CS_URS_2021_02/735151578R" TargetMode="External"/><Relationship Id="rId25" Type="http://schemas.openxmlformats.org/officeDocument/2006/relationships/hyperlink" Target="https://podminky.urs.cz/item/CS_URS_2021_02/733223304R" TargetMode="External"/><Relationship Id="rId33" Type="http://schemas.openxmlformats.org/officeDocument/2006/relationships/hyperlink" Target="https://podminky.urs.cz/item/CS_URS_2021_02/998733199R" TargetMode="External"/><Relationship Id="rId2" Type="http://schemas.openxmlformats.org/officeDocument/2006/relationships/hyperlink" Target="https://podminky.urs.cz/item/CS_URS_2021_02/734292714R" TargetMode="External"/><Relationship Id="rId16" Type="http://schemas.openxmlformats.org/officeDocument/2006/relationships/hyperlink" Target="https://podminky.urs.cz/item/CS_URS_2021_02/735151577R" TargetMode="External"/><Relationship Id="rId20" Type="http://schemas.openxmlformats.org/officeDocument/2006/relationships/hyperlink" Target="https://podminky.urs.cz/item/CS_URS_2021_02/998735194R" TargetMode="External"/><Relationship Id="rId29" Type="http://schemas.openxmlformats.org/officeDocument/2006/relationships/hyperlink" Target="https://podminky.urs.cz/item/CS_URS_2021_02/733291101R" TargetMode="External"/><Relationship Id="rId1" Type="http://schemas.openxmlformats.org/officeDocument/2006/relationships/hyperlink" Target="https://podminky.urs.cz/item/CS_URS_2021_02/734292715R" TargetMode="External"/><Relationship Id="rId6" Type="http://schemas.openxmlformats.org/officeDocument/2006/relationships/hyperlink" Target="https://podminky.urs.cz/item/CS_URS_2021_02/734291123R" TargetMode="External"/><Relationship Id="rId11" Type="http://schemas.openxmlformats.org/officeDocument/2006/relationships/hyperlink" Target="https://podminky.urs.cz/item/CS_URS_2021_02/998734194R" TargetMode="External"/><Relationship Id="rId24" Type="http://schemas.openxmlformats.org/officeDocument/2006/relationships/hyperlink" Target="https://podminky.urs.cz/item/CS_URS_2021_02/733222304R" TargetMode="External"/><Relationship Id="rId32" Type="http://schemas.openxmlformats.org/officeDocument/2006/relationships/hyperlink" Target="https://podminky.urs.cz/item/CS_URS_2021_02/998733194R" TargetMode="External"/><Relationship Id="rId5" Type="http://schemas.openxmlformats.org/officeDocument/2006/relationships/hyperlink" Target="https://podminky.urs.cz/item/CS_URS_2021_02/734261717R" TargetMode="External"/><Relationship Id="rId15" Type="http://schemas.openxmlformats.org/officeDocument/2006/relationships/hyperlink" Target="https://podminky.urs.cz/item/CS_URS_2021_02/735151477R" TargetMode="External"/><Relationship Id="rId23" Type="http://schemas.openxmlformats.org/officeDocument/2006/relationships/hyperlink" Target="https://podminky.urs.cz/item/CS_URS_2021_02/733222303R" TargetMode="External"/><Relationship Id="rId28" Type="http://schemas.openxmlformats.org/officeDocument/2006/relationships/hyperlink" Target="https://podminky.urs.cz/item/CS_URS_2021_02/733223307R" TargetMode="External"/><Relationship Id="rId36" Type="http://schemas.openxmlformats.org/officeDocument/2006/relationships/drawing" Target="../drawings/drawing32.xml"/><Relationship Id="rId10" Type="http://schemas.openxmlformats.org/officeDocument/2006/relationships/hyperlink" Target="https://podminky.urs.cz/item/CS_URS_2021_02/998734102R" TargetMode="External"/><Relationship Id="rId19" Type="http://schemas.openxmlformats.org/officeDocument/2006/relationships/hyperlink" Target="https://podminky.urs.cz/item/CS_URS_2021_02/998735102R" TargetMode="External"/><Relationship Id="rId31" Type="http://schemas.openxmlformats.org/officeDocument/2006/relationships/hyperlink" Target="https://podminky.urs.cz/item/CS_URS_2021_02/998733102R" TargetMode="External"/><Relationship Id="rId4" Type="http://schemas.openxmlformats.org/officeDocument/2006/relationships/hyperlink" Target="https://podminky.urs.cz/item/CS_URS_2021_02/734221545R" TargetMode="External"/><Relationship Id="rId9" Type="http://schemas.openxmlformats.org/officeDocument/2006/relationships/hyperlink" Target="https://podminky.urs.cz/item/CS_URS_2021_02/734222812R" TargetMode="External"/><Relationship Id="rId14" Type="http://schemas.openxmlformats.org/officeDocument/2006/relationships/hyperlink" Target="https://podminky.urs.cz/item/CS_URS_2021_02/735151476R" TargetMode="External"/><Relationship Id="rId22" Type="http://schemas.openxmlformats.org/officeDocument/2006/relationships/hyperlink" Target="https://podminky.urs.cz/item/CS_URS_2021_02/733222302R" TargetMode="External"/><Relationship Id="rId27" Type="http://schemas.openxmlformats.org/officeDocument/2006/relationships/hyperlink" Target="https://podminky.urs.cz/item/CS_URS_2021_02/733223306R" TargetMode="External"/><Relationship Id="rId30" Type="http://schemas.openxmlformats.org/officeDocument/2006/relationships/hyperlink" Target="https://podminky.urs.cz/item/CS_URS_2021_02/733291102R" TargetMode="External"/><Relationship Id="rId35" Type="http://schemas.openxmlformats.org/officeDocument/2006/relationships/hyperlink" Target="https://podminky.urs.cz/item/CS_URS_2021_02/767995111R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734199R2" TargetMode="External"/><Relationship Id="rId13" Type="http://schemas.openxmlformats.org/officeDocument/2006/relationships/hyperlink" Target="https://podminky.urs.cz/item/CS_URS_2021_02/998735194R" TargetMode="External"/><Relationship Id="rId18" Type="http://schemas.openxmlformats.org/officeDocument/2006/relationships/hyperlink" Target="https://podminky.urs.cz/item/CS_URS_2021_02/733223305R" TargetMode="External"/><Relationship Id="rId3" Type="http://schemas.openxmlformats.org/officeDocument/2006/relationships/hyperlink" Target="https://podminky.urs.cz/item/CS_URS_2021_02/734261717R" TargetMode="External"/><Relationship Id="rId21" Type="http://schemas.openxmlformats.org/officeDocument/2006/relationships/hyperlink" Target="https://podminky.urs.cz/item/CS_URS_2021_02/998733194R" TargetMode="External"/><Relationship Id="rId7" Type="http://schemas.openxmlformats.org/officeDocument/2006/relationships/hyperlink" Target="https://podminky.urs.cz/item/CS_URS_2021_02/998734194R" TargetMode="External"/><Relationship Id="rId12" Type="http://schemas.openxmlformats.org/officeDocument/2006/relationships/hyperlink" Target="https://podminky.urs.cz/item/CS_URS_2021_02/998735102R" TargetMode="External"/><Relationship Id="rId17" Type="http://schemas.openxmlformats.org/officeDocument/2006/relationships/hyperlink" Target="https://podminky.urs.cz/item/CS_URS_2021_02/733223304R" TargetMode="External"/><Relationship Id="rId2" Type="http://schemas.openxmlformats.org/officeDocument/2006/relationships/hyperlink" Target="https://podminky.urs.cz/item/CS_URS_2021_02/734220101R" TargetMode="External"/><Relationship Id="rId16" Type="http://schemas.openxmlformats.org/officeDocument/2006/relationships/hyperlink" Target="https://podminky.urs.cz/item/CS_URS_2021_02/733222304R" TargetMode="External"/><Relationship Id="rId20" Type="http://schemas.openxmlformats.org/officeDocument/2006/relationships/hyperlink" Target="https://podminky.urs.cz/item/CS_URS_2021_02/998733102R" TargetMode="External"/><Relationship Id="rId1" Type="http://schemas.openxmlformats.org/officeDocument/2006/relationships/hyperlink" Target="https://podminky.urs.cz/item/CS_URS_2021_02/734292713R" TargetMode="External"/><Relationship Id="rId6" Type="http://schemas.openxmlformats.org/officeDocument/2006/relationships/hyperlink" Target="https://podminky.urs.cz/item/CS_URS_2021_02/998734102R" TargetMode="External"/><Relationship Id="rId11" Type="http://schemas.openxmlformats.org/officeDocument/2006/relationships/hyperlink" Target="https://podminky.urs.cz/item/CS_URS_2021_02/735151578R" TargetMode="External"/><Relationship Id="rId5" Type="http://schemas.openxmlformats.org/officeDocument/2006/relationships/hyperlink" Target="https://podminky.urs.cz/item/CS_URS_2021_02/734222812R" TargetMode="External"/><Relationship Id="rId15" Type="http://schemas.openxmlformats.org/officeDocument/2006/relationships/hyperlink" Target="https://podminky.urs.cz/item/CS_URS_2021_02/733222302R" TargetMode="External"/><Relationship Id="rId23" Type="http://schemas.openxmlformats.org/officeDocument/2006/relationships/drawing" Target="../drawings/drawing33.xml"/><Relationship Id="rId10" Type="http://schemas.openxmlformats.org/officeDocument/2006/relationships/hyperlink" Target="https://podminky.urs.cz/item/CS_URS_2021_02/735151577R" TargetMode="External"/><Relationship Id="rId19" Type="http://schemas.openxmlformats.org/officeDocument/2006/relationships/hyperlink" Target="https://podminky.urs.cz/item/CS_URS_2021_02/733291102R" TargetMode="External"/><Relationship Id="rId4" Type="http://schemas.openxmlformats.org/officeDocument/2006/relationships/hyperlink" Target="https://podminky.urs.cz/item/CS_URS_2021_02/734291123R" TargetMode="External"/><Relationship Id="rId9" Type="http://schemas.openxmlformats.org/officeDocument/2006/relationships/hyperlink" Target="https://podminky.urs.cz/item/CS_URS_2021_02/735151474R" TargetMode="External"/><Relationship Id="rId14" Type="http://schemas.openxmlformats.org/officeDocument/2006/relationships/hyperlink" Target="https://podminky.urs.cz/item/CS_URS_2021_02/733222301R" TargetMode="External"/><Relationship Id="rId22" Type="http://schemas.openxmlformats.org/officeDocument/2006/relationships/hyperlink" Target="https://podminky.urs.cz/item/CS_URS_2021_02/767995111R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4.xml"/><Relationship Id="rId3" Type="http://schemas.openxmlformats.org/officeDocument/2006/relationships/hyperlink" Target="https://podminky.urs.cz/item/CS_URS_2021_02/733890803R" TargetMode="External"/><Relationship Id="rId7" Type="http://schemas.openxmlformats.org/officeDocument/2006/relationships/hyperlink" Target="https://podminky.urs.cz/item/CS_URS_2021_02/997006519R" TargetMode="External"/><Relationship Id="rId2" Type="http://schemas.openxmlformats.org/officeDocument/2006/relationships/hyperlink" Target="https://podminky.urs.cz/item/CS_URS_2021_02/733120832R" TargetMode="External"/><Relationship Id="rId1" Type="http://schemas.openxmlformats.org/officeDocument/2006/relationships/hyperlink" Target="https://podminky.urs.cz/item/CS_URS_2021_02/735111810R" TargetMode="External"/><Relationship Id="rId6" Type="http://schemas.openxmlformats.org/officeDocument/2006/relationships/hyperlink" Target="https://podminky.urs.cz/item/CS_URS_2021_02/997006512R" TargetMode="External"/><Relationship Id="rId5" Type="http://schemas.openxmlformats.org/officeDocument/2006/relationships/hyperlink" Target="https://podminky.urs.cz/item/CS_URS_2021_02/735890802R" TargetMode="External"/><Relationship Id="rId4" Type="http://schemas.openxmlformats.org/officeDocument/2006/relationships/hyperlink" Target="https://podminky.urs.cz/item/CS_URS_2021_02/735494811R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hyperlink" Target="https://podminky.urs.cz/item/CS_URS_2021_02/997013631R" TargetMode="External"/><Relationship Id="rId1" Type="http://schemas.openxmlformats.org/officeDocument/2006/relationships/hyperlink" Target="https://podminky.urs.cz/item/CS_URS_2021_02/997013501R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hyperlink" Target="https://podminky.urs.cz/item/CS_URS_2021_02/74100000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2174022" TargetMode="External"/><Relationship Id="rId13" Type="http://schemas.openxmlformats.org/officeDocument/2006/relationships/hyperlink" Target="https://podminky.urs.cz/item/CS_URS_2021_02/722174073" TargetMode="External"/><Relationship Id="rId18" Type="http://schemas.openxmlformats.org/officeDocument/2006/relationships/hyperlink" Target="https://podminky.urs.cz/item/CS_URS_2021_02/722181252" TargetMode="External"/><Relationship Id="rId26" Type="http://schemas.openxmlformats.org/officeDocument/2006/relationships/hyperlink" Target="https://podminky.urs.cz/item/CS_URS_2021_02/998722181" TargetMode="External"/><Relationship Id="rId3" Type="http://schemas.openxmlformats.org/officeDocument/2006/relationships/hyperlink" Target="https://podminky.urs.cz/item/CS_URS_2021_02/972033271" TargetMode="External"/><Relationship Id="rId21" Type="http://schemas.openxmlformats.org/officeDocument/2006/relationships/hyperlink" Target="https://podminky.urs.cz/item/CS_URS_2021_02/722240122" TargetMode="External"/><Relationship Id="rId7" Type="http://schemas.openxmlformats.org/officeDocument/2006/relationships/hyperlink" Target="https://podminky.urs.cz/item/CS_URS_2021_02/998011003" TargetMode="External"/><Relationship Id="rId12" Type="http://schemas.openxmlformats.org/officeDocument/2006/relationships/hyperlink" Target="https://podminky.urs.cz/item/CS_URS_2021_02/722174072" TargetMode="External"/><Relationship Id="rId17" Type="http://schemas.openxmlformats.org/officeDocument/2006/relationships/hyperlink" Target="https://podminky.urs.cz/item/CS_URS_2021_02/722181251" TargetMode="External"/><Relationship Id="rId25" Type="http://schemas.openxmlformats.org/officeDocument/2006/relationships/hyperlink" Target="https://podminky.urs.cz/item/CS_URS_2021_02/998722103" TargetMode="External"/><Relationship Id="rId2" Type="http://schemas.openxmlformats.org/officeDocument/2006/relationships/hyperlink" Target="https://podminky.urs.cz/item/CS_URS_2021_02/899911111" TargetMode="External"/><Relationship Id="rId16" Type="http://schemas.openxmlformats.org/officeDocument/2006/relationships/hyperlink" Target="https://podminky.urs.cz/item/CS_URS_2021_02/722181223" TargetMode="External"/><Relationship Id="rId20" Type="http://schemas.openxmlformats.org/officeDocument/2006/relationships/hyperlink" Target="https://podminky.urs.cz/item/CS_URS_2021_02/722231283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609" TargetMode="External"/><Relationship Id="rId11" Type="http://schemas.openxmlformats.org/officeDocument/2006/relationships/hyperlink" Target="https://podminky.urs.cz/item/CS_URS_2021_02/722174026" TargetMode="External"/><Relationship Id="rId24" Type="http://schemas.openxmlformats.org/officeDocument/2006/relationships/hyperlink" Target="https://podminky.urs.cz/item/CS_URS_2021_02/722290226" TargetMode="External"/><Relationship Id="rId5" Type="http://schemas.openxmlformats.org/officeDocument/2006/relationships/hyperlink" Target="https://podminky.urs.cz/item/CS_URS_2021_02/997013509" TargetMode="External"/><Relationship Id="rId15" Type="http://schemas.openxmlformats.org/officeDocument/2006/relationships/hyperlink" Target="https://podminky.urs.cz/item/CS_URS_2021_02/722232305" TargetMode="External"/><Relationship Id="rId23" Type="http://schemas.openxmlformats.org/officeDocument/2006/relationships/hyperlink" Target="https://podminky.urs.cz/item/CS_URS_2021_02/722240125" TargetMode="External"/><Relationship Id="rId10" Type="http://schemas.openxmlformats.org/officeDocument/2006/relationships/hyperlink" Target="https://podminky.urs.cz/item/CS_URS_2021_02/722174025" TargetMode="External"/><Relationship Id="rId19" Type="http://schemas.openxmlformats.org/officeDocument/2006/relationships/hyperlink" Target="https://podminky.urs.cz/item/CS_URS_2021_02/722181253" TargetMode="External"/><Relationship Id="rId4" Type="http://schemas.openxmlformats.org/officeDocument/2006/relationships/hyperlink" Target="https://podminky.urs.cz/item/CS_URS_2021_02/997013501" TargetMode="External"/><Relationship Id="rId9" Type="http://schemas.openxmlformats.org/officeDocument/2006/relationships/hyperlink" Target="https://podminky.urs.cz/item/CS_URS_2021_02/722174023" TargetMode="External"/><Relationship Id="rId14" Type="http://schemas.openxmlformats.org/officeDocument/2006/relationships/hyperlink" Target="https://podminky.urs.cz/item/CS_URS_2021_02/722174075" TargetMode="External"/><Relationship Id="rId22" Type="http://schemas.openxmlformats.org/officeDocument/2006/relationships/hyperlink" Target="https://podminky.urs.cz/item/CS_URS_2021_02/722240123" TargetMode="External"/><Relationship Id="rId27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211616" TargetMode="External"/><Relationship Id="rId39" Type="http://schemas.openxmlformats.org/officeDocument/2006/relationships/hyperlink" Target="https://podminky.urs.cz/item/CS_URS_2021_02/781474114" TargetMode="External"/><Relationship Id="rId3" Type="http://schemas.openxmlformats.org/officeDocument/2006/relationships/hyperlink" Target="https://podminky.urs.cz/item/CS_URS_2021_02/612325123" TargetMode="External"/><Relationship Id="rId21" Type="http://schemas.openxmlformats.org/officeDocument/2006/relationships/hyperlink" Target="https://podminky.urs.cz/item/CS_URS_2021_02/722220121" TargetMode="External"/><Relationship Id="rId34" Type="http://schemas.openxmlformats.org/officeDocument/2006/relationships/hyperlink" Target="https://podminky.urs.cz/item/CS_URS_2021_02/781473810" TargetMode="External"/><Relationship Id="rId42" Type="http://schemas.openxmlformats.org/officeDocument/2006/relationships/hyperlink" Target="https://podminky.urs.cz/item/CS_URS_2021_02/998781103" TargetMode="Externa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725210821" TargetMode="External"/><Relationship Id="rId33" Type="http://schemas.openxmlformats.org/officeDocument/2006/relationships/hyperlink" Target="https://podminky.urs.cz/item/CS_URS_2021_02/998725181" TargetMode="External"/><Relationship Id="rId38" Type="http://schemas.openxmlformats.org/officeDocument/2006/relationships/hyperlink" Target="https://podminky.urs.cz/item/CS_URS_2021_02/78115103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819401" TargetMode="External"/><Relationship Id="rId41" Type="http://schemas.openxmlformats.org/officeDocument/2006/relationships/hyperlink" Target="https://podminky.urs.cz/item/CS_URS_2021_02/781495115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3" TargetMode="External"/><Relationship Id="rId24" Type="http://schemas.openxmlformats.org/officeDocument/2006/relationships/hyperlink" Target="https://podminky.urs.cz/item/CS_URS_2021_02/998722181" TargetMode="External"/><Relationship Id="rId32" Type="http://schemas.openxmlformats.org/officeDocument/2006/relationships/hyperlink" Target="https://podminky.urs.cz/item/CS_URS_2021_02/998725103" TargetMode="External"/><Relationship Id="rId37" Type="http://schemas.openxmlformats.org/officeDocument/2006/relationships/hyperlink" Target="https://podminky.urs.cz/item/CS_URS_2021_02/781131112" TargetMode="External"/><Relationship Id="rId40" Type="http://schemas.openxmlformats.org/officeDocument/2006/relationships/hyperlink" Target="https://podminky.urs.cz/item/CS_URS_2021_02/781477111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998722103" TargetMode="External"/><Relationship Id="rId28" Type="http://schemas.openxmlformats.org/officeDocument/2006/relationships/hyperlink" Target="https://podminky.urs.cz/item/CS_URS_2021_02/725822611" TargetMode="External"/><Relationship Id="rId36" Type="http://schemas.openxmlformats.org/officeDocument/2006/relationships/hyperlink" Target="https://podminky.urs.cz/item/CS_URS_2021_02/78112101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861102" TargetMode="External"/><Relationship Id="rId44" Type="http://schemas.openxmlformats.org/officeDocument/2006/relationships/drawing" Target="../drawings/drawing38.xm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90226" TargetMode="External"/><Relationship Id="rId27" Type="http://schemas.openxmlformats.org/officeDocument/2006/relationships/hyperlink" Target="https://podminky.urs.cz/item/CS_URS_2021_02/725820801" TargetMode="External"/><Relationship Id="rId30" Type="http://schemas.openxmlformats.org/officeDocument/2006/relationships/hyperlink" Target="https://podminky.urs.cz/item/CS_URS_2021_02/725860811" TargetMode="External"/><Relationship Id="rId35" Type="http://schemas.openxmlformats.org/officeDocument/2006/relationships/hyperlink" Target="https://podminky.urs.cz/item/CS_URS_2021_02/781111011" TargetMode="External"/><Relationship Id="rId43" Type="http://schemas.openxmlformats.org/officeDocument/2006/relationships/hyperlink" Target="https://podminky.urs.cz/item/CS_URS_2021_02/998781181" TargetMode="External"/></Relationships>
</file>

<file path=xl/worksheets/_rels/sheet3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310821" TargetMode="External"/><Relationship Id="rId39" Type="http://schemas.openxmlformats.org/officeDocument/2006/relationships/hyperlink" Target="https://podminky.urs.cz/item/CS_URS_2021_02/766811151" TargetMode="External"/><Relationship Id="rId21" Type="http://schemas.openxmlformats.org/officeDocument/2006/relationships/hyperlink" Target="https://podminky.urs.cz/item/CS_URS_2021_02/722220121" TargetMode="External"/><Relationship Id="rId34" Type="http://schemas.openxmlformats.org/officeDocument/2006/relationships/hyperlink" Target="https://podminky.urs.cz/item/CS_URS_2021_02/725861102" TargetMode="External"/><Relationship Id="rId42" Type="http://schemas.openxmlformats.org/officeDocument/2006/relationships/hyperlink" Target="https://podminky.urs.cz/item/CS_URS_2021_02/766811223" TargetMode="External"/><Relationship Id="rId47" Type="http://schemas.openxmlformats.org/officeDocument/2006/relationships/hyperlink" Target="https://podminky.urs.cz/item/CS_URS_2021_02/781121011" TargetMode="External"/><Relationship Id="rId50" Type="http://schemas.openxmlformats.org/officeDocument/2006/relationships/hyperlink" Target="https://podminky.urs.cz/item/CS_URS_2021_02/781474114" TargetMode="External"/><Relationship Id="rId55" Type="http://schemas.openxmlformats.org/officeDocument/2006/relationships/drawing" Target="../drawings/drawing39.xm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725210821" TargetMode="External"/><Relationship Id="rId33" Type="http://schemas.openxmlformats.org/officeDocument/2006/relationships/hyperlink" Target="https://podminky.urs.cz/item/CS_URS_2021_02/725819401" TargetMode="External"/><Relationship Id="rId38" Type="http://schemas.openxmlformats.org/officeDocument/2006/relationships/hyperlink" Target="https://podminky.urs.cz/item/CS_URS_2021_02/766811115" TargetMode="External"/><Relationship Id="rId46" Type="http://schemas.openxmlformats.org/officeDocument/2006/relationships/hyperlink" Target="https://podminky.urs.cz/item/CS_URS_2021_02/78111101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211616" TargetMode="External"/><Relationship Id="rId41" Type="http://schemas.openxmlformats.org/officeDocument/2006/relationships/hyperlink" Target="https://podminky.urs.cz/item/CS_URS_2021_02/766811221" TargetMode="External"/><Relationship Id="rId54" Type="http://schemas.openxmlformats.org/officeDocument/2006/relationships/hyperlink" Target="https://podminky.urs.cz/item/CS_URS_2021_02/99878118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3" TargetMode="External"/><Relationship Id="rId24" Type="http://schemas.openxmlformats.org/officeDocument/2006/relationships/hyperlink" Target="https://podminky.urs.cz/item/CS_URS_2021_02/998722181" TargetMode="External"/><Relationship Id="rId32" Type="http://schemas.openxmlformats.org/officeDocument/2006/relationships/hyperlink" Target="https://podminky.urs.cz/item/CS_URS_2021_02/725822611" TargetMode="External"/><Relationship Id="rId37" Type="http://schemas.openxmlformats.org/officeDocument/2006/relationships/hyperlink" Target="https://podminky.urs.cz/item/CS_URS_2021_02/998725181" TargetMode="External"/><Relationship Id="rId40" Type="http://schemas.openxmlformats.org/officeDocument/2006/relationships/hyperlink" Target="https://podminky.urs.cz/item/CS_URS_2021_02/766811211" TargetMode="External"/><Relationship Id="rId45" Type="http://schemas.openxmlformats.org/officeDocument/2006/relationships/hyperlink" Target="https://podminky.urs.cz/item/CS_URS_2021_02/781473810" TargetMode="External"/><Relationship Id="rId53" Type="http://schemas.openxmlformats.org/officeDocument/2006/relationships/hyperlink" Target="https://podminky.urs.cz/item/CS_URS_2021_02/998781103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998722103" TargetMode="External"/><Relationship Id="rId28" Type="http://schemas.openxmlformats.org/officeDocument/2006/relationships/hyperlink" Target="https://podminky.urs.cz/item/CS_URS_2021_02/725860811" TargetMode="External"/><Relationship Id="rId36" Type="http://schemas.openxmlformats.org/officeDocument/2006/relationships/hyperlink" Target="https://podminky.urs.cz/item/CS_URS_2021_02/998725103" TargetMode="External"/><Relationship Id="rId49" Type="http://schemas.openxmlformats.org/officeDocument/2006/relationships/hyperlink" Target="https://podminky.urs.cz/item/CS_URS_2021_02/78115103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821325" TargetMode="External"/><Relationship Id="rId44" Type="http://schemas.openxmlformats.org/officeDocument/2006/relationships/hyperlink" Target="https://podminky.urs.cz/item/CS_URS_2021_02/998766181" TargetMode="External"/><Relationship Id="rId52" Type="http://schemas.openxmlformats.org/officeDocument/2006/relationships/hyperlink" Target="https://podminky.urs.cz/item/CS_URS_2021_02/781495115" TargetMode="Externa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90226" TargetMode="External"/><Relationship Id="rId27" Type="http://schemas.openxmlformats.org/officeDocument/2006/relationships/hyperlink" Target="https://podminky.urs.cz/item/CS_URS_2021_02/725820801" TargetMode="External"/><Relationship Id="rId30" Type="http://schemas.openxmlformats.org/officeDocument/2006/relationships/hyperlink" Target="https://podminky.urs.cz/item/CS_URS_2021_02/725311121" TargetMode="External"/><Relationship Id="rId35" Type="http://schemas.openxmlformats.org/officeDocument/2006/relationships/hyperlink" Target="https://podminky.urs.cz/item/CS_URS_2021_02/725862103" TargetMode="External"/><Relationship Id="rId43" Type="http://schemas.openxmlformats.org/officeDocument/2006/relationships/hyperlink" Target="https://podminky.urs.cz/item/CS_URS_2021_02/998766103" TargetMode="External"/><Relationship Id="rId48" Type="http://schemas.openxmlformats.org/officeDocument/2006/relationships/hyperlink" Target="https://podminky.urs.cz/item/CS_URS_2021_02/781131112" TargetMode="External"/><Relationship Id="rId8" Type="http://schemas.openxmlformats.org/officeDocument/2006/relationships/hyperlink" Target="https://podminky.urs.cz/item/CS_URS_2021_02/997013501" TargetMode="External"/><Relationship Id="rId51" Type="http://schemas.openxmlformats.org/officeDocument/2006/relationships/hyperlink" Target="https://podminky.urs.cz/item/CS_URS_2021_02/781477111" TargetMode="External"/><Relationship Id="rId3" Type="http://schemas.openxmlformats.org/officeDocument/2006/relationships/hyperlink" Target="https://podminky.urs.cz/item/CS_URS_2021_02/612325123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1" TargetMode="External"/><Relationship Id="rId13" Type="http://schemas.openxmlformats.org/officeDocument/2006/relationships/hyperlink" Target="https://podminky.urs.cz/item/CS_URS_2021_02/722174023" TargetMode="External"/><Relationship Id="rId18" Type="http://schemas.openxmlformats.org/officeDocument/2006/relationships/hyperlink" Target="https://podminky.urs.cz/item/CS_URS_2021_02/722181251" TargetMode="External"/><Relationship Id="rId26" Type="http://schemas.openxmlformats.org/officeDocument/2006/relationships/hyperlink" Target="https://podminky.urs.cz/item/CS_URS_2021_02/725820801" TargetMode="External"/><Relationship Id="rId39" Type="http://schemas.openxmlformats.org/officeDocument/2006/relationships/hyperlink" Target="https://podminky.urs.cz/item/CS_URS_2021_02/781474114" TargetMode="External"/><Relationship Id="rId3" Type="http://schemas.openxmlformats.org/officeDocument/2006/relationships/hyperlink" Target="https://podminky.urs.cz/item/CS_URS_2021_02/612325123" TargetMode="External"/><Relationship Id="rId21" Type="http://schemas.openxmlformats.org/officeDocument/2006/relationships/hyperlink" Target="https://podminky.urs.cz/item/CS_URS_2021_02/722220121" TargetMode="External"/><Relationship Id="rId34" Type="http://schemas.openxmlformats.org/officeDocument/2006/relationships/hyperlink" Target="https://podminky.urs.cz/item/CS_URS_2021_02/781473810" TargetMode="External"/><Relationship Id="rId42" Type="http://schemas.openxmlformats.org/officeDocument/2006/relationships/hyperlink" Target="https://podminky.urs.cz/item/CS_URS_2021_02/998781103" TargetMode="External"/><Relationship Id="rId7" Type="http://schemas.openxmlformats.org/officeDocument/2006/relationships/hyperlink" Target="https://podminky.urs.cz/item/CS_URS_2021_02/974031169" TargetMode="External"/><Relationship Id="rId12" Type="http://schemas.openxmlformats.org/officeDocument/2006/relationships/hyperlink" Target="https://podminky.urs.cz/item/CS_URS_2021_02/722174022" TargetMode="External"/><Relationship Id="rId17" Type="http://schemas.openxmlformats.org/officeDocument/2006/relationships/hyperlink" Target="https://podminky.urs.cz/item/CS_URS_2021_02/722181213" TargetMode="External"/><Relationship Id="rId25" Type="http://schemas.openxmlformats.org/officeDocument/2006/relationships/hyperlink" Target="https://podminky.urs.cz/item/CS_URS_2021_02/725210821" TargetMode="External"/><Relationship Id="rId33" Type="http://schemas.openxmlformats.org/officeDocument/2006/relationships/hyperlink" Target="https://podminky.urs.cz/item/CS_URS_2021_02/998725181" TargetMode="External"/><Relationship Id="rId38" Type="http://schemas.openxmlformats.org/officeDocument/2006/relationships/hyperlink" Target="https://podminky.urs.cz/item/CS_URS_2021_02/78115103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hyperlink" Target="https://podminky.urs.cz/item/CS_URS_2021_02/722181212" TargetMode="External"/><Relationship Id="rId20" Type="http://schemas.openxmlformats.org/officeDocument/2006/relationships/hyperlink" Target="https://podminky.urs.cz/item/CS_URS_2021_02/722190401" TargetMode="External"/><Relationship Id="rId29" Type="http://schemas.openxmlformats.org/officeDocument/2006/relationships/hyperlink" Target="https://podminky.urs.cz/item/CS_URS_2021_02/725822611" TargetMode="External"/><Relationship Id="rId41" Type="http://schemas.openxmlformats.org/officeDocument/2006/relationships/hyperlink" Target="https://podminky.urs.cz/item/CS_URS_2021_02/781495115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74031157" TargetMode="External"/><Relationship Id="rId11" Type="http://schemas.openxmlformats.org/officeDocument/2006/relationships/hyperlink" Target="https://podminky.urs.cz/item/CS_URS_2021_02/998011003" TargetMode="External"/><Relationship Id="rId24" Type="http://schemas.openxmlformats.org/officeDocument/2006/relationships/hyperlink" Target="https://podminky.urs.cz/item/CS_URS_2021_02/998722181" TargetMode="External"/><Relationship Id="rId32" Type="http://schemas.openxmlformats.org/officeDocument/2006/relationships/hyperlink" Target="https://podminky.urs.cz/item/CS_URS_2021_02/998725103" TargetMode="External"/><Relationship Id="rId37" Type="http://schemas.openxmlformats.org/officeDocument/2006/relationships/hyperlink" Target="https://podminky.urs.cz/item/CS_URS_2021_02/781131112" TargetMode="External"/><Relationship Id="rId40" Type="http://schemas.openxmlformats.org/officeDocument/2006/relationships/hyperlink" Target="https://podminky.urs.cz/item/CS_URS_2021_02/781477111" TargetMode="External"/><Relationship Id="rId5" Type="http://schemas.openxmlformats.org/officeDocument/2006/relationships/hyperlink" Target="https://podminky.urs.cz/item/CS_URS_2021_02/974031153" TargetMode="External"/><Relationship Id="rId15" Type="http://schemas.openxmlformats.org/officeDocument/2006/relationships/hyperlink" Target="https://podminky.urs.cz/item/CS_URS_2021_02/722181211" TargetMode="External"/><Relationship Id="rId23" Type="http://schemas.openxmlformats.org/officeDocument/2006/relationships/hyperlink" Target="https://podminky.urs.cz/item/CS_URS_2021_02/998722103" TargetMode="External"/><Relationship Id="rId28" Type="http://schemas.openxmlformats.org/officeDocument/2006/relationships/hyperlink" Target="https://podminky.urs.cz/item/CS_URS_2021_02/725211616" TargetMode="External"/><Relationship Id="rId36" Type="http://schemas.openxmlformats.org/officeDocument/2006/relationships/hyperlink" Target="https://podminky.urs.cz/item/CS_URS_2021_02/781121011" TargetMode="External"/><Relationship Id="rId10" Type="http://schemas.openxmlformats.org/officeDocument/2006/relationships/hyperlink" Target="https://podminky.urs.cz/item/CS_URS_2021_02/997013609" TargetMode="External"/><Relationship Id="rId19" Type="http://schemas.openxmlformats.org/officeDocument/2006/relationships/hyperlink" Target="https://podminky.urs.cz/item/CS_URS_2021_02/722181252" TargetMode="External"/><Relationship Id="rId31" Type="http://schemas.openxmlformats.org/officeDocument/2006/relationships/hyperlink" Target="https://podminky.urs.cz/item/CS_URS_2021_02/725861102" TargetMode="External"/><Relationship Id="rId44" Type="http://schemas.openxmlformats.org/officeDocument/2006/relationships/drawing" Target="../drawings/drawing40.xml"/><Relationship Id="rId4" Type="http://schemas.openxmlformats.org/officeDocument/2006/relationships/hyperlink" Target="https://podminky.urs.cz/item/CS_URS_2021_02/972033271" TargetMode="External"/><Relationship Id="rId9" Type="http://schemas.openxmlformats.org/officeDocument/2006/relationships/hyperlink" Target="https://podminky.urs.cz/item/CS_URS_2021_02/997013509" TargetMode="External"/><Relationship Id="rId14" Type="http://schemas.openxmlformats.org/officeDocument/2006/relationships/hyperlink" Target="https://podminky.urs.cz/item/CS_URS_2021_02/722174025" TargetMode="External"/><Relationship Id="rId22" Type="http://schemas.openxmlformats.org/officeDocument/2006/relationships/hyperlink" Target="https://podminky.urs.cz/item/CS_URS_2021_02/722290226" TargetMode="External"/><Relationship Id="rId27" Type="http://schemas.openxmlformats.org/officeDocument/2006/relationships/hyperlink" Target="https://podminky.urs.cz/item/CS_URS_2021_02/725860811" TargetMode="External"/><Relationship Id="rId30" Type="http://schemas.openxmlformats.org/officeDocument/2006/relationships/hyperlink" Target="https://podminky.urs.cz/item/CS_URS_2021_02/725819401" TargetMode="External"/><Relationship Id="rId35" Type="http://schemas.openxmlformats.org/officeDocument/2006/relationships/hyperlink" Target="https://podminky.urs.cz/item/CS_URS_2021_02/781111011" TargetMode="External"/><Relationship Id="rId43" Type="http://schemas.openxmlformats.org/officeDocument/2006/relationships/hyperlink" Target="https://podminky.urs.cz/item/CS_URS_2021_02/998781181" TargetMode="Externa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1174004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8011003" TargetMode="External"/><Relationship Id="rId12" Type="http://schemas.openxmlformats.org/officeDocument/2006/relationships/drawing" Target="../drawings/drawing41.xml"/><Relationship Id="rId2" Type="http://schemas.openxmlformats.org/officeDocument/2006/relationships/hyperlink" Target="https://podminky.urs.cz/item/CS_URS_2021_02/89991111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609" TargetMode="External"/><Relationship Id="rId11" Type="http://schemas.openxmlformats.org/officeDocument/2006/relationships/hyperlink" Target="https://podminky.urs.cz/item/CS_URS_2021_02/998721181" TargetMode="External"/><Relationship Id="rId5" Type="http://schemas.openxmlformats.org/officeDocument/2006/relationships/hyperlink" Target="https://podminky.urs.cz/item/CS_URS_2021_02/997013509" TargetMode="External"/><Relationship Id="rId10" Type="http://schemas.openxmlformats.org/officeDocument/2006/relationships/hyperlink" Target="https://podminky.urs.cz/item/CS_URS_2021_02/998721103" TargetMode="External"/><Relationship Id="rId4" Type="http://schemas.openxmlformats.org/officeDocument/2006/relationships/hyperlink" Target="https://podminky.urs.cz/item/CS_URS_2021_02/997013501" TargetMode="External"/><Relationship Id="rId9" Type="http://schemas.openxmlformats.org/officeDocument/2006/relationships/hyperlink" Target="https://podminky.urs.cz/item/CS_URS_2021_02/721290111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290111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drawing" Target="../drawings/drawing42.xm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81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998721103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721290111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175211" TargetMode="External"/><Relationship Id="rId2" Type="http://schemas.openxmlformats.org/officeDocument/2006/relationships/hyperlink" Target="https://podminky.urs.cz/item/CS_URS_2021_02/612325121" TargetMode="External"/><Relationship Id="rId16" Type="http://schemas.openxmlformats.org/officeDocument/2006/relationships/drawing" Target="../drawings/drawing43.xm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03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hyperlink" Target="https://podminky.urs.cz/item/CS_URS_2021_02/998721181" TargetMode="Externa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998721103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09" TargetMode="External"/><Relationship Id="rId13" Type="http://schemas.openxmlformats.org/officeDocument/2006/relationships/hyperlink" Target="https://podminky.urs.cz/item/CS_URS_2021_02/998721103" TargetMode="External"/><Relationship Id="rId3" Type="http://schemas.openxmlformats.org/officeDocument/2006/relationships/hyperlink" Target="https://podminky.urs.cz/item/CS_URS_2021_02/97204425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721290111" TargetMode="External"/><Relationship Id="rId2" Type="http://schemas.openxmlformats.org/officeDocument/2006/relationships/hyperlink" Target="https://podminky.urs.cz/item/CS_URS_2021_02/612325121" TargetMode="External"/><Relationship Id="rId1" Type="http://schemas.openxmlformats.org/officeDocument/2006/relationships/hyperlink" Target="https://podminky.urs.cz/item/CS_URS_2021_02/6113152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21175211" TargetMode="External"/><Relationship Id="rId5" Type="http://schemas.openxmlformats.org/officeDocument/2006/relationships/hyperlink" Target="https://podminky.urs.cz/item/CS_URS_2021_02/974031164" TargetMode="External"/><Relationship Id="rId15" Type="http://schemas.openxmlformats.org/officeDocument/2006/relationships/drawing" Target="../drawings/drawing44.xml"/><Relationship Id="rId10" Type="http://schemas.openxmlformats.org/officeDocument/2006/relationships/hyperlink" Target="https://podminky.urs.cz/item/CS_URS_2021_02/721175202" TargetMode="External"/><Relationship Id="rId4" Type="http://schemas.openxmlformats.org/officeDocument/2006/relationships/hyperlink" Target="https://podminky.urs.cz/item/CS_URS_2021_02/974031153" TargetMode="External"/><Relationship Id="rId9" Type="http://schemas.openxmlformats.org/officeDocument/2006/relationships/hyperlink" Target="https://podminky.urs.cz/item/CS_URS_2021_02/998011003" TargetMode="External"/><Relationship Id="rId14" Type="http://schemas.openxmlformats.org/officeDocument/2006/relationships/hyperlink" Target="https://podminky.urs.cz/item/CS_URS_2021_02/998721181" TargetMode="Externa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M108"/>
  <sheetViews>
    <sheetView showGridLines="0" tabSelected="1" workbookViewId="0">
      <selection activeCell="BE87" sqref="BE8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75" t="s">
        <v>14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23"/>
      <c r="AQ5" s="23"/>
      <c r="AR5" s="21"/>
      <c r="BE5" s="37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77" t="s">
        <v>17</v>
      </c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23"/>
      <c r="AQ6" s="23"/>
      <c r="AR6" s="21"/>
      <c r="BE6" s="37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7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7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73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7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7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73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32</v>
      </c>
      <c r="AO13" s="23"/>
      <c r="AP13" s="23"/>
      <c r="AQ13" s="23"/>
      <c r="AR13" s="21"/>
      <c r="BE13" s="373"/>
      <c r="BS13" s="18" t="s">
        <v>6</v>
      </c>
    </row>
    <row r="14" spans="1:74" ht="12.75">
      <c r="B14" s="22"/>
      <c r="C14" s="23"/>
      <c r="D14" s="23"/>
      <c r="E14" s="378" t="s">
        <v>32</v>
      </c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0" t="s">
        <v>29</v>
      </c>
      <c r="AL14" s="23"/>
      <c r="AM14" s="23"/>
      <c r="AN14" s="32" t="s">
        <v>32</v>
      </c>
      <c r="AO14" s="23"/>
      <c r="AP14" s="23"/>
      <c r="AQ14" s="23"/>
      <c r="AR14" s="21"/>
      <c r="BE14" s="37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73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7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73"/>
      <c r="BS17" s="18" t="s">
        <v>37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73"/>
      <c r="BS18" s="18" t="s">
        <v>6</v>
      </c>
    </row>
    <row r="19" spans="1:71" s="1" customFormat="1" ht="12" customHeight="1">
      <c r="B19" s="22"/>
      <c r="C19" s="23"/>
      <c r="D19" s="30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7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36</v>
      </c>
      <c r="AO20" s="23"/>
      <c r="AP20" s="23"/>
      <c r="AQ20" s="23"/>
      <c r="AR20" s="21"/>
      <c r="BE20" s="373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73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73"/>
    </row>
    <row r="23" spans="1:71" s="1" customFormat="1" ht="47.25" customHeight="1">
      <c r="B23" s="22"/>
      <c r="C23" s="23"/>
      <c r="D23" s="23"/>
      <c r="E23" s="380" t="s">
        <v>40</v>
      </c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23"/>
      <c r="AP23" s="23"/>
      <c r="AQ23" s="23"/>
      <c r="AR23" s="21"/>
      <c r="BE23" s="37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7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73"/>
    </row>
    <row r="26" spans="1:71" s="2" customFormat="1" ht="25.9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81">
        <f>ROUND(AG54,2)</f>
        <v>0</v>
      </c>
      <c r="AL26" s="382"/>
      <c r="AM26" s="382"/>
      <c r="AN26" s="382"/>
      <c r="AO26" s="382"/>
      <c r="AP26" s="37"/>
      <c r="AQ26" s="37"/>
      <c r="AR26" s="40"/>
      <c r="BE26" s="37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7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83" t="s">
        <v>42</v>
      </c>
      <c r="M28" s="383"/>
      <c r="N28" s="383"/>
      <c r="O28" s="383"/>
      <c r="P28" s="383"/>
      <c r="Q28" s="37"/>
      <c r="R28" s="37"/>
      <c r="S28" s="37"/>
      <c r="T28" s="37"/>
      <c r="U28" s="37"/>
      <c r="V28" s="37"/>
      <c r="W28" s="383" t="s">
        <v>43</v>
      </c>
      <c r="X28" s="383"/>
      <c r="Y28" s="383"/>
      <c r="Z28" s="383"/>
      <c r="AA28" s="383"/>
      <c r="AB28" s="383"/>
      <c r="AC28" s="383"/>
      <c r="AD28" s="383"/>
      <c r="AE28" s="383"/>
      <c r="AF28" s="37"/>
      <c r="AG28" s="37"/>
      <c r="AH28" s="37"/>
      <c r="AI28" s="37"/>
      <c r="AJ28" s="37"/>
      <c r="AK28" s="383" t="s">
        <v>44</v>
      </c>
      <c r="AL28" s="383"/>
      <c r="AM28" s="383"/>
      <c r="AN28" s="383"/>
      <c r="AO28" s="383"/>
      <c r="AP28" s="37"/>
      <c r="AQ28" s="37"/>
      <c r="AR28" s="40"/>
      <c r="BE28" s="373"/>
    </row>
    <row r="29" spans="1:71" s="3" customFormat="1" ht="14.45" customHeight="1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56">
        <v>0.21</v>
      </c>
      <c r="M29" s="357"/>
      <c r="N29" s="357"/>
      <c r="O29" s="357"/>
      <c r="P29" s="357"/>
      <c r="Q29" s="42"/>
      <c r="R29" s="42"/>
      <c r="S29" s="42"/>
      <c r="T29" s="42"/>
      <c r="U29" s="42"/>
      <c r="V29" s="42"/>
      <c r="W29" s="358">
        <f>ROUND(AZ54, 2)</f>
        <v>0</v>
      </c>
      <c r="X29" s="357"/>
      <c r="Y29" s="357"/>
      <c r="Z29" s="357"/>
      <c r="AA29" s="357"/>
      <c r="AB29" s="357"/>
      <c r="AC29" s="357"/>
      <c r="AD29" s="357"/>
      <c r="AE29" s="357"/>
      <c r="AF29" s="42"/>
      <c r="AG29" s="42"/>
      <c r="AH29" s="42"/>
      <c r="AI29" s="42"/>
      <c r="AJ29" s="42"/>
      <c r="AK29" s="358">
        <f>ROUND(AV54, 2)</f>
        <v>0</v>
      </c>
      <c r="AL29" s="357"/>
      <c r="AM29" s="357"/>
      <c r="AN29" s="357"/>
      <c r="AO29" s="357"/>
      <c r="AP29" s="42"/>
      <c r="AQ29" s="42"/>
      <c r="AR29" s="43"/>
      <c r="BE29" s="374"/>
    </row>
    <row r="30" spans="1:71" s="3" customFormat="1" ht="14.45" customHeight="1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56">
        <v>0.15</v>
      </c>
      <c r="M30" s="357"/>
      <c r="N30" s="357"/>
      <c r="O30" s="357"/>
      <c r="P30" s="357"/>
      <c r="Q30" s="42"/>
      <c r="R30" s="42"/>
      <c r="S30" s="42"/>
      <c r="T30" s="42"/>
      <c r="U30" s="42"/>
      <c r="V30" s="42"/>
      <c r="W30" s="358">
        <f>ROUND(BA54, 2)</f>
        <v>0</v>
      </c>
      <c r="X30" s="357"/>
      <c r="Y30" s="357"/>
      <c r="Z30" s="357"/>
      <c r="AA30" s="357"/>
      <c r="AB30" s="357"/>
      <c r="AC30" s="357"/>
      <c r="AD30" s="357"/>
      <c r="AE30" s="357"/>
      <c r="AF30" s="42"/>
      <c r="AG30" s="42"/>
      <c r="AH30" s="42"/>
      <c r="AI30" s="42"/>
      <c r="AJ30" s="42"/>
      <c r="AK30" s="358">
        <f>ROUND(AW54, 2)</f>
        <v>0</v>
      </c>
      <c r="AL30" s="357"/>
      <c r="AM30" s="357"/>
      <c r="AN30" s="357"/>
      <c r="AO30" s="357"/>
      <c r="AP30" s="42"/>
      <c r="AQ30" s="42"/>
      <c r="AR30" s="43"/>
      <c r="BE30" s="374"/>
    </row>
    <row r="31" spans="1:71" s="3" customFormat="1" ht="14.45" hidden="1" customHeight="1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56">
        <v>0.21</v>
      </c>
      <c r="M31" s="357"/>
      <c r="N31" s="357"/>
      <c r="O31" s="357"/>
      <c r="P31" s="357"/>
      <c r="Q31" s="42"/>
      <c r="R31" s="42"/>
      <c r="S31" s="42"/>
      <c r="T31" s="42"/>
      <c r="U31" s="42"/>
      <c r="V31" s="42"/>
      <c r="W31" s="358">
        <f>ROUND(BB54, 2)</f>
        <v>0</v>
      </c>
      <c r="X31" s="357"/>
      <c r="Y31" s="357"/>
      <c r="Z31" s="357"/>
      <c r="AA31" s="357"/>
      <c r="AB31" s="357"/>
      <c r="AC31" s="357"/>
      <c r="AD31" s="357"/>
      <c r="AE31" s="357"/>
      <c r="AF31" s="42"/>
      <c r="AG31" s="42"/>
      <c r="AH31" s="42"/>
      <c r="AI31" s="42"/>
      <c r="AJ31" s="42"/>
      <c r="AK31" s="358">
        <v>0</v>
      </c>
      <c r="AL31" s="357"/>
      <c r="AM31" s="357"/>
      <c r="AN31" s="357"/>
      <c r="AO31" s="357"/>
      <c r="AP31" s="42"/>
      <c r="AQ31" s="42"/>
      <c r="AR31" s="43"/>
      <c r="BE31" s="374"/>
    </row>
    <row r="32" spans="1:71" s="3" customFormat="1" ht="14.45" hidden="1" customHeight="1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56">
        <v>0.15</v>
      </c>
      <c r="M32" s="357"/>
      <c r="N32" s="357"/>
      <c r="O32" s="357"/>
      <c r="P32" s="357"/>
      <c r="Q32" s="42"/>
      <c r="R32" s="42"/>
      <c r="S32" s="42"/>
      <c r="T32" s="42"/>
      <c r="U32" s="42"/>
      <c r="V32" s="42"/>
      <c r="W32" s="358">
        <f>ROUND(BC54, 2)</f>
        <v>0</v>
      </c>
      <c r="X32" s="357"/>
      <c r="Y32" s="357"/>
      <c r="Z32" s="357"/>
      <c r="AA32" s="357"/>
      <c r="AB32" s="357"/>
      <c r="AC32" s="357"/>
      <c r="AD32" s="357"/>
      <c r="AE32" s="357"/>
      <c r="AF32" s="42"/>
      <c r="AG32" s="42"/>
      <c r="AH32" s="42"/>
      <c r="AI32" s="42"/>
      <c r="AJ32" s="42"/>
      <c r="AK32" s="358">
        <v>0</v>
      </c>
      <c r="AL32" s="357"/>
      <c r="AM32" s="357"/>
      <c r="AN32" s="357"/>
      <c r="AO32" s="357"/>
      <c r="AP32" s="42"/>
      <c r="AQ32" s="42"/>
      <c r="AR32" s="43"/>
      <c r="BE32" s="374"/>
    </row>
    <row r="33" spans="1:57" s="3" customFormat="1" ht="14.45" hidden="1" customHeight="1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56">
        <v>0</v>
      </c>
      <c r="M33" s="357"/>
      <c r="N33" s="357"/>
      <c r="O33" s="357"/>
      <c r="P33" s="357"/>
      <c r="Q33" s="42"/>
      <c r="R33" s="42"/>
      <c r="S33" s="42"/>
      <c r="T33" s="42"/>
      <c r="U33" s="42"/>
      <c r="V33" s="42"/>
      <c r="W33" s="358">
        <f>ROUND(BD54, 2)</f>
        <v>0</v>
      </c>
      <c r="X33" s="357"/>
      <c r="Y33" s="357"/>
      <c r="Z33" s="357"/>
      <c r="AA33" s="357"/>
      <c r="AB33" s="357"/>
      <c r="AC33" s="357"/>
      <c r="AD33" s="357"/>
      <c r="AE33" s="357"/>
      <c r="AF33" s="42"/>
      <c r="AG33" s="42"/>
      <c r="AH33" s="42"/>
      <c r="AI33" s="42"/>
      <c r="AJ33" s="42"/>
      <c r="AK33" s="358">
        <v>0</v>
      </c>
      <c r="AL33" s="357"/>
      <c r="AM33" s="357"/>
      <c r="AN33" s="357"/>
      <c r="AO33" s="357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62" t="s">
        <v>53</v>
      </c>
      <c r="Y35" s="360"/>
      <c r="Z35" s="360"/>
      <c r="AA35" s="360"/>
      <c r="AB35" s="360"/>
      <c r="AC35" s="46"/>
      <c r="AD35" s="46"/>
      <c r="AE35" s="46"/>
      <c r="AF35" s="46"/>
      <c r="AG35" s="46"/>
      <c r="AH35" s="46"/>
      <c r="AI35" s="46"/>
      <c r="AJ35" s="46"/>
      <c r="AK35" s="359">
        <f>SUM(AK26:AK33)</f>
        <v>0</v>
      </c>
      <c r="AL35" s="360"/>
      <c r="AM35" s="360"/>
      <c r="AN35" s="360"/>
      <c r="AO35" s="36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54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21-013-160NCI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6" t="str">
        <f>K6</f>
        <v>ZŠ Rokycanova - opravy vnitřních instalací</v>
      </c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Sokolov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8" t="str">
        <f>IF(AN8= "","",AN8)</f>
        <v>26. 1. 2022</v>
      </c>
      <c r="AN47" s="348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Sokolov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49" t="str">
        <f>IF(E17="","",E17)</f>
        <v>NCI.CZ ENGINEERING s.r.o.</v>
      </c>
      <c r="AN49" s="350"/>
      <c r="AO49" s="350"/>
      <c r="AP49" s="350"/>
      <c r="AQ49" s="37"/>
      <c r="AR49" s="40"/>
      <c r="AS49" s="364" t="s">
        <v>55</v>
      </c>
      <c r="AT49" s="365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25.7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38</v>
      </c>
      <c r="AJ50" s="37"/>
      <c r="AK50" s="37"/>
      <c r="AL50" s="37"/>
      <c r="AM50" s="349" t="str">
        <f>IF(E20="","",E20)</f>
        <v>NCI.CZ ENGINEERING s.r.o.</v>
      </c>
      <c r="AN50" s="350"/>
      <c r="AO50" s="350"/>
      <c r="AP50" s="350"/>
      <c r="AQ50" s="37"/>
      <c r="AR50" s="40"/>
      <c r="AS50" s="366"/>
      <c r="AT50" s="367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68"/>
      <c r="AT51" s="369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1" t="s">
        <v>56</v>
      </c>
      <c r="D52" s="342"/>
      <c r="E52" s="342"/>
      <c r="F52" s="342"/>
      <c r="G52" s="342"/>
      <c r="H52" s="67"/>
      <c r="I52" s="343" t="s">
        <v>57</v>
      </c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51" t="s">
        <v>58</v>
      </c>
      <c r="AH52" s="342"/>
      <c r="AI52" s="342"/>
      <c r="AJ52" s="342"/>
      <c r="AK52" s="342"/>
      <c r="AL52" s="342"/>
      <c r="AM52" s="342"/>
      <c r="AN52" s="343" t="s">
        <v>59</v>
      </c>
      <c r="AO52" s="342"/>
      <c r="AP52" s="342"/>
      <c r="AQ52" s="68" t="s">
        <v>60</v>
      </c>
      <c r="AR52" s="40"/>
      <c r="AS52" s="69" t="s">
        <v>61</v>
      </c>
      <c r="AT52" s="70" t="s">
        <v>62</v>
      </c>
      <c r="AU52" s="70" t="s">
        <v>63</v>
      </c>
      <c r="AV52" s="70" t="s">
        <v>64</v>
      </c>
      <c r="AW52" s="70" t="s">
        <v>65</v>
      </c>
      <c r="AX52" s="70" t="s">
        <v>66</v>
      </c>
      <c r="AY52" s="70" t="s">
        <v>67</v>
      </c>
      <c r="AZ52" s="70" t="s">
        <v>68</v>
      </c>
      <c r="BA52" s="70" t="s">
        <v>69</v>
      </c>
      <c r="BB52" s="70" t="s">
        <v>70</v>
      </c>
      <c r="BC52" s="70" t="s">
        <v>71</v>
      </c>
      <c r="BD52" s="71" t="s">
        <v>72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70">
        <f>ROUND(AG55+AG56+AG75+AG91,2)</f>
        <v>0</v>
      </c>
      <c r="AH54" s="370"/>
      <c r="AI54" s="370"/>
      <c r="AJ54" s="370"/>
      <c r="AK54" s="370"/>
      <c r="AL54" s="370"/>
      <c r="AM54" s="370"/>
      <c r="AN54" s="371">
        <f t="shared" ref="AN54:AN85" si="0">SUM(AG54,AT54)</f>
        <v>0</v>
      </c>
      <c r="AO54" s="371"/>
      <c r="AP54" s="371"/>
      <c r="AQ54" s="79" t="s">
        <v>19</v>
      </c>
      <c r="AR54" s="80"/>
      <c r="AS54" s="81">
        <f>ROUND(AS55+AS56+AS75+AS91,2)</f>
        <v>0</v>
      </c>
      <c r="AT54" s="82">
        <f t="shared" ref="AT54:AT85" si="1">ROUND(SUM(AV54:AW54),2)</f>
        <v>0</v>
      </c>
      <c r="AU54" s="83">
        <f>ROUND(AU55+AU56+AU75+AU91,5)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ROUND(AZ55+AZ56+AZ75+AZ91,2)</f>
        <v>0</v>
      </c>
      <c r="BA54" s="82">
        <f>ROUND(BA55+BA56+BA75+BA91,2)</f>
        <v>0</v>
      </c>
      <c r="BB54" s="82">
        <f>ROUND(BB55+BB56+BB75+BB91,2)</f>
        <v>0</v>
      </c>
      <c r="BC54" s="82">
        <f>ROUND(BC55+BC56+BC75+BC91,2)</f>
        <v>0</v>
      </c>
      <c r="BD54" s="84">
        <f>ROUND(BD55+BD56+BD75+BD91,2)</f>
        <v>0</v>
      </c>
      <c r="BS54" s="85" t="s">
        <v>74</v>
      </c>
      <c r="BT54" s="85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1" s="7" customFormat="1" ht="24.75" customHeight="1">
      <c r="A55" s="86" t="s">
        <v>78</v>
      </c>
      <c r="B55" s="87"/>
      <c r="C55" s="88"/>
      <c r="D55" s="340" t="s">
        <v>14</v>
      </c>
      <c r="E55" s="340"/>
      <c r="F55" s="340"/>
      <c r="G55" s="340"/>
      <c r="H55" s="340"/>
      <c r="I55" s="89"/>
      <c r="J55" s="340" t="s">
        <v>17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52">
        <f>'21-013-160NCI - ZŠ Rokyca...'!J28</f>
        <v>0</v>
      </c>
      <c r="AH55" s="353"/>
      <c r="AI55" s="353"/>
      <c r="AJ55" s="353"/>
      <c r="AK55" s="353"/>
      <c r="AL55" s="353"/>
      <c r="AM55" s="353"/>
      <c r="AN55" s="352">
        <f t="shared" si="0"/>
        <v>0</v>
      </c>
      <c r="AO55" s="353"/>
      <c r="AP55" s="353"/>
      <c r="AQ55" s="90" t="s">
        <v>79</v>
      </c>
      <c r="AR55" s="91"/>
      <c r="AS55" s="92">
        <v>0</v>
      </c>
      <c r="AT55" s="93">
        <f t="shared" si="1"/>
        <v>0</v>
      </c>
      <c r="AU55" s="94">
        <f>'21-013-160NCI - ZŠ Rokyca...'!P79</f>
        <v>0</v>
      </c>
      <c r="AV55" s="93">
        <f>'21-013-160NCI - ZŠ Rokyca...'!J31</f>
        <v>0</v>
      </c>
      <c r="AW55" s="93">
        <f>'21-013-160NCI - ZŠ Rokyca...'!J32</f>
        <v>0</v>
      </c>
      <c r="AX55" s="93">
        <f>'21-013-160NCI - ZŠ Rokyca...'!J33</f>
        <v>0</v>
      </c>
      <c r="AY55" s="93">
        <f>'21-013-160NCI - ZŠ Rokyca...'!J34</f>
        <v>0</v>
      </c>
      <c r="AZ55" s="93">
        <f>'21-013-160NCI - ZŠ Rokyca...'!F31</f>
        <v>0</v>
      </c>
      <c r="BA55" s="93">
        <f>'21-013-160NCI - ZŠ Rokyca...'!F32</f>
        <v>0</v>
      </c>
      <c r="BB55" s="93">
        <f>'21-013-160NCI - ZŠ Rokyca...'!F33</f>
        <v>0</v>
      </c>
      <c r="BC55" s="93">
        <f>'21-013-160NCI - ZŠ Rokyca...'!F34</f>
        <v>0</v>
      </c>
      <c r="BD55" s="95">
        <f>'21-013-160NCI - ZŠ Rokyca...'!F35</f>
        <v>0</v>
      </c>
      <c r="BT55" s="96" t="s">
        <v>80</v>
      </c>
      <c r="BU55" s="96" t="s">
        <v>81</v>
      </c>
      <c r="BV55" s="96" t="s">
        <v>76</v>
      </c>
      <c r="BW55" s="96" t="s">
        <v>5</v>
      </c>
      <c r="BX55" s="96" t="s">
        <v>77</v>
      </c>
      <c r="CL55" s="96" t="s">
        <v>19</v>
      </c>
    </row>
    <row r="56" spans="1:91" s="7" customFormat="1" ht="16.5" customHeight="1">
      <c r="B56" s="87"/>
      <c r="C56" s="88"/>
      <c r="D56" s="340" t="s">
        <v>82</v>
      </c>
      <c r="E56" s="340"/>
      <c r="F56" s="340"/>
      <c r="G56" s="340"/>
      <c r="H56" s="340"/>
      <c r="I56" s="89"/>
      <c r="J56" s="340" t="s">
        <v>83</v>
      </c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54">
        <f>ROUND(AG57+SUM(AG64:AG66),2)</f>
        <v>0</v>
      </c>
      <c r="AH56" s="353"/>
      <c r="AI56" s="353"/>
      <c r="AJ56" s="353"/>
      <c r="AK56" s="353"/>
      <c r="AL56" s="353"/>
      <c r="AM56" s="353"/>
      <c r="AN56" s="352">
        <f t="shared" si="0"/>
        <v>0</v>
      </c>
      <c r="AO56" s="353"/>
      <c r="AP56" s="353"/>
      <c r="AQ56" s="90" t="s">
        <v>79</v>
      </c>
      <c r="AR56" s="91"/>
      <c r="AS56" s="92">
        <f>ROUND(AS57+SUM(AS64:AS66),2)</f>
        <v>0</v>
      </c>
      <c r="AT56" s="93">
        <f t="shared" si="1"/>
        <v>0</v>
      </c>
      <c r="AU56" s="94">
        <f>ROUND(AU57+SUM(AU64:AU66),5)</f>
        <v>0</v>
      </c>
      <c r="AV56" s="93">
        <f>ROUND(AZ56*L29,2)</f>
        <v>0</v>
      </c>
      <c r="AW56" s="93">
        <f>ROUND(BA56*L30,2)</f>
        <v>0</v>
      </c>
      <c r="AX56" s="93">
        <f>ROUND(BB56*L29,2)</f>
        <v>0</v>
      </c>
      <c r="AY56" s="93">
        <f>ROUND(BC56*L30,2)</f>
        <v>0</v>
      </c>
      <c r="AZ56" s="93">
        <f>ROUND(AZ57+SUM(AZ64:AZ66),2)</f>
        <v>0</v>
      </c>
      <c r="BA56" s="93">
        <f>ROUND(BA57+SUM(BA64:BA66),2)</f>
        <v>0</v>
      </c>
      <c r="BB56" s="93">
        <f>ROUND(BB57+SUM(BB64:BB66),2)</f>
        <v>0</v>
      </c>
      <c r="BC56" s="93">
        <f>ROUND(BC57+SUM(BC64:BC66),2)</f>
        <v>0</v>
      </c>
      <c r="BD56" s="95">
        <f>ROUND(BD57+SUM(BD64:BD66),2)</f>
        <v>0</v>
      </c>
      <c r="BS56" s="96" t="s">
        <v>74</v>
      </c>
      <c r="BT56" s="96" t="s">
        <v>80</v>
      </c>
      <c r="BU56" s="96" t="s">
        <v>84</v>
      </c>
      <c r="BV56" s="96" t="s">
        <v>76</v>
      </c>
      <c r="BW56" s="96" t="s">
        <v>85</v>
      </c>
      <c r="BX56" s="96" t="s">
        <v>5</v>
      </c>
      <c r="CL56" s="96" t="s">
        <v>19</v>
      </c>
      <c r="CM56" s="96" t="s">
        <v>86</v>
      </c>
    </row>
    <row r="57" spans="1:91" s="4" customFormat="1" ht="16.5" customHeight="1">
      <c r="B57" s="52"/>
      <c r="C57" s="97"/>
      <c r="D57" s="97"/>
      <c r="E57" s="339" t="s">
        <v>87</v>
      </c>
      <c r="F57" s="339"/>
      <c r="G57" s="339"/>
      <c r="H57" s="339"/>
      <c r="I57" s="339"/>
      <c r="J57" s="97"/>
      <c r="K57" s="339" t="s">
        <v>88</v>
      </c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55">
        <f>ROUND(SUM(AG58:AG63),2)</f>
        <v>0</v>
      </c>
      <c r="AH57" s="345"/>
      <c r="AI57" s="345"/>
      <c r="AJ57" s="345"/>
      <c r="AK57" s="345"/>
      <c r="AL57" s="345"/>
      <c r="AM57" s="345"/>
      <c r="AN57" s="344">
        <f t="shared" si="0"/>
        <v>0</v>
      </c>
      <c r="AO57" s="345"/>
      <c r="AP57" s="345"/>
      <c r="AQ57" s="98" t="s">
        <v>89</v>
      </c>
      <c r="AR57" s="54"/>
      <c r="AS57" s="99">
        <f>ROUND(SUM(AS58:AS63),2)</f>
        <v>0</v>
      </c>
      <c r="AT57" s="100">
        <f t="shared" si="1"/>
        <v>0</v>
      </c>
      <c r="AU57" s="101">
        <f>ROUND(SUM(AU58:AU63),5)</f>
        <v>0</v>
      </c>
      <c r="AV57" s="100">
        <f>ROUND(AZ57*L29,2)</f>
        <v>0</v>
      </c>
      <c r="AW57" s="100">
        <f>ROUND(BA57*L30,2)</f>
        <v>0</v>
      </c>
      <c r="AX57" s="100">
        <f>ROUND(BB57*L29,2)</f>
        <v>0</v>
      </c>
      <c r="AY57" s="100">
        <f>ROUND(BC57*L30,2)</f>
        <v>0</v>
      </c>
      <c r="AZ57" s="100">
        <f>ROUND(SUM(AZ58:AZ63),2)</f>
        <v>0</v>
      </c>
      <c r="BA57" s="100">
        <f>ROUND(SUM(BA58:BA63),2)</f>
        <v>0</v>
      </c>
      <c r="BB57" s="100">
        <f>ROUND(SUM(BB58:BB63),2)</f>
        <v>0</v>
      </c>
      <c r="BC57" s="100">
        <f>ROUND(SUM(BC58:BC63),2)</f>
        <v>0</v>
      </c>
      <c r="BD57" s="102">
        <f>ROUND(SUM(BD58:BD63),2)</f>
        <v>0</v>
      </c>
      <c r="BS57" s="103" t="s">
        <v>74</v>
      </c>
      <c r="BT57" s="103" t="s">
        <v>86</v>
      </c>
      <c r="BV57" s="103" t="s">
        <v>76</v>
      </c>
      <c r="BW57" s="103" t="s">
        <v>90</v>
      </c>
      <c r="BX57" s="103" t="s">
        <v>85</v>
      </c>
      <c r="CL57" s="103" t="s">
        <v>19</v>
      </c>
    </row>
    <row r="58" spans="1:91" s="4" customFormat="1" ht="16.5" customHeight="1">
      <c r="A58" s="86" t="s">
        <v>78</v>
      </c>
      <c r="B58" s="52"/>
      <c r="C58" s="97"/>
      <c r="D58" s="97"/>
      <c r="E58" s="97"/>
      <c r="F58" s="339" t="s">
        <v>87</v>
      </c>
      <c r="G58" s="339"/>
      <c r="H58" s="339"/>
      <c r="I58" s="339"/>
      <c r="J58" s="339"/>
      <c r="K58" s="97"/>
      <c r="L58" s="339" t="s">
        <v>88</v>
      </c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44">
        <f>'D.1.4.1 - Zařízení pro vy...'!J32</f>
        <v>0</v>
      </c>
      <c r="AH58" s="345"/>
      <c r="AI58" s="345"/>
      <c r="AJ58" s="345"/>
      <c r="AK58" s="345"/>
      <c r="AL58" s="345"/>
      <c r="AM58" s="345"/>
      <c r="AN58" s="344">
        <f t="shared" si="0"/>
        <v>0</v>
      </c>
      <c r="AO58" s="345"/>
      <c r="AP58" s="345"/>
      <c r="AQ58" s="98" t="s">
        <v>89</v>
      </c>
      <c r="AR58" s="54"/>
      <c r="AS58" s="99">
        <v>0</v>
      </c>
      <c r="AT58" s="100">
        <f t="shared" si="1"/>
        <v>0</v>
      </c>
      <c r="AU58" s="101">
        <f>'D.1.4.1 - Zařízení pro vy...'!P86</f>
        <v>0</v>
      </c>
      <c r="AV58" s="100">
        <f>'D.1.4.1 - Zařízení pro vy...'!J35</f>
        <v>0</v>
      </c>
      <c r="AW58" s="100">
        <f>'D.1.4.1 - Zařízení pro vy...'!J36</f>
        <v>0</v>
      </c>
      <c r="AX58" s="100">
        <f>'D.1.4.1 - Zařízení pro vy...'!J37</f>
        <v>0</v>
      </c>
      <c r="AY58" s="100">
        <f>'D.1.4.1 - Zařízení pro vy...'!J38</f>
        <v>0</v>
      </c>
      <c r="AZ58" s="100">
        <f>'D.1.4.1 - Zařízení pro vy...'!F35</f>
        <v>0</v>
      </c>
      <c r="BA58" s="100">
        <f>'D.1.4.1 - Zařízení pro vy...'!F36</f>
        <v>0</v>
      </c>
      <c r="BB58" s="100">
        <f>'D.1.4.1 - Zařízení pro vy...'!F37</f>
        <v>0</v>
      </c>
      <c r="BC58" s="100">
        <f>'D.1.4.1 - Zařízení pro vy...'!F38</f>
        <v>0</v>
      </c>
      <c r="BD58" s="102">
        <f>'D.1.4.1 - Zařízení pro vy...'!F39</f>
        <v>0</v>
      </c>
      <c r="BT58" s="103" t="s">
        <v>91</v>
      </c>
      <c r="BU58" s="103" t="s">
        <v>81</v>
      </c>
      <c r="BV58" s="103" t="s">
        <v>76</v>
      </c>
      <c r="BW58" s="103" t="s">
        <v>90</v>
      </c>
      <c r="BX58" s="103" t="s">
        <v>85</v>
      </c>
      <c r="CL58" s="103" t="s">
        <v>19</v>
      </c>
    </row>
    <row r="59" spans="1:91" s="4" customFormat="1" ht="16.5" customHeight="1">
      <c r="A59" s="86" t="s">
        <v>78</v>
      </c>
      <c r="B59" s="52"/>
      <c r="C59" s="97"/>
      <c r="D59" s="97"/>
      <c r="E59" s="97"/>
      <c r="F59" s="339" t="s">
        <v>92</v>
      </c>
      <c r="G59" s="339"/>
      <c r="H59" s="339"/>
      <c r="I59" s="339"/>
      <c r="J59" s="339"/>
      <c r="K59" s="97"/>
      <c r="L59" s="339" t="s">
        <v>93</v>
      </c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44">
        <f>'01 - Zařízení zdroje tepla'!J34</f>
        <v>0</v>
      </c>
      <c r="AH59" s="345"/>
      <c r="AI59" s="345"/>
      <c r="AJ59" s="345"/>
      <c r="AK59" s="345"/>
      <c r="AL59" s="345"/>
      <c r="AM59" s="345"/>
      <c r="AN59" s="344">
        <f t="shared" si="0"/>
        <v>0</v>
      </c>
      <c r="AO59" s="345"/>
      <c r="AP59" s="345"/>
      <c r="AQ59" s="98" t="s">
        <v>89</v>
      </c>
      <c r="AR59" s="54"/>
      <c r="AS59" s="99">
        <v>0</v>
      </c>
      <c r="AT59" s="100">
        <f t="shared" si="1"/>
        <v>0</v>
      </c>
      <c r="AU59" s="101">
        <f>'01 - Zařízení zdroje tepla'!P91</f>
        <v>0</v>
      </c>
      <c r="AV59" s="100">
        <f>'01 - Zařízení zdroje tepla'!J37</f>
        <v>0</v>
      </c>
      <c r="AW59" s="100">
        <f>'01 - Zařízení zdroje tepla'!J38</f>
        <v>0</v>
      </c>
      <c r="AX59" s="100">
        <f>'01 - Zařízení zdroje tepla'!J39</f>
        <v>0</v>
      </c>
      <c r="AY59" s="100">
        <f>'01 - Zařízení zdroje tepla'!J40</f>
        <v>0</v>
      </c>
      <c r="AZ59" s="100">
        <f>'01 - Zařízení zdroje tepla'!F37</f>
        <v>0</v>
      </c>
      <c r="BA59" s="100">
        <f>'01 - Zařízení zdroje tepla'!F38</f>
        <v>0</v>
      </c>
      <c r="BB59" s="100">
        <f>'01 - Zařízení zdroje tepla'!F39</f>
        <v>0</v>
      </c>
      <c r="BC59" s="100">
        <f>'01 - Zařízení zdroje tepla'!F40</f>
        <v>0</v>
      </c>
      <c r="BD59" s="102">
        <f>'01 - Zařízení zdroje tepla'!F41</f>
        <v>0</v>
      </c>
      <c r="BT59" s="103" t="s">
        <v>91</v>
      </c>
      <c r="BV59" s="103" t="s">
        <v>76</v>
      </c>
      <c r="BW59" s="103" t="s">
        <v>94</v>
      </c>
      <c r="BX59" s="103" t="s">
        <v>90</v>
      </c>
      <c r="CL59" s="103" t="s">
        <v>19</v>
      </c>
    </row>
    <row r="60" spans="1:91" s="4" customFormat="1" ht="16.5" customHeight="1">
      <c r="A60" s="86" t="s">
        <v>78</v>
      </c>
      <c r="B60" s="52"/>
      <c r="C60" s="97"/>
      <c r="D60" s="97"/>
      <c r="E60" s="97"/>
      <c r="F60" s="339" t="s">
        <v>95</v>
      </c>
      <c r="G60" s="339"/>
      <c r="H60" s="339"/>
      <c r="I60" s="339"/>
      <c r="J60" s="339"/>
      <c r="K60" s="97"/>
      <c r="L60" s="339" t="s">
        <v>96</v>
      </c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44">
        <f>'02 - ÚT východní blok'!J34</f>
        <v>0</v>
      </c>
      <c r="AH60" s="345"/>
      <c r="AI60" s="345"/>
      <c r="AJ60" s="345"/>
      <c r="AK60" s="345"/>
      <c r="AL60" s="345"/>
      <c r="AM60" s="345"/>
      <c r="AN60" s="344">
        <f t="shared" si="0"/>
        <v>0</v>
      </c>
      <c r="AO60" s="345"/>
      <c r="AP60" s="345"/>
      <c r="AQ60" s="98" t="s">
        <v>89</v>
      </c>
      <c r="AR60" s="54"/>
      <c r="AS60" s="99">
        <v>0</v>
      </c>
      <c r="AT60" s="100">
        <f t="shared" si="1"/>
        <v>0</v>
      </c>
      <c r="AU60" s="101">
        <f>'02 - ÚT východní blok'!P98</f>
        <v>0</v>
      </c>
      <c r="AV60" s="100">
        <f>'02 - ÚT východní blok'!J37</f>
        <v>0</v>
      </c>
      <c r="AW60" s="100">
        <f>'02 - ÚT východní blok'!J38</f>
        <v>0</v>
      </c>
      <c r="AX60" s="100">
        <f>'02 - ÚT východní blok'!J39</f>
        <v>0</v>
      </c>
      <c r="AY60" s="100">
        <f>'02 - ÚT východní blok'!J40</f>
        <v>0</v>
      </c>
      <c r="AZ60" s="100">
        <f>'02 - ÚT východní blok'!F37</f>
        <v>0</v>
      </c>
      <c r="BA60" s="100">
        <f>'02 - ÚT východní blok'!F38</f>
        <v>0</v>
      </c>
      <c r="BB60" s="100">
        <f>'02 - ÚT východní blok'!F39</f>
        <v>0</v>
      </c>
      <c r="BC60" s="100">
        <f>'02 - ÚT východní blok'!F40</f>
        <v>0</v>
      </c>
      <c r="BD60" s="102">
        <f>'02 - ÚT východní blok'!F41</f>
        <v>0</v>
      </c>
      <c r="BT60" s="103" t="s">
        <v>91</v>
      </c>
      <c r="BV60" s="103" t="s">
        <v>76</v>
      </c>
      <c r="BW60" s="103" t="s">
        <v>97</v>
      </c>
      <c r="BX60" s="103" t="s">
        <v>90</v>
      </c>
      <c r="CL60" s="103" t="s">
        <v>19</v>
      </c>
    </row>
    <row r="61" spans="1:91" s="4" customFormat="1" ht="16.5" customHeight="1">
      <c r="A61" s="86" t="s">
        <v>78</v>
      </c>
      <c r="B61" s="52"/>
      <c r="C61" s="97"/>
      <c r="D61" s="97"/>
      <c r="E61" s="97"/>
      <c r="F61" s="339" t="s">
        <v>98</v>
      </c>
      <c r="G61" s="339"/>
      <c r="H61" s="339"/>
      <c r="I61" s="339"/>
      <c r="J61" s="339"/>
      <c r="K61" s="97"/>
      <c r="L61" s="339" t="s">
        <v>99</v>
      </c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44">
        <f>'03 - ÚT Tělocvična'!J34</f>
        <v>0</v>
      </c>
      <c r="AH61" s="345"/>
      <c r="AI61" s="345"/>
      <c r="AJ61" s="345"/>
      <c r="AK61" s="345"/>
      <c r="AL61" s="345"/>
      <c r="AM61" s="345"/>
      <c r="AN61" s="344">
        <f t="shared" si="0"/>
        <v>0</v>
      </c>
      <c r="AO61" s="345"/>
      <c r="AP61" s="345"/>
      <c r="AQ61" s="98" t="s">
        <v>89</v>
      </c>
      <c r="AR61" s="54"/>
      <c r="AS61" s="99">
        <v>0</v>
      </c>
      <c r="AT61" s="100">
        <f t="shared" si="1"/>
        <v>0</v>
      </c>
      <c r="AU61" s="101">
        <f>'03 - ÚT Tělocvična'!P96</f>
        <v>0</v>
      </c>
      <c r="AV61" s="100">
        <f>'03 - ÚT Tělocvična'!J37</f>
        <v>0</v>
      </c>
      <c r="AW61" s="100">
        <f>'03 - ÚT Tělocvična'!J38</f>
        <v>0</v>
      </c>
      <c r="AX61" s="100">
        <f>'03 - ÚT Tělocvična'!J39</f>
        <v>0</v>
      </c>
      <c r="AY61" s="100">
        <f>'03 - ÚT Tělocvična'!J40</f>
        <v>0</v>
      </c>
      <c r="AZ61" s="100">
        <f>'03 - ÚT Tělocvična'!F37</f>
        <v>0</v>
      </c>
      <c r="BA61" s="100">
        <f>'03 - ÚT Tělocvična'!F38</f>
        <v>0</v>
      </c>
      <c r="BB61" s="100">
        <f>'03 - ÚT Tělocvična'!F39</f>
        <v>0</v>
      </c>
      <c r="BC61" s="100">
        <f>'03 - ÚT Tělocvična'!F40</f>
        <v>0</v>
      </c>
      <c r="BD61" s="102">
        <f>'03 - ÚT Tělocvična'!F41</f>
        <v>0</v>
      </c>
      <c r="BT61" s="103" t="s">
        <v>91</v>
      </c>
      <c r="BV61" s="103" t="s">
        <v>76</v>
      </c>
      <c r="BW61" s="103" t="s">
        <v>100</v>
      </c>
      <c r="BX61" s="103" t="s">
        <v>90</v>
      </c>
      <c r="CL61" s="103" t="s">
        <v>19</v>
      </c>
    </row>
    <row r="62" spans="1:91" s="4" customFormat="1" ht="16.5" customHeight="1">
      <c r="A62" s="86" t="s">
        <v>78</v>
      </c>
      <c r="B62" s="52"/>
      <c r="C62" s="97"/>
      <c r="D62" s="97"/>
      <c r="E62" s="97"/>
      <c r="F62" s="339" t="s">
        <v>101</v>
      </c>
      <c r="G62" s="339"/>
      <c r="H62" s="339"/>
      <c r="I62" s="339"/>
      <c r="J62" s="339"/>
      <c r="K62" s="97"/>
      <c r="L62" s="339" t="s">
        <v>102</v>
      </c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44">
        <f>'04 - Demontáže'!J34</f>
        <v>0</v>
      </c>
      <c r="AH62" s="345"/>
      <c r="AI62" s="345"/>
      <c r="AJ62" s="345"/>
      <c r="AK62" s="345"/>
      <c r="AL62" s="345"/>
      <c r="AM62" s="345"/>
      <c r="AN62" s="344">
        <f t="shared" si="0"/>
        <v>0</v>
      </c>
      <c r="AO62" s="345"/>
      <c r="AP62" s="345"/>
      <c r="AQ62" s="98" t="s">
        <v>89</v>
      </c>
      <c r="AR62" s="54"/>
      <c r="AS62" s="99">
        <v>0</v>
      </c>
      <c r="AT62" s="100">
        <f t="shared" si="1"/>
        <v>0</v>
      </c>
      <c r="AU62" s="101">
        <f>'04 - Demontáže'!P93</f>
        <v>0</v>
      </c>
      <c r="AV62" s="100">
        <f>'04 - Demontáže'!J37</f>
        <v>0</v>
      </c>
      <c r="AW62" s="100">
        <f>'04 - Demontáže'!J38</f>
        <v>0</v>
      </c>
      <c r="AX62" s="100">
        <f>'04 - Demontáže'!J39</f>
        <v>0</v>
      </c>
      <c r="AY62" s="100">
        <f>'04 - Demontáže'!J40</f>
        <v>0</v>
      </c>
      <c r="AZ62" s="100">
        <f>'04 - Demontáže'!F37</f>
        <v>0</v>
      </c>
      <c r="BA62" s="100">
        <f>'04 - Demontáže'!F38</f>
        <v>0</v>
      </c>
      <c r="BB62" s="100">
        <f>'04 - Demontáže'!F39</f>
        <v>0</v>
      </c>
      <c r="BC62" s="100">
        <f>'04 - Demontáže'!F40</f>
        <v>0</v>
      </c>
      <c r="BD62" s="102">
        <f>'04 - Demontáže'!F41</f>
        <v>0</v>
      </c>
      <c r="BT62" s="103" t="s">
        <v>91</v>
      </c>
      <c r="BV62" s="103" t="s">
        <v>76</v>
      </c>
      <c r="BW62" s="103" t="s">
        <v>103</v>
      </c>
      <c r="BX62" s="103" t="s">
        <v>90</v>
      </c>
      <c r="CL62" s="103" t="s">
        <v>19</v>
      </c>
    </row>
    <row r="63" spans="1:91" s="4" customFormat="1" ht="23.25" customHeight="1">
      <c r="A63" s="86" t="s">
        <v>78</v>
      </c>
      <c r="B63" s="52"/>
      <c r="C63" s="97"/>
      <c r="D63" s="97"/>
      <c r="E63" s="97"/>
      <c r="F63" s="339" t="s">
        <v>104</v>
      </c>
      <c r="G63" s="339"/>
      <c r="H63" s="339"/>
      <c r="I63" s="339"/>
      <c r="J63" s="339"/>
      <c r="K63" s="97"/>
      <c r="L63" s="339" t="s">
        <v>105</v>
      </c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44">
        <f>'05 - Najetí, komplexní vy...'!J34</f>
        <v>0</v>
      </c>
      <c r="AH63" s="345"/>
      <c r="AI63" s="345"/>
      <c r="AJ63" s="345"/>
      <c r="AK63" s="345"/>
      <c r="AL63" s="345"/>
      <c r="AM63" s="345"/>
      <c r="AN63" s="344">
        <f t="shared" si="0"/>
        <v>0</v>
      </c>
      <c r="AO63" s="345"/>
      <c r="AP63" s="345"/>
      <c r="AQ63" s="98" t="s">
        <v>89</v>
      </c>
      <c r="AR63" s="54"/>
      <c r="AS63" s="99">
        <v>0</v>
      </c>
      <c r="AT63" s="100">
        <f t="shared" si="1"/>
        <v>0</v>
      </c>
      <c r="AU63" s="101">
        <f>'05 - Najetí, komplexní vy...'!P92</f>
        <v>0</v>
      </c>
      <c r="AV63" s="100">
        <f>'05 - Najetí, komplexní vy...'!J37</f>
        <v>0</v>
      </c>
      <c r="AW63" s="100">
        <f>'05 - Najetí, komplexní vy...'!J38</f>
        <v>0</v>
      </c>
      <c r="AX63" s="100">
        <f>'05 - Najetí, komplexní vy...'!J39</f>
        <v>0</v>
      </c>
      <c r="AY63" s="100">
        <f>'05 - Najetí, komplexní vy...'!J40</f>
        <v>0</v>
      </c>
      <c r="AZ63" s="100">
        <f>'05 - Najetí, komplexní vy...'!F37</f>
        <v>0</v>
      </c>
      <c r="BA63" s="100">
        <f>'05 - Najetí, komplexní vy...'!F38</f>
        <v>0</v>
      </c>
      <c r="BB63" s="100">
        <f>'05 - Najetí, komplexní vy...'!F39</f>
        <v>0</v>
      </c>
      <c r="BC63" s="100">
        <f>'05 - Najetí, komplexní vy...'!F40</f>
        <v>0</v>
      </c>
      <c r="BD63" s="102">
        <f>'05 - Najetí, komplexní vy...'!F41</f>
        <v>0</v>
      </c>
      <c r="BT63" s="103" t="s">
        <v>91</v>
      </c>
      <c r="BV63" s="103" t="s">
        <v>76</v>
      </c>
      <c r="BW63" s="103" t="s">
        <v>106</v>
      </c>
      <c r="BX63" s="103" t="s">
        <v>90</v>
      </c>
      <c r="CL63" s="103" t="s">
        <v>19</v>
      </c>
    </row>
    <row r="64" spans="1:91" s="4" customFormat="1" ht="16.5" customHeight="1">
      <c r="A64" s="86" t="s">
        <v>78</v>
      </c>
      <c r="B64" s="52"/>
      <c r="C64" s="97"/>
      <c r="D64" s="97"/>
      <c r="E64" s="339" t="s">
        <v>107</v>
      </c>
      <c r="F64" s="339"/>
      <c r="G64" s="339"/>
      <c r="H64" s="339"/>
      <c r="I64" s="339"/>
      <c r="J64" s="97"/>
      <c r="K64" s="339" t="s">
        <v>108</v>
      </c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44">
        <f>'D.1.4.2 - Zařízení silnop...'!J32</f>
        <v>0</v>
      </c>
      <c r="AH64" s="345"/>
      <c r="AI64" s="345"/>
      <c r="AJ64" s="345"/>
      <c r="AK64" s="345"/>
      <c r="AL64" s="345"/>
      <c r="AM64" s="345"/>
      <c r="AN64" s="344">
        <f t="shared" si="0"/>
        <v>0</v>
      </c>
      <c r="AO64" s="345"/>
      <c r="AP64" s="345"/>
      <c r="AQ64" s="98" t="s">
        <v>89</v>
      </c>
      <c r="AR64" s="54"/>
      <c r="AS64" s="99">
        <v>0</v>
      </c>
      <c r="AT64" s="100">
        <f t="shared" si="1"/>
        <v>0</v>
      </c>
      <c r="AU64" s="101">
        <f>'D.1.4.2 - Zařízení silnop...'!P87</f>
        <v>0</v>
      </c>
      <c r="AV64" s="100">
        <f>'D.1.4.2 - Zařízení silnop...'!J35</f>
        <v>0</v>
      </c>
      <c r="AW64" s="100">
        <f>'D.1.4.2 - Zařízení silnop...'!J36</f>
        <v>0</v>
      </c>
      <c r="AX64" s="100">
        <f>'D.1.4.2 - Zařízení silnop...'!J37</f>
        <v>0</v>
      </c>
      <c r="AY64" s="100">
        <f>'D.1.4.2 - Zařízení silnop...'!J38</f>
        <v>0</v>
      </c>
      <c r="AZ64" s="100">
        <f>'D.1.4.2 - Zařízení silnop...'!F35</f>
        <v>0</v>
      </c>
      <c r="BA64" s="100">
        <f>'D.1.4.2 - Zařízení silnop...'!F36</f>
        <v>0</v>
      </c>
      <c r="BB64" s="100">
        <f>'D.1.4.2 - Zařízení silnop...'!F37</f>
        <v>0</v>
      </c>
      <c r="BC64" s="100">
        <f>'D.1.4.2 - Zařízení silnop...'!F38</f>
        <v>0</v>
      </c>
      <c r="BD64" s="102">
        <f>'D.1.4.2 - Zařízení silnop...'!F39</f>
        <v>0</v>
      </c>
      <c r="BT64" s="103" t="s">
        <v>86</v>
      </c>
      <c r="BV64" s="103" t="s">
        <v>76</v>
      </c>
      <c r="BW64" s="103" t="s">
        <v>109</v>
      </c>
      <c r="BX64" s="103" t="s">
        <v>85</v>
      </c>
      <c r="CL64" s="103" t="s">
        <v>19</v>
      </c>
    </row>
    <row r="65" spans="1:91" s="4" customFormat="1" ht="16.5" customHeight="1">
      <c r="A65" s="86" t="s">
        <v>78</v>
      </c>
      <c r="B65" s="52"/>
      <c r="C65" s="97"/>
      <c r="D65" s="97"/>
      <c r="E65" s="339" t="s">
        <v>110</v>
      </c>
      <c r="F65" s="339"/>
      <c r="G65" s="339"/>
      <c r="H65" s="339"/>
      <c r="I65" s="339"/>
      <c r="J65" s="97"/>
      <c r="K65" s="339" t="s">
        <v>111</v>
      </c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44">
        <f>'D.1.4.3 - Slaboproudá ele...'!J32</f>
        <v>0</v>
      </c>
      <c r="AH65" s="345"/>
      <c r="AI65" s="345"/>
      <c r="AJ65" s="345"/>
      <c r="AK65" s="345"/>
      <c r="AL65" s="345"/>
      <c r="AM65" s="345"/>
      <c r="AN65" s="344">
        <f t="shared" si="0"/>
        <v>0</v>
      </c>
      <c r="AO65" s="345"/>
      <c r="AP65" s="345"/>
      <c r="AQ65" s="98" t="s">
        <v>89</v>
      </c>
      <c r="AR65" s="54"/>
      <c r="AS65" s="99">
        <v>0</v>
      </c>
      <c r="AT65" s="100">
        <f t="shared" si="1"/>
        <v>0</v>
      </c>
      <c r="AU65" s="101">
        <f>'D.1.4.3 - Slaboproudá ele...'!P88</f>
        <v>0</v>
      </c>
      <c r="AV65" s="100">
        <f>'D.1.4.3 - Slaboproudá ele...'!J35</f>
        <v>0</v>
      </c>
      <c r="AW65" s="100">
        <f>'D.1.4.3 - Slaboproudá ele...'!J36</f>
        <v>0</v>
      </c>
      <c r="AX65" s="100">
        <f>'D.1.4.3 - Slaboproudá ele...'!J37</f>
        <v>0</v>
      </c>
      <c r="AY65" s="100">
        <f>'D.1.4.3 - Slaboproudá ele...'!J38</f>
        <v>0</v>
      </c>
      <c r="AZ65" s="100">
        <f>'D.1.4.3 - Slaboproudá ele...'!F35</f>
        <v>0</v>
      </c>
      <c r="BA65" s="100">
        <f>'D.1.4.3 - Slaboproudá ele...'!F36</f>
        <v>0</v>
      </c>
      <c r="BB65" s="100">
        <f>'D.1.4.3 - Slaboproudá ele...'!F37</f>
        <v>0</v>
      </c>
      <c r="BC65" s="100">
        <f>'D.1.4.3 - Slaboproudá ele...'!F38</f>
        <v>0</v>
      </c>
      <c r="BD65" s="102">
        <f>'D.1.4.3 - Slaboproudá ele...'!F39</f>
        <v>0</v>
      </c>
      <c r="BT65" s="103" t="s">
        <v>86</v>
      </c>
      <c r="BV65" s="103" t="s">
        <v>76</v>
      </c>
      <c r="BW65" s="103" t="s">
        <v>112</v>
      </c>
      <c r="BX65" s="103" t="s">
        <v>85</v>
      </c>
      <c r="CL65" s="103" t="s">
        <v>19</v>
      </c>
    </row>
    <row r="66" spans="1:91" s="4" customFormat="1" ht="16.5" customHeight="1">
      <c r="B66" s="52"/>
      <c r="C66" s="97"/>
      <c r="D66" s="97"/>
      <c r="E66" s="339" t="s">
        <v>113</v>
      </c>
      <c r="F66" s="339"/>
      <c r="G66" s="339"/>
      <c r="H66" s="339"/>
      <c r="I66" s="339"/>
      <c r="J66" s="97"/>
      <c r="K66" s="339" t="s">
        <v>114</v>
      </c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55">
        <f>ROUND(SUM(AG67:AG74),2)</f>
        <v>0</v>
      </c>
      <c r="AH66" s="345"/>
      <c r="AI66" s="345"/>
      <c r="AJ66" s="345"/>
      <c r="AK66" s="345"/>
      <c r="AL66" s="345"/>
      <c r="AM66" s="345"/>
      <c r="AN66" s="344">
        <f t="shared" si="0"/>
        <v>0</v>
      </c>
      <c r="AO66" s="345"/>
      <c r="AP66" s="345"/>
      <c r="AQ66" s="98" t="s">
        <v>89</v>
      </c>
      <c r="AR66" s="54"/>
      <c r="AS66" s="99">
        <f>ROUND(SUM(AS67:AS74),2)</f>
        <v>0</v>
      </c>
      <c r="AT66" s="100">
        <f t="shared" si="1"/>
        <v>0</v>
      </c>
      <c r="AU66" s="101">
        <f>ROUND(SUM(AU67:AU74),5)</f>
        <v>0</v>
      </c>
      <c r="AV66" s="100">
        <f>ROUND(AZ66*L29,2)</f>
        <v>0</v>
      </c>
      <c r="AW66" s="100">
        <f>ROUND(BA66*L30,2)</f>
        <v>0</v>
      </c>
      <c r="AX66" s="100">
        <f>ROUND(BB66*L29,2)</f>
        <v>0</v>
      </c>
      <c r="AY66" s="100">
        <f>ROUND(BC66*L30,2)</f>
        <v>0</v>
      </c>
      <c r="AZ66" s="100">
        <f>ROUND(SUM(AZ67:AZ74),2)</f>
        <v>0</v>
      </c>
      <c r="BA66" s="100">
        <f>ROUND(SUM(BA67:BA74),2)</f>
        <v>0</v>
      </c>
      <c r="BB66" s="100">
        <f>ROUND(SUM(BB67:BB74),2)</f>
        <v>0</v>
      </c>
      <c r="BC66" s="100">
        <f>ROUND(SUM(BC67:BC74),2)</f>
        <v>0</v>
      </c>
      <c r="BD66" s="102">
        <f>ROUND(SUM(BD67:BD74),2)</f>
        <v>0</v>
      </c>
      <c r="BS66" s="103" t="s">
        <v>74</v>
      </c>
      <c r="BT66" s="103" t="s">
        <v>86</v>
      </c>
      <c r="BU66" s="103" t="s">
        <v>84</v>
      </c>
      <c r="BV66" s="103" t="s">
        <v>76</v>
      </c>
      <c r="BW66" s="103" t="s">
        <v>115</v>
      </c>
      <c r="BX66" s="103" t="s">
        <v>85</v>
      </c>
      <c r="CL66" s="103" t="s">
        <v>19</v>
      </c>
    </row>
    <row r="67" spans="1:91" s="4" customFormat="1" ht="16.5" customHeight="1">
      <c r="A67" s="86" t="s">
        <v>78</v>
      </c>
      <c r="B67" s="52"/>
      <c r="C67" s="97"/>
      <c r="D67" s="97"/>
      <c r="E67" s="97"/>
      <c r="F67" s="339" t="s">
        <v>95</v>
      </c>
      <c r="G67" s="339"/>
      <c r="H67" s="339"/>
      <c r="I67" s="339"/>
      <c r="J67" s="339"/>
      <c r="K67" s="97"/>
      <c r="L67" s="339" t="s">
        <v>116</v>
      </c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44">
        <f>'02 - 1.PP_1.ETAPA - VODOV...'!J34</f>
        <v>0</v>
      </c>
      <c r="AH67" s="345"/>
      <c r="AI67" s="345"/>
      <c r="AJ67" s="345"/>
      <c r="AK67" s="345"/>
      <c r="AL67" s="345"/>
      <c r="AM67" s="345"/>
      <c r="AN67" s="344">
        <f t="shared" si="0"/>
        <v>0</v>
      </c>
      <c r="AO67" s="345"/>
      <c r="AP67" s="345"/>
      <c r="AQ67" s="98" t="s">
        <v>89</v>
      </c>
      <c r="AR67" s="54"/>
      <c r="AS67" s="99">
        <v>0</v>
      </c>
      <c r="AT67" s="100">
        <f t="shared" si="1"/>
        <v>0</v>
      </c>
      <c r="AU67" s="101">
        <f>'02 - 1.PP_1.ETAPA - VODOV...'!P99</f>
        <v>0</v>
      </c>
      <c r="AV67" s="100">
        <f>'02 - 1.PP_1.ETAPA - VODOV...'!J37</f>
        <v>0</v>
      </c>
      <c r="AW67" s="100">
        <f>'02 - 1.PP_1.ETAPA - VODOV...'!J38</f>
        <v>0</v>
      </c>
      <c r="AX67" s="100">
        <f>'02 - 1.PP_1.ETAPA - VODOV...'!J39</f>
        <v>0</v>
      </c>
      <c r="AY67" s="100">
        <f>'02 - 1.PP_1.ETAPA - VODOV...'!J40</f>
        <v>0</v>
      </c>
      <c r="AZ67" s="100">
        <f>'02 - 1.PP_1.ETAPA - VODOV...'!F37</f>
        <v>0</v>
      </c>
      <c r="BA67" s="100">
        <f>'02 - 1.PP_1.ETAPA - VODOV...'!F38</f>
        <v>0</v>
      </c>
      <c r="BB67" s="100">
        <f>'02 - 1.PP_1.ETAPA - VODOV...'!F39</f>
        <v>0</v>
      </c>
      <c r="BC67" s="100">
        <f>'02 - 1.PP_1.ETAPA - VODOV...'!F40</f>
        <v>0</v>
      </c>
      <c r="BD67" s="102">
        <f>'02 - 1.PP_1.ETAPA - VODOV...'!F41</f>
        <v>0</v>
      </c>
      <c r="BT67" s="103" t="s">
        <v>91</v>
      </c>
      <c r="BV67" s="103" t="s">
        <v>76</v>
      </c>
      <c r="BW67" s="103" t="s">
        <v>117</v>
      </c>
      <c r="BX67" s="103" t="s">
        <v>115</v>
      </c>
      <c r="CL67" s="103" t="s">
        <v>19</v>
      </c>
    </row>
    <row r="68" spans="1:91" s="4" customFormat="1" ht="16.5" customHeight="1">
      <c r="A68" s="86" t="s">
        <v>78</v>
      </c>
      <c r="B68" s="52"/>
      <c r="C68" s="97"/>
      <c r="D68" s="97"/>
      <c r="E68" s="97"/>
      <c r="F68" s="339" t="s">
        <v>104</v>
      </c>
      <c r="G68" s="339"/>
      <c r="H68" s="339"/>
      <c r="I68" s="339"/>
      <c r="J68" s="339"/>
      <c r="K68" s="97"/>
      <c r="L68" s="339" t="s">
        <v>118</v>
      </c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44">
        <f>'05 - 1.NP_1.ETAPA - VODOV...'!J34</f>
        <v>0</v>
      </c>
      <c r="AH68" s="345"/>
      <c r="AI68" s="345"/>
      <c r="AJ68" s="345"/>
      <c r="AK68" s="345"/>
      <c r="AL68" s="345"/>
      <c r="AM68" s="345"/>
      <c r="AN68" s="344">
        <f t="shared" si="0"/>
        <v>0</v>
      </c>
      <c r="AO68" s="345"/>
      <c r="AP68" s="345"/>
      <c r="AQ68" s="98" t="s">
        <v>89</v>
      </c>
      <c r="AR68" s="54"/>
      <c r="AS68" s="99">
        <v>0</v>
      </c>
      <c r="AT68" s="100">
        <f t="shared" si="1"/>
        <v>0</v>
      </c>
      <c r="AU68" s="101">
        <f>'05 - 1.NP_1.ETAPA - VODOV...'!P100</f>
        <v>0</v>
      </c>
      <c r="AV68" s="100">
        <f>'05 - 1.NP_1.ETAPA - VODOV...'!J37</f>
        <v>0</v>
      </c>
      <c r="AW68" s="100">
        <f>'05 - 1.NP_1.ETAPA - VODOV...'!J38</f>
        <v>0</v>
      </c>
      <c r="AX68" s="100">
        <f>'05 - 1.NP_1.ETAPA - VODOV...'!J39</f>
        <v>0</v>
      </c>
      <c r="AY68" s="100">
        <f>'05 - 1.NP_1.ETAPA - VODOV...'!J40</f>
        <v>0</v>
      </c>
      <c r="AZ68" s="100">
        <f>'05 - 1.NP_1.ETAPA - VODOV...'!F37</f>
        <v>0</v>
      </c>
      <c r="BA68" s="100">
        <f>'05 - 1.NP_1.ETAPA - VODOV...'!F38</f>
        <v>0</v>
      </c>
      <c r="BB68" s="100">
        <f>'05 - 1.NP_1.ETAPA - VODOV...'!F39</f>
        <v>0</v>
      </c>
      <c r="BC68" s="100">
        <f>'05 - 1.NP_1.ETAPA - VODOV...'!F40</f>
        <v>0</v>
      </c>
      <c r="BD68" s="102">
        <f>'05 - 1.NP_1.ETAPA - VODOV...'!F41</f>
        <v>0</v>
      </c>
      <c r="BT68" s="103" t="s">
        <v>91</v>
      </c>
      <c r="BV68" s="103" t="s">
        <v>76</v>
      </c>
      <c r="BW68" s="103" t="s">
        <v>119</v>
      </c>
      <c r="BX68" s="103" t="s">
        <v>115</v>
      </c>
      <c r="CL68" s="103" t="s">
        <v>19</v>
      </c>
    </row>
    <row r="69" spans="1:91" s="4" customFormat="1" ht="16.5" customHeight="1">
      <c r="A69" s="86" t="s">
        <v>78</v>
      </c>
      <c r="B69" s="52"/>
      <c r="C69" s="97"/>
      <c r="D69" s="97"/>
      <c r="E69" s="97"/>
      <c r="F69" s="339" t="s">
        <v>120</v>
      </c>
      <c r="G69" s="339"/>
      <c r="H69" s="339"/>
      <c r="I69" s="339"/>
      <c r="J69" s="339"/>
      <c r="K69" s="97"/>
      <c r="L69" s="339" t="s">
        <v>121</v>
      </c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  <c r="AA69" s="339"/>
      <c r="AB69" s="339"/>
      <c r="AC69" s="339"/>
      <c r="AD69" s="339"/>
      <c r="AE69" s="339"/>
      <c r="AF69" s="339"/>
      <c r="AG69" s="344">
        <f>'08 - 2.NP_1.ETAPA - VODOV...'!J34</f>
        <v>0</v>
      </c>
      <c r="AH69" s="345"/>
      <c r="AI69" s="345"/>
      <c r="AJ69" s="345"/>
      <c r="AK69" s="345"/>
      <c r="AL69" s="345"/>
      <c r="AM69" s="345"/>
      <c r="AN69" s="344">
        <f t="shared" si="0"/>
        <v>0</v>
      </c>
      <c r="AO69" s="345"/>
      <c r="AP69" s="345"/>
      <c r="AQ69" s="98" t="s">
        <v>89</v>
      </c>
      <c r="AR69" s="54"/>
      <c r="AS69" s="99">
        <v>0</v>
      </c>
      <c r="AT69" s="100">
        <f t="shared" si="1"/>
        <v>0</v>
      </c>
      <c r="AU69" s="101">
        <f>'08 - 2.NP_1.ETAPA - VODOV...'!P100</f>
        <v>0</v>
      </c>
      <c r="AV69" s="100">
        <f>'08 - 2.NP_1.ETAPA - VODOV...'!J37</f>
        <v>0</v>
      </c>
      <c r="AW69" s="100">
        <f>'08 - 2.NP_1.ETAPA - VODOV...'!J38</f>
        <v>0</v>
      </c>
      <c r="AX69" s="100">
        <f>'08 - 2.NP_1.ETAPA - VODOV...'!J39</f>
        <v>0</v>
      </c>
      <c r="AY69" s="100">
        <f>'08 - 2.NP_1.ETAPA - VODOV...'!J40</f>
        <v>0</v>
      </c>
      <c r="AZ69" s="100">
        <f>'08 - 2.NP_1.ETAPA - VODOV...'!F37</f>
        <v>0</v>
      </c>
      <c r="BA69" s="100">
        <f>'08 - 2.NP_1.ETAPA - VODOV...'!F38</f>
        <v>0</v>
      </c>
      <c r="BB69" s="100">
        <f>'08 - 2.NP_1.ETAPA - VODOV...'!F39</f>
        <v>0</v>
      </c>
      <c r="BC69" s="100">
        <f>'08 - 2.NP_1.ETAPA - VODOV...'!F40</f>
        <v>0</v>
      </c>
      <c r="BD69" s="102">
        <f>'08 - 2.NP_1.ETAPA - VODOV...'!F41</f>
        <v>0</v>
      </c>
      <c r="BT69" s="103" t="s">
        <v>91</v>
      </c>
      <c r="BV69" s="103" t="s">
        <v>76</v>
      </c>
      <c r="BW69" s="103" t="s">
        <v>122</v>
      </c>
      <c r="BX69" s="103" t="s">
        <v>115</v>
      </c>
      <c r="CL69" s="103" t="s">
        <v>19</v>
      </c>
    </row>
    <row r="70" spans="1:91" s="4" customFormat="1" ht="16.5" customHeight="1">
      <c r="A70" s="86" t="s">
        <v>78</v>
      </c>
      <c r="B70" s="52"/>
      <c r="C70" s="97"/>
      <c r="D70" s="97"/>
      <c r="E70" s="97"/>
      <c r="F70" s="339" t="s">
        <v>123</v>
      </c>
      <c r="G70" s="339"/>
      <c r="H70" s="339"/>
      <c r="I70" s="339"/>
      <c r="J70" s="339"/>
      <c r="K70" s="97"/>
      <c r="L70" s="339" t="s">
        <v>124</v>
      </c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44">
        <f>'11 - 3.NP_1.ETAPA - VODOV...'!J34</f>
        <v>0</v>
      </c>
      <c r="AH70" s="345"/>
      <c r="AI70" s="345"/>
      <c r="AJ70" s="345"/>
      <c r="AK70" s="345"/>
      <c r="AL70" s="345"/>
      <c r="AM70" s="345"/>
      <c r="AN70" s="344">
        <f t="shared" si="0"/>
        <v>0</v>
      </c>
      <c r="AO70" s="345"/>
      <c r="AP70" s="345"/>
      <c r="AQ70" s="98" t="s">
        <v>89</v>
      </c>
      <c r="AR70" s="54"/>
      <c r="AS70" s="99">
        <v>0</v>
      </c>
      <c r="AT70" s="100">
        <f t="shared" si="1"/>
        <v>0</v>
      </c>
      <c r="AU70" s="101">
        <f>'11 - 3.NP_1.ETAPA - VODOV...'!P101</f>
        <v>0</v>
      </c>
      <c r="AV70" s="100">
        <f>'11 - 3.NP_1.ETAPA - VODOV...'!J37</f>
        <v>0</v>
      </c>
      <c r="AW70" s="100">
        <f>'11 - 3.NP_1.ETAPA - VODOV...'!J38</f>
        <v>0</v>
      </c>
      <c r="AX70" s="100">
        <f>'11 - 3.NP_1.ETAPA - VODOV...'!J39</f>
        <v>0</v>
      </c>
      <c r="AY70" s="100">
        <f>'11 - 3.NP_1.ETAPA - VODOV...'!J40</f>
        <v>0</v>
      </c>
      <c r="AZ70" s="100">
        <f>'11 - 3.NP_1.ETAPA - VODOV...'!F37</f>
        <v>0</v>
      </c>
      <c r="BA70" s="100">
        <f>'11 - 3.NP_1.ETAPA - VODOV...'!F38</f>
        <v>0</v>
      </c>
      <c r="BB70" s="100">
        <f>'11 - 3.NP_1.ETAPA - VODOV...'!F39</f>
        <v>0</v>
      </c>
      <c r="BC70" s="100">
        <f>'11 - 3.NP_1.ETAPA - VODOV...'!F40</f>
        <v>0</v>
      </c>
      <c r="BD70" s="102">
        <f>'11 - 3.NP_1.ETAPA - VODOV...'!F41</f>
        <v>0</v>
      </c>
      <c r="BT70" s="103" t="s">
        <v>91</v>
      </c>
      <c r="BV70" s="103" t="s">
        <v>76</v>
      </c>
      <c r="BW70" s="103" t="s">
        <v>125</v>
      </c>
      <c r="BX70" s="103" t="s">
        <v>115</v>
      </c>
      <c r="CL70" s="103" t="s">
        <v>19</v>
      </c>
    </row>
    <row r="71" spans="1:91" s="4" customFormat="1" ht="16.5" customHeight="1">
      <c r="A71" s="86" t="s">
        <v>78</v>
      </c>
      <c r="B71" s="52"/>
      <c r="C71" s="97"/>
      <c r="D71" s="97"/>
      <c r="E71" s="97"/>
      <c r="F71" s="339" t="s">
        <v>126</v>
      </c>
      <c r="G71" s="339"/>
      <c r="H71" s="339"/>
      <c r="I71" s="339"/>
      <c r="J71" s="339"/>
      <c r="K71" s="97"/>
      <c r="L71" s="339" t="s">
        <v>127</v>
      </c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44">
        <f>'14 - 1.PP_1.ETAPA - KANAL...'!J34</f>
        <v>0</v>
      </c>
      <c r="AH71" s="345"/>
      <c r="AI71" s="345"/>
      <c r="AJ71" s="345"/>
      <c r="AK71" s="345"/>
      <c r="AL71" s="345"/>
      <c r="AM71" s="345"/>
      <c r="AN71" s="344">
        <f t="shared" si="0"/>
        <v>0</v>
      </c>
      <c r="AO71" s="345"/>
      <c r="AP71" s="345"/>
      <c r="AQ71" s="98" t="s">
        <v>89</v>
      </c>
      <c r="AR71" s="54"/>
      <c r="AS71" s="99">
        <v>0</v>
      </c>
      <c r="AT71" s="100">
        <f t="shared" si="1"/>
        <v>0</v>
      </c>
      <c r="AU71" s="101">
        <f>'14 - 1.PP_1.ETAPA - KANAL...'!P99</f>
        <v>0</v>
      </c>
      <c r="AV71" s="100">
        <f>'14 - 1.PP_1.ETAPA - KANAL...'!J37</f>
        <v>0</v>
      </c>
      <c r="AW71" s="100">
        <f>'14 - 1.PP_1.ETAPA - KANAL...'!J38</f>
        <v>0</v>
      </c>
      <c r="AX71" s="100">
        <f>'14 - 1.PP_1.ETAPA - KANAL...'!J39</f>
        <v>0</v>
      </c>
      <c r="AY71" s="100">
        <f>'14 - 1.PP_1.ETAPA - KANAL...'!J40</f>
        <v>0</v>
      </c>
      <c r="AZ71" s="100">
        <f>'14 - 1.PP_1.ETAPA - KANAL...'!F37</f>
        <v>0</v>
      </c>
      <c r="BA71" s="100">
        <f>'14 - 1.PP_1.ETAPA - KANAL...'!F38</f>
        <v>0</v>
      </c>
      <c r="BB71" s="100">
        <f>'14 - 1.PP_1.ETAPA - KANAL...'!F39</f>
        <v>0</v>
      </c>
      <c r="BC71" s="100">
        <f>'14 - 1.PP_1.ETAPA - KANAL...'!F40</f>
        <v>0</v>
      </c>
      <c r="BD71" s="102">
        <f>'14 - 1.PP_1.ETAPA - KANAL...'!F41</f>
        <v>0</v>
      </c>
      <c r="BT71" s="103" t="s">
        <v>91</v>
      </c>
      <c r="BV71" s="103" t="s">
        <v>76</v>
      </c>
      <c r="BW71" s="103" t="s">
        <v>128</v>
      </c>
      <c r="BX71" s="103" t="s">
        <v>115</v>
      </c>
      <c r="CL71" s="103" t="s">
        <v>19</v>
      </c>
    </row>
    <row r="72" spans="1:91" s="4" customFormat="1" ht="16.5" customHeight="1">
      <c r="A72" s="86" t="s">
        <v>78</v>
      </c>
      <c r="B72" s="52"/>
      <c r="C72" s="97"/>
      <c r="D72" s="97"/>
      <c r="E72" s="97"/>
      <c r="F72" s="339" t="s">
        <v>129</v>
      </c>
      <c r="G72" s="339"/>
      <c r="H72" s="339"/>
      <c r="I72" s="339"/>
      <c r="J72" s="339"/>
      <c r="K72" s="97"/>
      <c r="L72" s="339" t="s">
        <v>130</v>
      </c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  <c r="AA72" s="339"/>
      <c r="AB72" s="339"/>
      <c r="AC72" s="339"/>
      <c r="AD72" s="339"/>
      <c r="AE72" s="339"/>
      <c r="AF72" s="339"/>
      <c r="AG72" s="344">
        <f>'17 - 1.NP_1.ETAPA - KANAL...'!J34</f>
        <v>0</v>
      </c>
      <c r="AH72" s="345"/>
      <c r="AI72" s="345"/>
      <c r="AJ72" s="345"/>
      <c r="AK72" s="345"/>
      <c r="AL72" s="345"/>
      <c r="AM72" s="345"/>
      <c r="AN72" s="344">
        <f t="shared" si="0"/>
        <v>0</v>
      </c>
      <c r="AO72" s="345"/>
      <c r="AP72" s="345"/>
      <c r="AQ72" s="98" t="s">
        <v>89</v>
      </c>
      <c r="AR72" s="54"/>
      <c r="AS72" s="99">
        <v>0</v>
      </c>
      <c r="AT72" s="100">
        <f t="shared" si="1"/>
        <v>0</v>
      </c>
      <c r="AU72" s="101">
        <f>'17 - 1.NP_1.ETAPA - KANAL...'!P98</f>
        <v>0</v>
      </c>
      <c r="AV72" s="100">
        <f>'17 - 1.NP_1.ETAPA - KANAL...'!J37</f>
        <v>0</v>
      </c>
      <c r="AW72" s="100">
        <f>'17 - 1.NP_1.ETAPA - KANAL...'!J38</f>
        <v>0</v>
      </c>
      <c r="AX72" s="100">
        <f>'17 - 1.NP_1.ETAPA - KANAL...'!J39</f>
        <v>0</v>
      </c>
      <c r="AY72" s="100">
        <f>'17 - 1.NP_1.ETAPA - KANAL...'!J40</f>
        <v>0</v>
      </c>
      <c r="AZ72" s="100">
        <f>'17 - 1.NP_1.ETAPA - KANAL...'!F37</f>
        <v>0</v>
      </c>
      <c r="BA72" s="100">
        <f>'17 - 1.NP_1.ETAPA - KANAL...'!F38</f>
        <v>0</v>
      </c>
      <c r="BB72" s="100">
        <f>'17 - 1.NP_1.ETAPA - KANAL...'!F39</f>
        <v>0</v>
      </c>
      <c r="BC72" s="100">
        <f>'17 - 1.NP_1.ETAPA - KANAL...'!F40</f>
        <v>0</v>
      </c>
      <c r="BD72" s="102">
        <f>'17 - 1.NP_1.ETAPA - KANAL...'!F41</f>
        <v>0</v>
      </c>
      <c r="BT72" s="103" t="s">
        <v>91</v>
      </c>
      <c r="BV72" s="103" t="s">
        <v>76</v>
      </c>
      <c r="BW72" s="103" t="s">
        <v>131</v>
      </c>
      <c r="BX72" s="103" t="s">
        <v>115</v>
      </c>
      <c r="CL72" s="103" t="s">
        <v>19</v>
      </c>
    </row>
    <row r="73" spans="1:91" s="4" customFormat="1" ht="16.5" customHeight="1">
      <c r="A73" s="86" t="s">
        <v>78</v>
      </c>
      <c r="B73" s="52"/>
      <c r="C73" s="97"/>
      <c r="D73" s="97"/>
      <c r="E73" s="97"/>
      <c r="F73" s="339" t="s">
        <v>132</v>
      </c>
      <c r="G73" s="339"/>
      <c r="H73" s="339"/>
      <c r="I73" s="339"/>
      <c r="J73" s="339"/>
      <c r="K73" s="97"/>
      <c r="L73" s="339" t="s">
        <v>133</v>
      </c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  <c r="AA73" s="339"/>
      <c r="AB73" s="339"/>
      <c r="AC73" s="339"/>
      <c r="AD73" s="339"/>
      <c r="AE73" s="339"/>
      <c r="AF73" s="339"/>
      <c r="AG73" s="344">
        <f>'20 - 2.NP_1.ETAPA - KANAL...'!J34</f>
        <v>0</v>
      </c>
      <c r="AH73" s="345"/>
      <c r="AI73" s="345"/>
      <c r="AJ73" s="345"/>
      <c r="AK73" s="345"/>
      <c r="AL73" s="345"/>
      <c r="AM73" s="345"/>
      <c r="AN73" s="344">
        <f t="shared" si="0"/>
        <v>0</v>
      </c>
      <c r="AO73" s="345"/>
      <c r="AP73" s="345"/>
      <c r="AQ73" s="98" t="s">
        <v>89</v>
      </c>
      <c r="AR73" s="54"/>
      <c r="AS73" s="99">
        <v>0</v>
      </c>
      <c r="AT73" s="100">
        <f t="shared" si="1"/>
        <v>0</v>
      </c>
      <c r="AU73" s="101">
        <f>'20 - 2.NP_1.ETAPA - KANAL...'!P98</f>
        <v>0</v>
      </c>
      <c r="AV73" s="100">
        <f>'20 - 2.NP_1.ETAPA - KANAL...'!J37</f>
        <v>0</v>
      </c>
      <c r="AW73" s="100">
        <f>'20 - 2.NP_1.ETAPA - KANAL...'!J38</f>
        <v>0</v>
      </c>
      <c r="AX73" s="100">
        <f>'20 - 2.NP_1.ETAPA - KANAL...'!J39</f>
        <v>0</v>
      </c>
      <c r="AY73" s="100">
        <f>'20 - 2.NP_1.ETAPA - KANAL...'!J40</f>
        <v>0</v>
      </c>
      <c r="AZ73" s="100">
        <f>'20 - 2.NP_1.ETAPA - KANAL...'!F37</f>
        <v>0</v>
      </c>
      <c r="BA73" s="100">
        <f>'20 - 2.NP_1.ETAPA - KANAL...'!F38</f>
        <v>0</v>
      </c>
      <c r="BB73" s="100">
        <f>'20 - 2.NP_1.ETAPA - KANAL...'!F39</f>
        <v>0</v>
      </c>
      <c r="BC73" s="100">
        <f>'20 - 2.NP_1.ETAPA - KANAL...'!F40</f>
        <v>0</v>
      </c>
      <c r="BD73" s="102">
        <f>'20 - 2.NP_1.ETAPA - KANAL...'!F41</f>
        <v>0</v>
      </c>
      <c r="BT73" s="103" t="s">
        <v>91</v>
      </c>
      <c r="BV73" s="103" t="s">
        <v>76</v>
      </c>
      <c r="BW73" s="103" t="s">
        <v>134</v>
      </c>
      <c r="BX73" s="103" t="s">
        <v>115</v>
      </c>
      <c r="CL73" s="103" t="s">
        <v>19</v>
      </c>
    </row>
    <row r="74" spans="1:91" s="4" customFormat="1" ht="16.5" customHeight="1">
      <c r="A74" s="86" t="s">
        <v>78</v>
      </c>
      <c r="B74" s="52"/>
      <c r="C74" s="97"/>
      <c r="D74" s="97"/>
      <c r="E74" s="97"/>
      <c r="F74" s="339" t="s">
        <v>135</v>
      </c>
      <c r="G74" s="339"/>
      <c r="H74" s="339"/>
      <c r="I74" s="339"/>
      <c r="J74" s="339"/>
      <c r="K74" s="97"/>
      <c r="L74" s="339" t="s">
        <v>136</v>
      </c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44">
        <f>'23 - 3.NP_1.ETAPA - KANAL...'!J34</f>
        <v>0</v>
      </c>
      <c r="AH74" s="345"/>
      <c r="AI74" s="345"/>
      <c r="AJ74" s="345"/>
      <c r="AK74" s="345"/>
      <c r="AL74" s="345"/>
      <c r="AM74" s="345"/>
      <c r="AN74" s="344">
        <f t="shared" si="0"/>
        <v>0</v>
      </c>
      <c r="AO74" s="345"/>
      <c r="AP74" s="345"/>
      <c r="AQ74" s="98" t="s">
        <v>89</v>
      </c>
      <c r="AR74" s="54"/>
      <c r="AS74" s="99">
        <v>0</v>
      </c>
      <c r="AT74" s="100">
        <f t="shared" si="1"/>
        <v>0</v>
      </c>
      <c r="AU74" s="101">
        <f>'23 - 3.NP_1.ETAPA - KANAL...'!P98</f>
        <v>0</v>
      </c>
      <c r="AV74" s="100">
        <f>'23 - 3.NP_1.ETAPA - KANAL...'!J37</f>
        <v>0</v>
      </c>
      <c r="AW74" s="100">
        <f>'23 - 3.NP_1.ETAPA - KANAL...'!J38</f>
        <v>0</v>
      </c>
      <c r="AX74" s="100">
        <f>'23 - 3.NP_1.ETAPA - KANAL...'!J39</f>
        <v>0</v>
      </c>
      <c r="AY74" s="100">
        <f>'23 - 3.NP_1.ETAPA - KANAL...'!J40</f>
        <v>0</v>
      </c>
      <c r="AZ74" s="100">
        <f>'23 - 3.NP_1.ETAPA - KANAL...'!F37</f>
        <v>0</v>
      </c>
      <c r="BA74" s="100">
        <f>'23 - 3.NP_1.ETAPA - KANAL...'!F38</f>
        <v>0</v>
      </c>
      <c r="BB74" s="100">
        <f>'23 - 3.NP_1.ETAPA - KANAL...'!F39</f>
        <v>0</v>
      </c>
      <c r="BC74" s="100">
        <f>'23 - 3.NP_1.ETAPA - KANAL...'!F40</f>
        <v>0</v>
      </c>
      <c r="BD74" s="102">
        <f>'23 - 3.NP_1.ETAPA - KANAL...'!F41</f>
        <v>0</v>
      </c>
      <c r="BT74" s="103" t="s">
        <v>91</v>
      </c>
      <c r="BV74" s="103" t="s">
        <v>76</v>
      </c>
      <c r="BW74" s="103" t="s">
        <v>137</v>
      </c>
      <c r="BX74" s="103" t="s">
        <v>115</v>
      </c>
      <c r="CL74" s="103" t="s">
        <v>19</v>
      </c>
    </row>
    <row r="75" spans="1:91" s="7" customFormat="1" ht="24.75" customHeight="1">
      <c r="B75" s="87"/>
      <c r="C75" s="88"/>
      <c r="D75" s="340" t="s">
        <v>138</v>
      </c>
      <c r="E75" s="340"/>
      <c r="F75" s="340"/>
      <c r="G75" s="340"/>
      <c r="H75" s="340"/>
      <c r="I75" s="89"/>
      <c r="J75" s="340" t="s">
        <v>139</v>
      </c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54">
        <f>ROUND(AG76+AG81+AG82,2)</f>
        <v>0</v>
      </c>
      <c r="AH75" s="353"/>
      <c r="AI75" s="353"/>
      <c r="AJ75" s="353"/>
      <c r="AK75" s="353"/>
      <c r="AL75" s="353"/>
      <c r="AM75" s="353"/>
      <c r="AN75" s="352">
        <f t="shared" si="0"/>
        <v>0</v>
      </c>
      <c r="AO75" s="353"/>
      <c r="AP75" s="353"/>
      <c r="AQ75" s="90" t="s">
        <v>79</v>
      </c>
      <c r="AR75" s="91"/>
      <c r="AS75" s="92">
        <f>ROUND(AS76+AS81+AS82,2)</f>
        <v>0</v>
      </c>
      <c r="AT75" s="93">
        <f t="shared" si="1"/>
        <v>0</v>
      </c>
      <c r="AU75" s="94">
        <f>ROUND(AU76+AU81+AU82,5)</f>
        <v>0</v>
      </c>
      <c r="AV75" s="93">
        <f>ROUND(AZ75*L29,2)</f>
        <v>0</v>
      </c>
      <c r="AW75" s="93">
        <f>ROUND(BA75*L30,2)</f>
        <v>0</v>
      </c>
      <c r="AX75" s="93">
        <f>ROUND(BB75*L29,2)</f>
        <v>0</v>
      </c>
      <c r="AY75" s="93">
        <f>ROUND(BC75*L30,2)</f>
        <v>0</v>
      </c>
      <c r="AZ75" s="93">
        <f>ROUND(AZ76+AZ81+AZ82,2)</f>
        <v>0</v>
      </c>
      <c r="BA75" s="93">
        <f>ROUND(BA76+BA81+BA82,2)</f>
        <v>0</v>
      </c>
      <c r="BB75" s="93">
        <f>ROUND(BB76+BB81+BB82,2)</f>
        <v>0</v>
      </c>
      <c r="BC75" s="93">
        <f>ROUND(BC76+BC81+BC82,2)</f>
        <v>0</v>
      </c>
      <c r="BD75" s="95">
        <f>ROUND(BD76+BD81+BD82,2)</f>
        <v>0</v>
      </c>
      <c r="BS75" s="96" t="s">
        <v>74</v>
      </c>
      <c r="BT75" s="96" t="s">
        <v>80</v>
      </c>
      <c r="BU75" s="96" t="s">
        <v>84</v>
      </c>
      <c r="BV75" s="96" t="s">
        <v>76</v>
      </c>
      <c r="BW75" s="96" t="s">
        <v>140</v>
      </c>
      <c r="BX75" s="96" t="s">
        <v>5</v>
      </c>
      <c r="CL75" s="96" t="s">
        <v>19</v>
      </c>
      <c r="CM75" s="96" t="s">
        <v>86</v>
      </c>
    </row>
    <row r="76" spans="1:91" s="4" customFormat="1" ht="16.5" customHeight="1">
      <c r="B76" s="52"/>
      <c r="C76" s="97"/>
      <c r="D76" s="97"/>
      <c r="E76" s="339" t="s">
        <v>87</v>
      </c>
      <c r="F76" s="339"/>
      <c r="G76" s="339"/>
      <c r="H76" s="339"/>
      <c r="I76" s="339"/>
      <c r="J76" s="97"/>
      <c r="K76" s="339" t="s">
        <v>88</v>
      </c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39"/>
      <c r="AC76" s="339"/>
      <c r="AD76" s="339"/>
      <c r="AE76" s="339"/>
      <c r="AF76" s="339"/>
      <c r="AG76" s="355">
        <f>ROUND(SUM(AG77:AG80),2)</f>
        <v>0</v>
      </c>
      <c r="AH76" s="345"/>
      <c r="AI76" s="345"/>
      <c r="AJ76" s="345"/>
      <c r="AK76" s="345"/>
      <c r="AL76" s="345"/>
      <c r="AM76" s="345"/>
      <c r="AN76" s="344">
        <f t="shared" si="0"/>
        <v>0</v>
      </c>
      <c r="AO76" s="345"/>
      <c r="AP76" s="345"/>
      <c r="AQ76" s="98" t="s">
        <v>89</v>
      </c>
      <c r="AR76" s="54"/>
      <c r="AS76" s="99">
        <f>ROUND(SUM(AS77:AS80),2)</f>
        <v>0</v>
      </c>
      <c r="AT76" s="100">
        <f t="shared" si="1"/>
        <v>0</v>
      </c>
      <c r="AU76" s="101">
        <f>ROUND(SUM(AU77:AU80),5)</f>
        <v>0</v>
      </c>
      <c r="AV76" s="100">
        <f>ROUND(AZ76*L29,2)</f>
        <v>0</v>
      </c>
      <c r="AW76" s="100">
        <f>ROUND(BA76*L30,2)</f>
        <v>0</v>
      </c>
      <c r="AX76" s="100">
        <f>ROUND(BB76*L29,2)</f>
        <v>0</v>
      </c>
      <c r="AY76" s="100">
        <f>ROUND(BC76*L30,2)</f>
        <v>0</v>
      </c>
      <c r="AZ76" s="100">
        <f>ROUND(SUM(AZ77:AZ80),2)</f>
        <v>0</v>
      </c>
      <c r="BA76" s="100">
        <f>ROUND(SUM(BA77:BA80),2)</f>
        <v>0</v>
      </c>
      <c r="BB76" s="100">
        <f>ROUND(SUM(BB77:BB80),2)</f>
        <v>0</v>
      </c>
      <c r="BC76" s="100">
        <f>ROUND(SUM(BC77:BC80),2)</f>
        <v>0</v>
      </c>
      <c r="BD76" s="102">
        <f>ROUND(SUM(BD77:BD80),2)</f>
        <v>0</v>
      </c>
      <c r="BS76" s="103" t="s">
        <v>74</v>
      </c>
      <c r="BT76" s="103" t="s">
        <v>86</v>
      </c>
      <c r="BU76" s="103" t="s">
        <v>84</v>
      </c>
      <c r="BV76" s="103" t="s">
        <v>76</v>
      </c>
      <c r="BW76" s="103" t="s">
        <v>141</v>
      </c>
      <c r="BX76" s="103" t="s">
        <v>140</v>
      </c>
      <c r="CL76" s="103" t="s">
        <v>19</v>
      </c>
    </row>
    <row r="77" spans="1:91" s="4" customFormat="1" ht="16.5" customHeight="1">
      <c r="A77" s="86" t="s">
        <v>78</v>
      </c>
      <c r="B77" s="52"/>
      <c r="C77" s="97"/>
      <c r="D77" s="97"/>
      <c r="E77" s="97"/>
      <c r="F77" s="339" t="s">
        <v>95</v>
      </c>
      <c r="G77" s="339"/>
      <c r="H77" s="339"/>
      <c r="I77" s="339"/>
      <c r="J77" s="339"/>
      <c r="K77" s="97"/>
      <c r="L77" s="339" t="s">
        <v>142</v>
      </c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  <c r="AA77" s="339"/>
      <c r="AB77" s="339"/>
      <c r="AC77" s="339"/>
      <c r="AD77" s="339"/>
      <c r="AE77" s="339"/>
      <c r="AF77" s="339"/>
      <c r="AG77" s="344">
        <f>'02 - ÚT jižní blok'!J34</f>
        <v>0</v>
      </c>
      <c r="AH77" s="345"/>
      <c r="AI77" s="345"/>
      <c r="AJ77" s="345"/>
      <c r="AK77" s="345"/>
      <c r="AL77" s="345"/>
      <c r="AM77" s="345"/>
      <c r="AN77" s="344">
        <f t="shared" si="0"/>
        <v>0</v>
      </c>
      <c r="AO77" s="345"/>
      <c r="AP77" s="345"/>
      <c r="AQ77" s="98" t="s">
        <v>89</v>
      </c>
      <c r="AR77" s="54"/>
      <c r="AS77" s="99">
        <v>0</v>
      </c>
      <c r="AT77" s="100">
        <f t="shared" si="1"/>
        <v>0</v>
      </c>
      <c r="AU77" s="101">
        <f>'02 - ÚT jižní blok'!P97</f>
        <v>0</v>
      </c>
      <c r="AV77" s="100">
        <f>'02 - ÚT jižní blok'!J37</f>
        <v>0</v>
      </c>
      <c r="AW77" s="100">
        <f>'02 - ÚT jižní blok'!J38</f>
        <v>0</v>
      </c>
      <c r="AX77" s="100">
        <f>'02 - ÚT jižní blok'!J39</f>
        <v>0</v>
      </c>
      <c r="AY77" s="100">
        <f>'02 - ÚT jižní blok'!J40</f>
        <v>0</v>
      </c>
      <c r="AZ77" s="100">
        <f>'02 - ÚT jižní blok'!F37</f>
        <v>0</v>
      </c>
      <c r="BA77" s="100">
        <f>'02 - ÚT jižní blok'!F38</f>
        <v>0</v>
      </c>
      <c r="BB77" s="100">
        <f>'02 - ÚT jižní blok'!F39</f>
        <v>0</v>
      </c>
      <c r="BC77" s="100">
        <f>'02 - ÚT jižní blok'!F40</f>
        <v>0</v>
      </c>
      <c r="BD77" s="102">
        <f>'02 - ÚT jižní blok'!F41</f>
        <v>0</v>
      </c>
      <c r="BT77" s="103" t="s">
        <v>91</v>
      </c>
      <c r="BV77" s="103" t="s">
        <v>76</v>
      </c>
      <c r="BW77" s="103" t="s">
        <v>143</v>
      </c>
      <c r="BX77" s="103" t="s">
        <v>141</v>
      </c>
      <c r="CL77" s="103" t="s">
        <v>19</v>
      </c>
    </row>
    <row r="78" spans="1:91" s="4" customFormat="1" ht="16.5" customHeight="1">
      <c r="A78" s="86" t="s">
        <v>78</v>
      </c>
      <c r="B78" s="52"/>
      <c r="C78" s="97"/>
      <c r="D78" s="97"/>
      <c r="E78" s="97"/>
      <c r="F78" s="339" t="s">
        <v>98</v>
      </c>
      <c r="G78" s="339"/>
      <c r="H78" s="339"/>
      <c r="I78" s="339"/>
      <c r="J78" s="339"/>
      <c r="K78" s="97"/>
      <c r="L78" s="339" t="s">
        <v>144</v>
      </c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9"/>
      <c r="AA78" s="339"/>
      <c r="AB78" s="339"/>
      <c r="AC78" s="339"/>
      <c r="AD78" s="339"/>
      <c r="AE78" s="339"/>
      <c r="AF78" s="339"/>
      <c r="AG78" s="344">
        <f>'03 - ÚT byt školníka'!J34</f>
        <v>0</v>
      </c>
      <c r="AH78" s="345"/>
      <c r="AI78" s="345"/>
      <c r="AJ78" s="345"/>
      <c r="AK78" s="345"/>
      <c r="AL78" s="345"/>
      <c r="AM78" s="345"/>
      <c r="AN78" s="344">
        <f t="shared" si="0"/>
        <v>0</v>
      </c>
      <c r="AO78" s="345"/>
      <c r="AP78" s="345"/>
      <c r="AQ78" s="98" t="s">
        <v>89</v>
      </c>
      <c r="AR78" s="54"/>
      <c r="AS78" s="99">
        <v>0</v>
      </c>
      <c r="AT78" s="100">
        <f t="shared" si="1"/>
        <v>0</v>
      </c>
      <c r="AU78" s="101">
        <f>'03 - ÚT byt školníka'!P97</f>
        <v>0</v>
      </c>
      <c r="AV78" s="100">
        <f>'03 - ÚT byt školníka'!J37</f>
        <v>0</v>
      </c>
      <c r="AW78" s="100">
        <f>'03 - ÚT byt školníka'!J38</f>
        <v>0</v>
      </c>
      <c r="AX78" s="100">
        <f>'03 - ÚT byt školníka'!J39</f>
        <v>0</v>
      </c>
      <c r="AY78" s="100">
        <f>'03 - ÚT byt školníka'!J40</f>
        <v>0</v>
      </c>
      <c r="AZ78" s="100">
        <f>'03 - ÚT byt školníka'!F37</f>
        <v>0</v>
      </c>
      <c r="BA78" s="100">
        <f>'03 - ÚT byt školníka'!F38</f>
        <v>0</v>
      </c>
      <c r="BB78" s="100">
        <f>'03 - ÚT byt školníka'!F39</f>
        <v>0</v>
      </c>
      <c r="BC78" s="100">
        <f>'03 - ÚT byt školníka'!F40</f>
        <v>0</v>
      </c>
      <c r="BD78" s="102">
        <f>'03 - ÚT byt školníka'!F41</f>
        <v>0</v>
      </c>
      <c r="BT78" s="103" t="s">
        <v>91</v>
      </c>
      <c r="BV78" s="103" t="s">
        <v>76</v>
      </c>
      <c r="BW78" s="103" t="s">
        <v>145</v>
      </c>
      <c r="BX78" s="103" t="s">
        <v>141</v>
      </c>
      <c r="CL78" s="103" t="s">
        <v>19</v>
      </c>
    </row>
    <row r="79" spans="1:91" s="4" customFormat="1" ht="16.5" customHeight="1">
      <c r="A79" s="86" t="s">
        <v>78</v>
      </c>
      <c r="B79" s="52"/>
      <c r="C79" s="97"/>
      <c r="D79" s="97"/>
      <c r="E79" s="97"/>
      <c r="F79" s="339" t="s">
        <v>101</v>
      </c>
      <c r="G79" s="339"/>
      <c r="H79" s="339"/>
      <c r="I79" s="339"/>
      <c r="J79" s="339"/>
      <c r="K79" s="97"/>
      <c r="L79" s="339" t="s">
        <v>102</v>
      </c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339"/>
      <c r="AB79" s="339"/>
      <c r="AC79" s="339"/>
      <c r="AD79" s="339"/>
      <c r="AE79" s="339"/>
      <c r="AF79" s="339"/>
      <c r="AG79" s="344">
        <f>'04 - Demontáže_01'!J34</f>
        <v>0</v>
      </c>
      <c r="AH79" s="345"/>
      <c r="AI79" s="345"/>
      <c r="AJ79" s="345"/>
      <c r="AK79" s="345"/>
      <c r="AL79" s="345"/>
      <c r="AM79" s="345"/>
      <c r="AN79" s="344">
        <f t="shared" si="0"/>
        <v>0</v>
      </c>
      <c r="AO79" s="345"/>
      <c r="AP79" s="345"/>
      <c r="AQ79" s="98" t="s">
        <v>89</v>
      </c>
      <c r="AR79" s="54"/>
      <c r="AS79" s="99">
        <v>0</v>
      </c>
      <c r="AT79" s="100">
        <f t="shared" si="1"/>
        <v>0</v>
      </c>
      <c r="AU79" s="101">
        <f>'04 - Demontáže_01'!P93</f>
        <v>0</v>
      </c>
      <c r="AV79" s="100">
        <f>'04 - Demontáže_01'!J37</f>
        <v>0</v>
      </c>
      <c r="AW79" s="100">
        <f>'04 - Demontáže_01'!J38</f>
        <v>0</v>
      </c>
      <c r="AX79" s="100">
        <f>'04 - Demontáže_01'!J39</f>
        <v>0</v>
      </c>
      <c r="AY79" s="100">
        <f>'04 - Demontáže_01'!J40</f>
        <v>0</v>
      </c>
      <c r="AZ79" s="100">
        <f>'04 - Demontáže_01'!F37</f>
        <v>0</v>
      </c>
      <c r="BA79" s="100">
        <f>'04 - Demontáže_01'!F38</f>
        <v>0</v>
      </c>
      <c r="BB79" s="100">
        <f>'04 - Demontáže_01'!F39</f>
        <v>0</v>
      </c>
      <c r="BC79" s="100">
        <f>'04 - Demontáže_01'!F40</f>
        <v>0</v>
      </c>
      <c r="BD79" s="102">
        <f>'04 - Demontáže_01'!F41</f>
        <v>0</v>
      </c>
      <c r="BT79" s="103" t="s">
        <v>91</v>
      </c>
      <c r="BV79" s="103" t="s">
        <v>76</v>
      </c>
      <c r="BW79" s="103" t="s">
        <v>146</v>
      </c>
      <c r="BX79" s="103" t="s">
        <v>141</v>
      </c>
      <c r="CL79" s="103" t="s">
        <v>19</v>
      </c>
    </row>
    <row r="80" spans="1:91" s="4" customFormat="1" ht="23.25" customHeight="1">
      <c r="A80" s="86" t="s">
        <v>78</v>
      </c>
      <c r="B80" s="52"/>
      <c r="C80" s="97"/>
      <c r="D80" s="97"/>
      <c r="E80" s="97"/>
      <c r="F80" s="339" t="s">
        <v>104</v>
      </c>
      <c r="G80" s="339"/>
      <c r="H80" s="339"/>
      <c r="I80" s="339"/>
      <c r="J80" s="339"/>
      <c r="K80" s="97"/>
      <c r="L80" s="339" t="s">
        <v>105</v>
      </c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  <c r="AA80" s="339"/>
      <c r="AB80" s="339"/>
      <c r="AC80" s="339"/>
      <c r="AD80" s="339"/>
      <c r="AE80" s="339"/>
      <c r="AF80" s="339"/>
      <c r="AG80" s="344">
        <f>'05 - Najetí, komplexní vy..._01'!J34</f>
        <v>0</v>
      </c>
      <c r="AH80" s="345"/>
      <c r="AI80" s="345"/>
      <c r="AJ80" s="345"/>
      <c r="AK80" s="345"/>
      <c r="AL80" s="345"/>
      <c r="AM80" s="345"/>
      <c r="AN80" s="344">
        <f t="shared" si="0"/>
        <v>0</v>
      </c>
      <c r="AO80" s="345"/>
      <c r="AP80" s="345"/>
      <c r="AQ80" s="98" t="s">
        <v>89</v>
      </c>
      <c r="AR80" s="54"/>
      <c r="AS80" s="99">
        <v>0</v>
      </c>
      <c r="AT80" s="100">
        <f t="shared" si="1"/>
        <v>0</v>
      </c>
      <c r="AU80" s="101">
        <f>'05 - Najetí, komplexní vy..._01'!P92</f>
        <v>0</v>
      </c>
      <c r="AV80" s="100">
        <f>'05 - Najetí, komplexní vy..._01'!J37</f>
        <v>0</v>
      </c>
      <c r="AW80" s="100">
        <f>'05 - Najetí, komplexní vy..._01'!J38</f>
        <v>0</v>
      </c>
      <c r="AX80" s="100">
        <f>'05 - Najetí, komplexní vy..._01'!J39</f>
        <v>0</v>
      </c>
      <c r="AY80" s="100">
        <f>'05 - Najetí, komplexní vy..._01'!J40</f>
        <v>0</v>
      </c>
      <c r="AZ80" s="100">
        <f>'05 - Najetí, komplexní vy..._01'!F37</f>
        <v>0</v>
      </c>
      <c r="BA80" s="100">
        <f>'05 - Najetí, komplexní vy..._01'!F38</f>
        <v>0</v>
      </c>
      <c r="BB80" s="100">
        <f>'05 - Najetí, komplexní vy..._01'!F39</f>
        <v>0</v>
      </c>
      <c r="BC80" s="100">
        <f>'05 - Najetí, komplexní vy..._01'!F40</f>
        <v>0</v>
      </c>
      <c r="BD80" s="102">
        <f>'05 - Najetí, komplexní vy..._01'!F41</f>
        <v>0</v>
      </c>
      <c r="BT80" s="103" t="s">
        <v>91</v>
      </c>
      <c r="BV80" s="103" t="s">
        <v>76</v>
      </c>
      <c r="BW80" s="103" t="s">
        <v>147</v>
      </c>
      <c r="BX80" s="103" t="s">
        <v>141</v>
      </c>
      <c r="CL80" s="103" t="s">
        <v>19</v>
      </c>
    </row>
    <row r="81" spans="1:91" s="4" customFormat="1" ht="16.5" customHeight="1">
      <c r="A81" s="86" t="s">
        <v>78</v>
      </c>
      <c r="B81" s="52"/>
      <c r="C81" s="97"/>
      <c r="D81" s="97"/>
      <c r="E81" s="339" t="s">
        <v>107</v>
      </c>
      <c r="F81" s="339"/>
      <c r="G81" s="339"/>
      <c r="H81" s="339"/>
      <c r="I81" s="339"/>
      <c r="J81" s="97"/>
      <c r="K81" s="339" t="s">
        <v>108</v>
      </c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344">
        <f>'D.1.4.2 - Zařízení silnop..._01'!J32</f>
        <v>0</v>
      </c>
      <c r="AH81" s="345"/>
      <c r="AI81" s="345"/>
      <c r="AJ81" s="345"/>
      <c r="AK81" s="345"/>
      <c r="AL81" s="345"/>
      <c r="AM81" s="345"/>
      <c r="AN81" s="344">
        <f t="shared" si="0"/>
        <v>0</v>
      </c>
      <c r="AO81" s="345"/>
      <c r="AP81" s="345"/>
      <c r="AQ81" s="98" t="s">
        <v>89</v>
      </c>
      <c r="AR81" s="54"/>
      <c r="AS81" s="99">
        <v>0</v>
      </c>
      <c r="AT81" s="100">
        <f t="shared" si="1"/>
        <v>0</v>
      </c>
      <c r="AU81" s="101">
        <f>'D.1.4.2 - Zařízení silnop..._01'!P87</f>
        <v>0</v>
      </c>
      <c r="AV81" s="100">
        <f>'D.1.4.2 - Zařízení silnop..._01'!J35</f>
        <v>0</v>
      </c>
      <c r="AW81" s="100">
        <f>'D.1.4.2 - Zařízení silnop..._01'!J36</f>
        <v>0</v>
      </c>
      <c r="AX81" s="100">
        <f>'D.1.4.2 - Zařízení silnop..._01'!J37</f>
        <v>0</v>
      </c>
      <c r="AY81" s="100">
        <f>'D.1.4.2 - Zařízení silnop..._01'!J38</f>
        <v>0</v>
      </c>
      <c r="AZ81" s="100">
        <f>'D.1.4.2 - Zařízení silnop..._01'!F35</f>
        <v>0</v>
      </c>
      <c r="BA81" s="100">
        <f>'D.1.4.2 - Zařízení silnop..._01'!F36</f>
        <v>0</v>
      </c>
      <c r="BB81" s="100">
        <f>'D.1.4.2 - Zařízení silnop..._01'!F37</f>
        <v>0</v>
      </c>
      <c r="BC81" s="100">
        <f>'D.1.4.2 - Zařízení silnop..._01'!F38</f>
        <v>0</v>
      </c>
      <c r="BD81" s="102">
        <f>'D.1.4.2 - Zařízení silnop..._01'!F39</f>
        <v>0</v>
      </c>
      <c r="BT81" s="103" t="s">
        <v>86</v>
      </c>
      <c r="BV81" s="103" t="s">
        <v>76</v>
      </c>
      <c r="BW81" s="103" t="s">
        <v>148</v>
      </c>
      <c r="BX81" s="103" t="s">
        <v>140</v>
      </c>
      <c r="CL81" s="103" t="s">
        <v>19</v>
      </c>
    </row>
    <row r="82" spans="1:91" s="4" customFormat="1" ht="16.5" customHeight="1">
      <c r="B82" s="52"/>
      <c r="C82" s="97"/>
      <c r="D82" s="97"/>
      <c r="E82" s="339" t="s">
        <v>113</v>
      </c>
      <c r="F82" s="339"/>
      <c r="G82" s="339"/>
      <c r="H82" s="339"/>
      <c r="I82" s="339"/>
      <c r="J82" s="97"/>
      <c r="K82" s="339" t="s">
        <v>114</v>
      </c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  <c r="AA82" s="339"/>
      <c r="AB82" s="339"/>
      <c r="AC82" s="339"/>
      <c r="AD82" s="339"/>
      <c r="AE82" s="339"/>
      <c r="AF82" s="339"/>
      <c r="AG82" s="355">
        <f>ROUND(SUM(AG83:AG90),2)</f>
        <v>0</v>
      </c>
      <c r="AH82" s="345"/>
      <c r="AI82" s="345"/>
      <c r="AJ82" s="345"/>
      <c r="AK82" s="345"/>
      <c r="AL82" s="345"/>
      <c r="AM82" s="345"/>
      <c r="AN82" s="344">
        <f t="shared" si="0"/>
        <v>0</v>
      </c>
      <c r="AO82" s="345"/>
      <c r="AP82" s="345"/>
      <c r="AQ82" s="98" t="s">
        <v>89</v>
      </c>
      <c r="AR82" s="54"/>
      <c r="AS82" s="99">
        <f>ROUND(SUM(AS83:AS90),2)</f>
        <v>0</v>
      </c>
      <c r="AT82" s="100">
        <f t="shared" si="1"/>
        <v>0</v>
      </c>
      <c r="AU82" s="101">
        <f>ROUND(SUM(AU83:AU90),5)</f>
        <v>0</v>
      </c>
      <c r="AV82" s="100">
        <f>ROUND(AZ82*L29,2)</f>
        <v>0</v>
      </c>
      <c r="AW82" s="100">
        <f>ROUND(BA82*L30,2)</f>
        <v>0</v>
      </c>
      <c r="AX82" s="100">
        <f>ROUND(BB82*L29,2)</f>
        <v>0</v>
      </c>
      <c r="AY82" s="100">
        <f>ROUND(BC82*L30,2)</f>
        <v>0</v>
      </c>
      <c r="AZ82" s="100">
        <f>ROUND(SUM(AZ83:AZ90),2)</f>
        <v>0</v>
      </c>
      <c r="BA82" s="100">
        <f>ROUND(SUM(BA83:BA90),2)</f>
        <v>0</v>
      </c>
      <c r="BB82" s="100">
        <f>ROUND(SUM(BB83:BB90),2)</f>
        <v>0</v>
      </c>
      <c r="BC82" s="100">
        <f>ROUND(SUM(BC83:BC90),2)</f>
        <v>0</v>
      </c>
      <c r="BD82" s="102">
        <f>ROUND(SUM(BD83:BD90),2)</f>
        <v>0</v>
      </c>
      <c r="BS82" s="103" t="s">
        <v>74</v>
      </c>
      <c r="BT82" s="103" t="s">
        <v>86</v>
      </c>
      <c r="BU82" s="103" t="s">
        <v>84</v>
      </c>
      <c r="BV82" s="103" t="s">
        <v>76</v>
      </c>
      <c r="BW82" s="103" t="s">
        <v>149</v>
      </c>
      <c r="BX82" s="103" t="s">
        <v>140</v>
      </c>
      <c r="CL82" s="103" t="s">
        <v>19</v>
      </c>
    </row>
    <row r="83" spans="1:91" s="4" customFormat="1" ht="16.5" customHeight="1">
      <c r="A83" s="86" t="s">
        <v>78</v>
      </c>
      <c r="B83" s="52"/>
      <c r="C83" s="97"/>
      <c r="D83" s="97"/>
      <c r="E83" s="97"/>
      <c r="F83" s="339" t="s">
        <v>98</v>
      </c>
      <c r="G83" s="339"/>
      <c r="H83" s="339"/>
      <c r="I83" s="339"/>
      <c r="J83" s="339"/>
      <c r="K83" s="97"/>
      <c r="L83" s="339" t="s">
        <v>150</v>
      </c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339"/>
      <c r="AB83" s="339"/>
      <c r="AC83" s="339"/>
      <c r="AD83" s="339"/>
      <c r="AE83" s="339"/>
      <c r="AF83" s="339"/>
      <c r="AG83" s="344">
        <f>'03 - 1.PP_2.ETAPA - VODOV...'!J34</f>
        <v>0</v>
      </c>
      <c r="AH83" s="345"/>
      <c r="AI83" s="345"/>
      <c r="AJ83" s="345"/>
      <c r="AK83" s="345"/>
      <c r="AL83" s="345"/>
      <c r="AM83" s="345"/>
      <c r="AN83" s="344">
        <f t="shared" si="0"/>
        <v>0</v>
      </c>
      <c r="AO83" s="345"/>
      <c r="AP83" s="345"/>
      <c r="AQ83" s="98" t="s">
        <v>89</v>
      </c>
      <c r="AR83" s="54"/>
      <c r="AS83" s="99">
        <v>0</v>
      </c>
      <c r="AT83" s="100">
        <f t="shared" si="1"/>
        <v>0</v>
      </c>
      <c r="AU83" s="101">
        <f>'03 - 1.PP_2.ETAPA - VODOV...'!P99</f>
        <v>0</v>
      </c>
      <c r="AV83" s="100">
        <f>'03 - 1.PP_2.ETAPA - VODOV...'!J37</f>
        <v>0</v>
      </c>
      <c r="AW83" s="100">
        <f>'03 - 1.PP_2.ETAPA - VODOV...'!J38</f>
        <v>0</v>
      </c>
      <c r="AX83" s="100">
        <f>'03 - 1.PP_2.ETAPA - VODOV...'!J39</f>
        <v>0</v>
      </c>
      <c r="AY83" s="100">
        <f>'03 - 1.PP_2.ETAPA - VODOV...'!J40</f>
        <v>0</v>
      </c>
      <c r="AZ83" s="100">
        <f>'03 - 1.PP_2.ETAPA - VODOV...'!F37</f>
        <v>0</v>
      </c>
      <c r="BA83" s="100">
        <f>'03 - 1.PP_2.ETAPA - VODOV...'!F38</f>
        <v>0</v>
      </c>
      <c r="BB83" s="100">
        <f>'03 - 1.PP_2.ETAPA - VODOV...'!F39</f>
        <v>0</v>
      </c>
      <c r="BC83" s="100">
        <f>'03 - 1.PP_2.ETAPA - VODOV...'!F40</f>
        <v>0</v>
      </c>
      <c r="BD83" s="102">
        <f>'03 - 1.PP_2.ETAPA - VODOV...'!F41</f>
        <v>0</v>
      </c>
      <c r="BT83" s="103" t="s">
        <v>91</v>
      </c>
      <c r="BV83" s="103" t="s">
        <v>76</v>
      </c>
      <c r="BW83" s="103" t="s">
        <v>151</v>
      </c>
      <c r="BX83" s="103" t="s">
        <v>149</v>
      </c>
      <c r="CL83" s="103" t="s">
        <v>19</v>
      </c>
    </row>
    <row r="84" spans="1:91" s="4" customFormat="1" ht="16.5" customHeight="1">
      <c r="A84" s="86" t="s">
        <v>78</v>
      </c>
      <c r="B84" s="52"/>
      <c r="C84" s="97"/>
      <c r="D84" s="97"/>
      <c r="E84" s="97"/>
      <c r="F84" s="339" t="s">
        <v>152</v>
      </c>
      <c r="G84" s="339"/>
      <c r="H84" s="339"/>
      <c r="I84" s="339"/>
      <c r="J84" s="339"/>
      <c r="K84" s="97"/>
      <c r="L84" s="339" t="s">
        <v>153</v>
      </c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39"/>
      <c r="AF84" s="339"/>
      <c r="AG84" s="344">
        <f>'06 - 1.NP_2.ETAPA - VODOV...'!J34</f>
        <v>0</v>
      </c>
      <c r="AH84" s="345"/>
      <c r="AI84" s="345"/>
      <c r="AJ84" s="345"/>
      <c r="AK84" s="345"/>
      <c r="AL84" s="345"/>
      <c r="AM84" s="345"/>
      <c r="AN84" s="344">
        <f t="shared" si="0"/>
        <v>0</v>
      </c>
      <c r="AO84" s="345"/>
      <c r="AP84" s="345"/>
      <c r="AQ84" s="98" t="s">
        <v>89</v>
      </c>
      <c r="AR84" s="54"/>
      <c r="AS84" s="99">
        <v>0</v>
      </c>
      <c r="AT84" s="100">
        <f t="shared" si="1"/>
        <v>0</v>
      </c>
      <c r="AU84" s="101">
        <f>'06 - 1.NP_2.ETAPA - VODOV...'!P100</f>
        <v>0</v>
      </c>
      <c r="AV84" s="100">
        <f>'06 - 1.NP_2.ETAPA - VODOV...'!J37</f>
        <v>0</v>
      </c>
      <c r="AW84" s="100">
        <f>'06 - 1.NP_2.ETAPA - VODOV...'!J38</f>
        <v>0</v>
      </c>
      <c r="AX84" s="100">
        <f>'06 - 1.NP_2.ETAPA - VODOV...'!J39</f>
        <v>0</v>
      </c>
      <c r="AY84" s="100">
        <f>'06 - 1.NP_2.ETAPA - VODOV...'!J40</f>
        <v>0</v>
      </c>
      <c r="AZ84" s="100">
        <f>'06 - 1.NP_2.ETAPA - VODOV...'!F37</f>
        <v>0</v>
      </c>
      <c r="BA84" s="100">
        <f>'06 - 1.NP_2.ETAPA - VODOV...'!F38</f>
        <v>0</v>
      </c>
      <c r="BB84" s="100">
        <f>'06 - 1.NP_2.ETAPA - VODOV...'!F39</f>
        <v>0</v>
      </c>
      <c r="BC84" s="100">
        <f>'06 - 1.NP_2.ETAPA - VODOV...'!F40</f>
        <v>0</v>
      </c>
      <c r="BD84" s="102">
        <f>'06 - 1.NP_2.ETAPA - VODOV...'!F41</f>
        <v>0</v>
      </c>
      <c r="BT84" s="103" t="s">
        <v>91</v>
      </c>
      <c r="BV84" s="103" t="s">
        <v>76</v>
      </c>
      <c r="BW84" s="103" t="s">
        <v>154</v>
      </c>
      <c r="BX84" s="103" t="s">
        <v>149</v>
      </c>
      <c r="CL84" s="103" t="s">
        <v>19</v>
      </c>
    </row>
    <row r="85" spans="1:91" s="4" customFormat="1" ht="16.5" customHeight="1">
      <c r="A85" s="86" t="s">
        <v>78</v>
      </c>
      <c r="B85" s="52"/>
      <c r="C85" s="97"/>
      <c r="D85" s="97"/>
      <c r="E85" s="97"/>
      <c r="F85" s="339" t="s">
        <v>155</v>
      </c>
      <c r="G85" s="339"/>
      <c r="H85" s="339"/>
      <c r="I85" s="339"/>
      <c r="J85" s="339"/>
      <c r="K85" s="97"/>
      <c r="L85" s="339" t="s">
        <v>156</v>
      </c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44">
        <f>'09 - 2.NP_2.ETAPA - VODOV...'!J34</f>
        <v>0</v>
      </c>
      <c r="AH85" s="345"/>
      <c r="AI85" s="345"/>
      <c r="AJ85" s="345"/>
      <c r="AK85" s="345"/>
      <c r="AL85" s="345"/>
      <c r="AM85" s="345"/>
      <c r="AN85" s="344">
        <f t="shared" si="0"/>
        <v>0</v>
      </c>
      <c r="AO85" s="345"/>
      <c r="AP85" s="345"/>
      <c r="AQ85" s="98" t="s">
        <v>89</v>
      </c>
      <c r="AR85" s="54"/>
      <c r="AS85" s="99">
        <v>0</v>
      </c>
      <c r="AT85" s="100">
        <f t="shared" si="1"/>
        <v>0</v>
      </c>
      <c r="AU85" s="101">
        <f>'09 - 2.NP_2.ETAPA - VODOV...'!P100</f>
        <v>0</v>
      </c>
      <c r="AV85" s="100">
        <f>'09 - 2.NP_2.ETAPA - VODOV...'!J37</f>
        <v>0</v>
      </c>
      <c r="AW85" s="100">
        <f>'09 - 2.NP_2.ETAPA - VODOV...'!J38</f>
        <v>0</v>
      </c>
      <c r="AX85" s="100">
        <f>'09 - 2.NP_2.ETAPA - VODOV...'!J39</f>
        <v>0</v>
      </c>
      <c r="AY85" s="100">
        <f>'09 - 2.NP_2.ETAPA - VODOV...'!J40</f>
        <v>0</v>
      </c>
      <c r="AZ85" s="100">
        <f>'09 - 2.NP_2.ETAPA - VODOV...'!F37</f>
        <v>0</v>
      </c>
      <c r="BA85" s="100">
        <f>'09 - 2.NP_2.ETAPA - VODOV...'!F38</f>
        <v>0</v>
      </c>
      <c r="BB85" s="100">
        <f>'09 - 2.NP_2.ETAPA - VODOV...'!F39</f>
        <v>0</v>
      </c>
      <c r="BC85" s="100">
        <f>'09 - 2.NP_2.ETAPA - VODOV...'!F40</f>
        <v>0</v>
      </c>
      <c r="BD85" s="102">
        <f>'09 - 2.NP_2.ETAPA - VODOV...'!F41</f>
        <v>0</v>
      </c>
      <c r="BT85" s="103" t="s">
        <v>91</v>
      </c>
      <c r="BV85" s="103" t="s">
        <v>76</v>
      </c>
      <c r="BW85" s="103" t="s">
        <v>157</v>
      </c>
      <c r="BX85" s="103" t="s">
        <v>149</v>
      </c>
      <c r="CL85" s="103" t="s">
        <v>19</v>
      </c>
    </row>
    <row r="86" spans="1:91" s="4" customFormat="1" ht="16.5" customHeight="1">
      <c r="A86" s="86" t="s">
        <v>78</v>
      </c>
      <c r="B86" s="52"/>
      <c r="C86" s="97"/>
      <c r="D86" s="97"/>
      <c r="E86" s="97"/>
      <c r="F86" s="339" t="s">
        <v>158</v>
      </c>
      <c r="G86" s="339"/>
      <c r="H86" s="339"/>
      <c r="I86" s="339"/>
      <c r="J86" s="339"/>
      <c r="K86" s="97"/>
      <c r="L86" s="339" t="s">
        <v>159</v>
      </c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  <c r="AA86" s="339"/>
      <c r="AB86" s="339"/>
      <c r="AC86" s="339"/>
      <c r="AD86" s="339"/>
      <c r="AE86" s="339"/>
      <c r="AF86" s="339"/>
      <c r="AG86" s="344">
        <f>'12 - 3.NP_2.ETAPA - VODOV...'!J34</f>
        <v>0</v>
      </c>
      <c r="AH86" s="345"/>
      <c r="AI86" s="345"/>
      <c r="AJ86" s="345"/>
      <c r="AK86" s="345"/>
      <c r="AL86" s="345"/>
      <c r="AM86" s="345"/>
      <c r="AN86" s="344">
        <f t="shared" ref="AN86:AN106" si="2">SUM(AG86,AT86)</f>
        <v>0</v>
      </c>
      <c r="AO86" s="345"/>
      <c r="AP86" s="345"/>
      <c r="AQ86" s="98" t="s">
        <v>89</v>
      </c>
      <c r="AR86" s="54"/>
      <c r="AS86" s="99">
        <v>0</v>
      </c>
      <c r="AT86" s="100">
        <f t="shared" ref="AT86:AT106" si="3">ROUND(SUM(AV86:AW86),2)</f>
        <v>0</v>
      </c>
      <c r="AU86" s="101">
        <f>'12 - 3.NP_2.ETAPA - VODOV...'!P100</f>
        <v>0</v>
      </c>
      <c r="AV86" s="100">
        <f>'12 - 3.NP_2.ETAPA - VODOV...'!J37</f>
        <v>0</v>
      </c>
      <c r="AW86" s="100">
        <f>'12 - 3.NP_2.ETAPA - VODOV...'!J38</f>
        <v>0</v>
      </c>
      <c r="AX86" s="100">
        <f>'12 - 3.NP_2.ETAPA - VODOV...'!J39</f>
        <v>0</v>
      </c>
      <c r="AY86" s="100">
        <f>'12 - 3.NP_2.ETAPA - VODOV...'!J40</f>
        <v>0</v>
      </c>
      <c r="AZ86" s="100">
        <f>'12 - 3.NP_2.ETAPA - VODOV...'!F37</f>
        <v>0</v>
      </c>
      <c r="BA86" s="100">
        <f>'12 - 3.NP_2.ETAPA - VODOV...'!F38</f>
        <v>0</v>
      </c>
      <c r="BB86" s="100">
        <f>'12 - 3.NP_2.ETAPA - VODOV...'!F39</f>
        <v>0</v>
      </c>
      <c r="BC86" s="100">
        <f>'12 - 3.NP_2.ETAPA - VODOV...'!F40</f>
        <v>0</v>
      </c>
      <c r="BD86" s="102">
        <f>'12 - 3.NP_2.ETAPA - VODOV...'!F41</f>
        <v>0</v>
      </c>
      <c r="BT86" s="103" t="s">
        <v>91</v>
      </c>
      <c r="BV86" s="103" t="s">
        <v>76</v>
      </c>
      <c r="BW86" s="103" t="s">
        <v>160</v>
      </c>
      <c r="BX86" s="103" t="s">
        <v>149</v>
      </c>
      <c r="CL86" s="103" t="s">
        <v>19</v>
      </c>
    </row>
    <row r="87" spans="1:91" s="4" customFormat="1" ht="16.5" customHeight="1">
      <c r="A87" s="86" t="s">
        <v>78</v>
      </c>
      <c r="B87" s="52"/>
      <c r="C87" s="97"/>
      <c r="D87" s="97"/>
      <c r="E87" s="97"/>
      <c r="F87" s="339" t="s">
        <v>8</v>
      </c>
      <c r="G87" s="339"/>
      <c r="H87" s="339"/>
      <c r="I87" s="339"/>
      <c r="J87" s="339"/>
      <c r="K87" s="97"/>
      <c r="L87" s="339" t="s">
        <v>161</v>
      </c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39"/>
      <c r="AB87" s="339"/>
      <c r="AC87" s="339"/>
      <c r="AD87" s="339"/>
      <c r="AE87" s="339"/>
      <c r="AF87" s="339"/>
      <c r="AG87" s="344">
        <f>'15 - 1.PP_2.ETAPA - KANAL...'!J34</f>
        <v>0</v>
      </c>
      <c r="AH87" s="345"/>
      <c r="AI87" s="345"/>
      <c r="AJ87" s="345"/>
      <c r="AK87" s="345"/>
      <c r="AL87" s="345"/>
      <c r="AM87" s="345"/>
      <c r="AN87" s="344">
        <f t="shared" si="2"/>
        <v>0</v>
      </c>
      <c r="AO87" s="345"/>
      <c r="AP87" s="345"/>
      <c r="AQ87" s="98" t="s">
        <v>89</v>
      </c>
      <c r="AR87" s="54"/>
      <c r="AS87" s="99">
        <v>0</v>
      </c>
      <c r="AT87" s="100">
        <f t="shared" si="3"/>
        <v>0</v>
      </c>
      <c r="AU87" s="101">
        <f>'15 - 1.PP_2.ETAPA - KANAL...'!P98</f>
        <v>0</v>
      </c>
      <c r="AV87" s="100">
        <f>'15 - 1.PP_2.ETAPA - KANAL...'!J37</f>
        <v>0</v>
      </c>
      <c r="AW87" s="100">
        <f>'15 - 1.PP_2.ETAPA - KANAL...'!J38</f>
        <v>0</v>
      </c>
      <c r="AX87" s="100">
        <f>'15 - 1.PP_2.ETAPA - KANAL...'!J39</f>
        <v>0</v>
      </c>
      <c r="AY87" s="100">
        <f>'15 - 1.PP_2.ETAPA - KANAL...'!J40</f>
        <v>0</v>
      </c>
      <c r="AZ87" s="100">
        <f>'15 - 1.PP_2.ETAPA - KANAL...'!F37</f>
        <v>0</v>
      </c>
      <c r="BA87" s="100">
        <f>'15 - 1.PP_2.ETAPA - KANAL...'!F38</f>
        <v>0</v>
      </c>
      <c r="BB87" s="100">
        <f>'15 - 1.PP_2.ETAPA - KANAL...'!F39</f>
        <v>0</v>
      </c>
      <c r="BC87" s="100">
        <f>'15 - 1.PP_2.ETAPA - KANAL...'!F40</f>
        <v>0</v>
      </c>
      <c r="BD87" s="102">
        <f>'15 - 1.PP_2.ETAPA - KANAL...'!F41</f>
        <v>0</v>
      </c>
      <c r="BT87" s="103" t="s">
        <v>91</v>
      </c>
      <c r="BV87" s="103" t="s">
        <v>76</v>
      </c>
      <c r="BW87" s="103" t="s">
        <v>162</v>
      </c>
      <c r="BX87" s="103" t="s">
        <v>149</v>
      </c>
      <c r="CL87" s="103" t="s">
        <v>19</v>
      </c>
    </row>
    <row r="88" spans="1:91" s="4" customFormat="1" ht="16.5" customHeight="1">
      <c r="A88" s="86" t="s">
        <v>78</v>
      </c>
      <c r="B88" s="52"/>
      <c r="C88" s="97"/>
      <c r="D88" s="97"/>
      <c r="E88" s="97"/>
      <c r="F88" s="339" t="s">
        <v>163</v>
      </c>
      <c r="G88" s="339"/>
      <c r="H88" s="339"/>
      <c r="I88" s="339"/>
      <c r="J88" s="339"/>
      <c r="K88" s="97"/>
      <c r="L88" s="339" t="s">
        <v>164</v>
      </c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  <c r="AA88" s="339"/>
      <c r="AB88" s="339"/>
      <c r="AC88" s="339"/>
      <c r="AD88" s="339"/>
      <c r="AE88" s="339"/>
      <c r="AF88" s="339"/>
      <c r="AG88" s="344">
        <f>'18 - 1.NP_2.ETAPA - KANAL...'!J34</f>
        <v>0</v>
      </c>
      <c r="AH88" s="345"/>
      <c r="AI88" s="345"/>
      <c r="AJ88" s="345"/>
      <c r="AK88" s="345"/>
      <c r="AL88" s="345"/>
      <c r="AM88" s="345"/>
      <c r="AN88" s="344">
        <f t="shared" si="2"/>
        <v>0</v>
      </c>
      <c r="AO88" s="345"/>
      <c r="AP88" s="345"/>
      <c r="AQ88" s="98" t="s">
        <v>89</v>
      </c>
      <c r="AR88" s="54"/>
      <c r="AS88" s="99">
        <v>0</v>
      </c>
      <c r="AT88" s="100">
        <f t="shared" si="3"/>
        <v>0</v>
      </c>
      <c r="AU88" s="101">
        <f>'18 - 1.NP_2.ETAPA - KANAL...'!P98</f>
        <v>0</v>
      </c>
      <c r="AV88" s="100">
        <f>'18 - 1.NP_2.ETAPA - KANAL...'!J37</f>
        <v>0</v>
      </c>
      <c r="AW88" s="100">
        <f>'18 - 1.NP_2.ETAPA - KANAL...'!J38</f>
        <v>0</v>
      </c>
      <c r="AX88" s="100">
        <f>'18 - 1.NP_2.ETAPA - KANAL...'!J39</f>
        <v>0</v>
      </c>
      <c r="AY88" s="100">
        <f>'18 - 1.NP_2.ETAPA - KANAL...'!J40</f>
        <v>0</v>
      </c>
      <c r="AZ88" s="100">
        <f>'18 - 1.NP_2.ETAPA - KANAL...'!F37</f>
        <v>0</v>
      </c>
      <c r="BA88" s="100">
        <f>'18 - 1.NP_2.ETAPA - KANAL...'!F38</f>
        <v>0</v>
      </c>
      <c r="BB88" s="100">
        <f>'18 - 1.NP_2.ETAPA - KANAL...'!F39</f>
        <v>0</v>
      </c>
      <c r="BC88" s="100">
        <f>'18 - 1.NP_2.ETAPA - KANAL...'!F40</f>
        <v>0</v>
      </c>
      <c r="BD88" s="102">
        <f>'18 - 1.NP_2.ETAPA - KANAL...'!F41</f>
        <v>0</v>
      </c>
      <c r="BT88" s="103" t="s">
        <v>91</v>
      </c>
      <c r="BV88" s="103" t="s">
        <v>76</v>
      </c>
      <c r="BW88" s="103" t="s">
        <v>165</v>
      </c>
      <c r="BX88" s="103" t="s">
        <v>149</v>
      </c>
      <c r="CL88" s="103" t="s">
        <v>19</v>
      </c>
    </row>
    <row r="89" spans="1:91" s="4" customFormat="1" ht="16.5" customHeight="1">
      <c r="A89" s="86" t="s">
        <v>78</v>
      </c>
      <c r="B89" s="52"/>
      <c r="C89" s="97"/>
      <c r="D89" s="97"/>
      <c r="E89" s="97"/>
      <c r="F89" s="339" t="s">
        <v>7</v>
      </c>
      <c r="G89" s="339"/>
      <c r="H89" s="339"/>
      <c r="I89" s="339"/>
      <c r="J89" s="339"/>
      <c r="K89" s="97"/>
      <c r="L89" s="339" t="s">
        <v>166</v>
      </c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39"/>
      <c r="AF89" s="339"/>
      <c r="AG89" s="344">
        <f>'21 - 2.NP_2.ETAPA - KANAL...'!J34</f>
        <v>0</v>
      </c>
      <c r="AH89" s="345"/>
      <c r="AI89" s="345"/>
      <c r="AJ89" s="345"/>
      <c r="AK89" s="345"/>
      <c r="AL89" s="345"/>
      <c r="AM89" s="345"/>
      <c r="AN89" s="344">
        <f t="shared" si="2"/>
        <v>0</v>
      </c>
      <c r="AO89" s="345"/>
      <c r="AP89" s="345"/>
      <c r="AQ89" s="98" t="s">
        <v>89</v>
      </c>
      <c r="AR89" s="54"/>
      <c r="AS89" s="99">
        <v>0</v>
      </c>
      <c r="AT89" s="100">
        <f t="shared" si="3"/>
        <v>0</v>
      </c>
      <c r="AU89" s="101">
        <f>'21 - 2.NP_2.ETAPA - KANAL...'!P98</f>
        <v>0</v>
      </c>
      <c r="AV89" s="100">
        <f>'21 - 2.NP_2.ETAPA - KANAL...'!J37</f>
        <v>0</v>
      </c>
      <c r="AW89" s="100">
        <f>'21 - 2.NP_2.ETAPA - KANAL...'!J38</f>
        <v>0</v>
      </c>
      <c r="AX89" s="100">
        <f>'21 - 2.NP_2.ETAPA - KANAL...'!J39</f>
        <v>0</v>
      </c>
      <c r="AY89" s="100">
        <f>'21 - 2.NP_2.ETAPA - KANAL...'!J40</f>
        <v>0</v>
      </c>
      <c r="AZ89" s="100">
        <f>'21 - 2.NP_2.ETAPA - KANAL...'!F37</f>
        <v>0</v>
      </c>
      <c r="BA89" s="100">
        <f>'21 - 2.NP_2.ETAPA - KANAL...'!F38</f>
        <v>0</v>
      </c>
      <c r="BB89" s="100">
        <f>'21 - 2.NP_2.ETAPA - KANAL...'!F39</f>
        <v>0</v>
      </c>
      <c r="BC89" s="100">
        <f>'21 - 2.NP_2.ETAPA - KANAL...'!F40</f>
        <v>0</v>
      </c>
      <c r="BD89" s="102">
        <f>'21 - 2.NP_2.ETAPA - KANAL...'!F41</f>
        <v>0</v>
      </c>
      <c r="BT89" s="103" t="s">
        <v>91</v>
      </c>
      <c r="BV89" s="103" t="s">
        <v>76</v>
      </c>
      <c r="BW89" s="103" t="s">
        <v>167</v>
      </c>
      <c r="BX89" s="103" t="s">
        <v>149</v>
      </c>
      <c r="CL89" s="103" t="s">
        <v>19</v>
      </c>
    </row>
    <row r="90" spans="1:91" s="4" customFormat="1" ht="16.5" customHeight="1">
      <c r="A90" s="86" t="s">
        <v>78</v>
      </c>
      <c r="B90" s="52"/>
      <c r="C90" s="97"/>
      <c r="D90" s="97"/>
      <c r="E90" s="97"/>
      <c r="F90" s="339" t="s">
        <v>168</v>
      </c>
      <c r="G90" s="339"/>
      <c r="H90" s="339"/>
      <c r="I90" s="339"/>
      <c r="J90" s="339"/>
      <c r="K90" s="97"/>
      <c r="L90" s="339" t="s">
        <v>169</v>
      </c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  <c r="AA90" s="339"/>
      <c r="AB90" s="339"/>
      <c r="AC90" s="339"/>
      <c r="AD90" s="339"/>
      <c r="AE90" s="339"/>
      <c r="AF90" s="339"/>
      <c r="AG90" s="344">
        <f>'24 - 3.NP_2.ETAPA - KANAL...'!J34</f>
        <v>0</v>
      </c>
      <c r="AH90" s="345"/>
      <c r="AI90" s="345"/>
      <c r="AJ90" s="345"/>
      <c r="AK90" s="345"/>
      <c r="AL90" s="345"/>
      <c r="AM90" s="345"/>
      <c r="AN90" s="344">
        <f t="shared" si="2"/>
        <v>0</v>
      </c>
      <c r="AO90" s="345"/>
      <c r="AP90" s="345"/>
      <c r="AQ90" s="98" t="s">
        <v>89</v>
      </c>
      <c r="AR90" s="54"/>
      <c r="AS90" s="99">
        <v>0</v>
      </c>
      <c r="AT90" s="100">
        <f t="shared" si="3"/>
        <v>0</v>
      </c>
      <c r="AU90" s="101">
        <f>'24 - 3.NP_2.ETAPA - KANAL...'!P98</f>
        <v>0</v>
      </c>
      <c r="AV90" s="100">
        <f>'24 - 3.NP_2.ETAPA - KANAL...'!J37</f>
        <v>0</v>
      </c>
      <c r="AW90" s="100">
        <f>'24 - 3.NP_2.ETAPA - KANAL...'!J38</f>
        <v>0</v>
      </c>
      <c r="AX90" s="100">
        <f>'24 - 3.NP_2.ETAPA - KANAL...'!J39</f>
        <v>0</v>
      </c>
      <c r="AY90" s="100">
        <f>'24 - 3.NP_2.ETAPA - KANAL...'!J40</f>
        <v>0</v>
      </c>
      <c r="AZ90" s="100">
        <f>'24 - 3.NP_2.ETAPA - KANAL...'!F37</f>
        <v>0</v>
      </c>
      <c r="BA90" s="100">
        <f>'24 - 3.NP_2.ETAPA - KANAL...'!F38</f>
        <v>0</v>
      </c>
      <c r="BB90" s="100">
        <f>'24 - 3.NP_2.ETAPA - KANAL...'!F39</f>
        <v>0</v>
      </c>
      <c r="BC90" s="100">
        <f>'24 - 3.NP_2.ETAPA - KANAL...'!F40</f>
        <v>0</v>
      </c>
      <c r="BD90" s="102">
        <f>'24 - 3.NP_2.ETAPA - KANAL...'!F41</f>
        <v>0</v>
      </c>
      <c r="BT90" s="103" t="s">
        <v>91</v>
      </c>
      <c r="BV90" s="103" t="s">
        <v>76</v>
      </c>
      <c r="BW90" s="103" t="s">
        <v>170</v>
      </c>
      <c r="BX90" s="103" t="s">
        <v>149</v>
      </c>
      <c r="CL90" s="103" t="s">
        <v>19</v>
      </c>
    </row>
    <row r="91" spans="1:91" s="7" customFormat="1" ht="24.75" customHeight="1">
      <c r="B91" s="87"/>
      <c r="C91" s="88"/>
      <c r="D91" s="340" t="s">
        <v>171</v>
      </c>
      <c r="E91" s="340"/>
      <c r="F91" s="340"/>
      <c r="G91" s="340"/>
      <c r="H91" s="340"/>
      <c r="I91" s="89"/>
      <c r="J91" s="340" t="s">
        <v>172</v>
      </c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54">
        <f>ROUND(AG92+AG97+AG98,2)</f>
        <v>0</v>
      </c>
      <c r="AH91" s="353"/>
      <c r="AI91" s="353"/>
      <c r="AJ91" s="353"/>
      <c r="AK91" s="353"/>
      <c r="AL91" s="353"/>
      <c r="AM91" s="353"/>
      <c r="AN91" s="352">
        <f t="shared" si="2"/>
        <v>0</v>
      </c>
      <c r="AO91" s="353"/>
      <c r="AP91" s="353"/>
      <c r="AQ91" s="90" t="s">
        <v>79</v>
      </c>
      <c r="AR91" s="91"/>
      <c r="AS91" s="92">
        <f>ROUND(AS92+AS97+AS98,2)</f>
        <v>0</v>
      </c>
      <c r="AT91" s="93">
        <f t="shared" si="3"/>
        <v>0</v>
      </c>
      <c r="AU91" s="94">
        <f>ROUND(AU92+AU97+AU98,5)</f>
        <v>0</v>
      </c>
      <c r="AV91" s="93">
        <f>ROUND(AZ91*L29,2)</f>
        <v>0</v>
      </c>
      <c r="AW91" s="93">
        <f>ROUND(BA91*L30,2)</f>
        <v>0</v>
      </c>
      <c r="AX91" s="93">
        <f>ROUND(BB91*L29,2)</f>
        <v>0</v>
      </c>
      <c r="AY91" s="93">
        <f>ROUND(BC91*L30,2)</f>
        <v>0</v>
      </c>
      <c r="AZ91" s="93">
        <f>ROUND(AZ92+AZ97+AZ98,2)</f>
        <v>0</v>
      </c>
      <c r="BA91" s="93">
        <f>ROUND(BA92+BA97+BA98,2)</f>
        <v>0</v>
      </c>
      <c r="BB91" s="93">
        <f>ROUND(BB92+BB97+BB98,2)</f>
        <v>0</v>
      </c>
      <c r="BC91" s="93">
        <f>ROUND(BC92+BC97+BC98,2)</f>
        <v>0</v>
      </c>
      <c r="BD91" s="95">
        <f>ROUND(BD92+BD97+BD98,2)</f>
        <v>0</v>
      </c>
      <c r="BS91" s="96" t="s">
        <v>74</v>
      </c>
      <c r="BT91" s="96" t="s">
        <v>80</v>
      </c>
      <c r="BU91" s="96" t="s">
        <v>84</v>
      </c>
      <c r="BV91" s="96" t="s">
        <v>76</v>
      </c>
      <c r="BW91" s="96" t="s">
        <v>173</v>
      </c>
      <c r="BX91" s="96" t="s">
        <v>5</v>
      </c>
      <c r="CL91" s="96" t="s">
        <v>19</v>
      </c>
      <c r="CM91" s="96" t="s">
        <v>86</v>
      </c>
    </row>
    <row r="92" spans="1:91" s="4" customFormat="1" ht="16.5" customHeight="1">
      <c r="B92" s="52"/>
      <c r="C92" s="97"/>
      <c r="D92" s="97"/>
      <c r="E92" s="339" t="s">
        <v>87</v>
      </c>
      <c r="F92" s="339"/>
      <c r="G92" s="339"/>
      <c r="H92" s="339"/>
      <c r="I92" s="339"/>
      <c r="J92" s="97"/>
      <c r="K92" s="339" t="s">
        <v>88</v>
      </c>
      <c r="L92" s="339"/>
      <c r="M92" s="339"/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  <c r="AA92" s="339"/>
      <c r="AB92" s="339"/>
      <c r="AC92" s="339"/>
      <c r="AD92" s="339"/>
      <c r="AE92" s="339"/>
      <c r="AF92" s="339"/>
      <c r="AG92" s="355">
        <f>ROUND(SUM(AG93:AG96),2)</f>
        <v>0</v>
      </c>
      <c r="AH92" s="345"/>
      <c r="AI92" s="345"/>
      <c r="AJ92" s="345"/>
      <c r="AK92" s="345"/>
      <c r="AL92" s="345"/>
      <c r="AM92" s="345"/>
      <c r="AN92" s="344">
        <f t="shared" si="2"/>
        <v>0</v>
      </c>
      <c r="AO92" s="345"/>
      <c r="AP92" s="345"/>
      <c r="AQ92" s="98" t="s">
        <v>89</v>
      </c>
      <c r="AR92" s="54"/>
      <c r="AS92" s="99">
        <f>ROUND(SUM(AS93:AS96),2)</f>
        <v>0</v>
      </c>
      <c r="AT92" s="100">
        <f t="shared" si="3"/>
        <v>0</v>
      </c>
      <c r="AU92" s="101">
        <f>ROUND(SUM(AU93:AU96),5)</f>
        <v>0</v>
      </c>
      <c r="AV92" s="100">
        <f>ROUND(AZ92*L29,2)</f>
        <v>0</v>
      </c>
      <c r="AW92" s="100">
        <f>ROUND(BA92*L30,2)</f>
        <v>0</v>
      </c>
      <c r="AX92" s="100">
        <f>ROUND(BB92*L29,2)</f>
        <v>0</v>
      </c>
      <c r="AY92" s="100">
        <f>ROUND(BC92*L30,2)</f>
        <v>0</v>
      </c>
      <c r="AZ92" s="100">
        <f>ROUND(SUM(AZ93:AZ96),2)</f>
        <v>0</v>
      </c>
      <c r="BA92" s="100">
        <f>ROUND(SUM(BA93:BA96),2)</f>
        <v>0</v>
      </c>
      <c r="BB92" s="100">
        <f>ROUND(SUM(BB93:BB96),2)</f>
        <v>0</v>
      </c>
      <c r="BC92" s="100">
        <f>ROUND(SUM(BC93:BC96),2)</f>
        <v>0</v>
      </c>
      <c r="BD92" s="102">
        <f>ROUND(SUM(BD93:BD96),2)</f>
        <v>0</v>
      </c>
      <c r="BS92" s="103" t="s">
        <v>74</v>
      </c>
      <c r="BT92" s="103" t="s">
        <v>86</v>
      </c>
      <c r="BU92" s="103" t="s">
        <v>84</v>
      </c>
      <c r="BV92" s="103" t="s">
        <v>76</v>
      </c>
      <c r="BW92" s="103" t="s">
        <v>174</v>
      </c>
      <c r="BX92" s="103" t="s">
        <v>173</v>
      </c>
      <c r="CL92" s="103" t="s">
        <v>19</v>
      </c>
    </row>
    <row r="93" spans="1:91" s="4" customFormat="1" ht="16.5" customHeight="1">
      <c r="A93" s="86" t="s">
        <v>78</v>
      </c>
      <c r="B93" s="52"/>
      <c r="C93" s="97"/>
      <c r="D93" s="97"/>
      <c r="E93" s="97"/>
      <c r="F93" s="339" t="s">
        <v>95</v>
      </c>
      <c r="G93" s="339"/>
      <c r="H93" s="339"/>
      <c r="I93" s="339"/>
      <c r="J93" s="339"/>
      <c r="K93" s="97"/>
      <c r="L93" s="339" t="s">
        <v>175</v>
      </c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  <c r="AA93" s="339"/>
      <c r="AB93" s="339"/>
      <c r="AC93" s="339"/>
      <c r="AD93" s="339"/>
      <c r="AE93" s="339"/>
      <c r="AF93" s="339"/>
      <c r="AG93" s="344">
        <f>'02 - ÚT Západní blok - uč...'!J34</f>
        <v>0</v>
      </c>
      <c r="AH93" s="345"/>
      <c r="AI93" s="345"/>
      <c r="AJ93" s="345"/>
      <c r="AK93" s="345"/>
      <c r="AL93" s="345"/>
      <c r="AM93" s="345"/>
      <c r="AN93" s="344">
        <f t="shared" si="2"/>
        <v>0</v>
      </c>
      <c r="AO93" s="345"/>
      <c r="AP93" s="345"/>
      <c r="AQ93" s="98" t="s">
        <v>89</v>
      </c>
      <c r="AR93" s="54"/>
      <c r="AS93" s="99">
        <v>0</v>
      </c>
      <c r="AT93" s="100">
        <f t="shared" si="3"/>
        <v>0</v>
      </c>
      <c r="AU93" s="101">
        <f>'02 - ÚT Západní blok - uč...'!P97</f>
        <v>0</v>
      </c>
      <c r="AV93" s="100">
        <f>'02 - ÚT Západní blok - uč...'!J37</f>
        <v>0</v>
      </c>
      <c r="AW93" s="100">
        <f>'02 - ÚT Západní blok - uč...'!J38</f>
        <v>0</v>
      </c>
      <c r="AX93" s="100">
        <f>'02 - ÚT Západní blok - uč...'!J39</f>
        <v>0</v>
      </c>
      <c r="AY93" s="100">
        <f>'02 - ÚT Západní blok - uč...'!J40</f>
        <v>0</v>
      </c>
      <c r="AZ93" s="100">
        <f>'02 - ÚT Západní blok - uč...'!F37</f>
        <v>0</v>
      </c>
      <c r="BA93" s="100">
        <f>'02 - ÚT Západní blok - uč...'!F38</f>
        <v>0</v>
      </c>
      <c r="BB93" s="100">
        <f>'02 - ÚT Západní blok - uč...'!F39</f>
        <v>0</v>
      </c>
      <c r="BC93" s="100">
        <f>'02 - ÚT Západní blok - uč...'!F40</f>
        <v>0</v>
      </c>
      <c r="BD93" s="102">
        <f>'02 - ÚT Západní blok - uč...'!F41</f>
        <v>0</v>
      </c>
      <c r="BT93" s="103" t="s">
        <v>91</v>
      </c>
      <c r="BV93" s="103" t="s">
        <v>76</v>
      </c>
      <c r="BW93" s="103" t="s">
        <v>176</v>
      </c>
      <c r="BX93" s="103" t="s">
        <v>174</v>
      </c>
      <c r="CL93" s="103" t="s">
        <v>19</v>
      </c>
    </row>
    <row r="94" spans="1:91" s="4" customFormat="1" ht="16.5" customHeight="1">
      <c r="A94" s="86" t="s">
        <v>78</v>
      </c>
      <c r="B94" s="52"/>
      <c r="C94" s="97"/>
      <c r="D94" s="97"/>
      <c r="E94" s="97"/>
      <c r="F94" s="339" t="s">
        <v>98</v>
      </c>
      <c r="G94" s="339"/>
      <c r="H94" s="339"/>
      <c r="I94" s="339"/>
      <c r="J94" s="339"/>
      <c r="K94" s="97"/>
      <c r="L94" s="339" t="s">
        <v>177</v>
      </c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  <c r="AA94" s="339"/>
      <c r="AB94" s="339"/>
      <c r="AC94" s="339"/>
      <c r="AD94" s="339"/>
      <c r="AE94" s="339"/>
      <c r="AF94" s="339"/>
      <c r="AG94" s="344">
        <f>'03 - ÚT Západní blok - ch...'!J34</f>
        <v>0</v>
      </c>
      <c r="AH94" s="345"/>
      <c r="AI94" s="345"/>
      <c r="AJ94" s="345"/>
      <c r="AK94" s="345"/>
      <c r="AL94" s="345"/>
      <c r="AM94" s="345"/>
      <c r="AN94" s="344">
        <f t="shared" si="2"/>
        <v>0</v>
      </c>
      <c r="AO94" s="345"/>
      <c r="AP94" s="345"/>
      <c r="AQ94" s="98" t="s">
        <v>89</v>
      </c>
      <c r="AR94" s="54"/>
      <c r="AS94" s="99">
        <v>0</v>
      </c>
      <c r="AT94" s="100">
        <f t="shared" si="3"/>
        <v>0</v>
      </c>
      <c r="AU94" s="101">
        <f>'03 - ÚT Západní blok - ch...'!P97</f>
        <v>0</v>
      </c>
      <c r="AV94" s="100">
        <f>'03 - ÚT Západní blok - ch...'!J37</f>
        <v>0</v>
      </c>
      <c r="AW94" s="100">
        <f>'03 - ÚT Západní blok - ch...'!J38</f>
        <v>0</v>
      </c>
      <c r="AX94" s="100">
        <f>'03 - ÚT Západní blok - ch...'!J39</f>
        <v>0</v>
      </c>
      <c r="AY94" s="100">
        <f>'03 - ÚT Západní blok - ch...'!J40</f>
        <v>0</v>
      </c>
      <c r="AZ94" s="100">
        <f>'03 - ÚT Západní blok - ch...'!F37</f>
        <v>0</v>
      </c>
      <c r="BA94" s="100">
        <f>'03 - ÚT Západní blok - ch...'!F38</f>
        <v>0</v>
      </c>
      <c r="BB94" s="100">
        <f>'03 - ÚT Západní blok - ch...'!F39</f>
        <v>0</v>
      </c>
      <c r="BC94" s="100">
        <f>'03 - ÚT Západní blok - ch...'!F40</f>
        <v>0</v>
      </c>
      <c r="BD94" s="102">
        <f>'03 - ÚT Západní blok - ch...'!F41</f>
        <v>0</v>
      </c>
      <c r="BT94" s="103" t="s">
        <v>91</v>
      </c>
      <c r="BV94" s="103" t="s">
        <v>76</v>
      </c>
      <c r="BW94" s="103" t="s">
        <v>178</v>
      </c>
      <c r="BX94" s="103" t="s">
        <v>174</v>
      </c>
      <c r="CL94" s="103" t="s">
        <v>19</v>
      </c>
    </row>
    <row r="95" spans="1:91" s="4" customFormat="1" ht="16.5" customHeight="1">
      <c r="A95" s="86" t="s">
        <v>78</v>
      </c>
      <c r="B95" s="52"/>
      <c r="C95" s="97"/>
      <c r="D95" s="97"/>
      <c r="E95" s="97"/>
      <c r="F95" s="339" t="s">
        <v>101</v>
      </c>
      <c r="G95" s="339"/>
      <c r="H95" s="339"/>
      <c r="I95" s="339"/>
      <c r="J95" s="339"/>
      <c r="K95" s="97"/>
      <c r="L95" s="339" t="s">
        <v>102</v>
      </c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  <c r="AA95" s="339"/>
      <c r="AB95" s="339"/>
      <c r="AC95" s="339"/>
      <c r="AD95" s="339"/>
      <c r="AE95" s="339"/>
      <c r="AF95" s="339"/>
      <c r="AG95" s="344">
        <f>'04 - Demontáže_02'!J34</f>
        <v>0</v>
      </c>
      <c r="AH95" s="345"/>
      <c r="AI95" s="345"/>
      <c r="AJ95" s="345"/>
      <c r="AK95" s="345"/>
      <c r="AL95" s="345"/>
      <c r="AM95" s="345"/>
      <c r="AN95" s="344">
        <f t="shared" si="2"/>
        <v>0</v>
      </c>
      <c r="AO95" s="345"/>
      <c r="AP95" s="345"/>
      <c r="AQ95" s="98" t="s">
        <v>89</v>
      </c>
      <c r="AR95" s="54"/>
      <c r="AS95" s="99">
        <v>0</v>
      </c>
      <c r="AT95" s="100">
        <f t="shared" si="3"/>
        <v>0</v>
      </c>
      <c r="AU95" s="101">
        <f>'04 - Demontáže_02'!P93</f>
        <v>0</v>
      </c>
      <c r="AV95" s="100">
        <f>'04 - Demontáže_02'!J37</f>
        <v>0</v>
      </c>
      <c r="AW95" s="100">
        <f>'04 - Demontáže_02'!J38</f>
        <v>0</v>
      </c>
      <c r="AX95" s="100">
        <f>'04 - Demontáže_02'!J39</f>
        <v>0</v>
      </c>
      <c r="AY95" s="100">
        <f>'04 - Demontáže_02'!J40</f>
        <v>0</v>
      </c>
      <c r="AZ95" s="100">
        <f>'04 - Demontáže_02'!F37</f>
        <v>0</v>
      </c>
      <c r="BA95" s="100">
        <f>'04 - Demontáže_02'!F38</f>
        <v>0</v>
      </c>
      <c r="BB95" s="100">
        <f>'04 - Demontáže_02'!F39</f>
        <v>0</v>
      </c>
      <c r="BC95" s="100">
        <f>'04 - Demontáže_02'!F40</f>
        <v>0</v>
      </c>
      <c r="BD95" s="102">
        <f>'04 - Demontáže_02'!F41</f>
        <v>0</v>
      </c>
      <c r="BT95" s="103" t="s">
        <v>91</v>
      </c>
      <c r="BV95" s="103" t="s">
        <v>76</v>
      </c>
      <c r="BW95" s="103" t="s">
        <v>179</v>
      </c>
      <c r="BX95" s="103" t="s">
        <v>174</v>
      </c>
      <c r="CL95" s="103" t="s">
        <v>19</v>
      </c>
    </row>
    <row r="96" spans="1:91" s="4" customFormat="1" ht="23.25" customHeight="1">
      <c r="A96" s="86" t="s">
        <v>78</v>
      </c>
      <c r="B96" s="52"/>
      <c r="C96" s="97"/>
      <c r="D96" s="97"/>
      <c r="E96" s="97"/>
      <c r="F96" s="339" t="s">
        <v>104</v>
      </c>
      <c r="G96" s="339"/>
      <c r="H96" s="339"/>
      <c r="I96" s="339"/>
      <c r="J96" s="339"/>
      <c r="K96" s="97"/>
      <c r="L96" s="339" t="s">
        <v>105</v>
      </c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44">
        <f>'05 - Najetí, komplexní vy..._02'!J34</f>
        <v>0</v>
      </c>
      <c r="AH96" s="345"/>
      <c r="AI96" s="345"/>
      <c r="AJ96" s="345"/>
      <c r="AK96" s="345"/>
      <c r="AL96" s="345"/>
      <c r="AM96" s="345"/>
      <c r="AN96" s="344">
        <f t="shared" si="2"/>
        <v>0</v>
      </c>
      <c r="AO96" s="345"/>
      <c r="AP96" s="345"/>
      <c r="AQ96" s="98" t="s">
        <v>89</v>
      </c>
      <c r="AR96" s="54"/>
      <c r="AS96" s="99">
        <v>0</v>
      </c>
      <c r="AT96" s="100">
        <f t="shared" si="3"/>
        <v>0</v>
      </c>
      <c r="AU96" s="101">
        <f>'05 - Najetí, komplexní vy..._02'!P92</f>
        <v>0</v>
      </c>
      <c r="AV96" s="100">
        <f>'05 - Najetí, komplexní vy..._02'!J37</f>
        <v>0</v>
      </c>
      <c r="AW96" s="100">
        <f>'05 - Najetí, komplexní vy..._02'!J38</f>
        <v>0</v>
      </c>
      <c r="AX96" s="100">
        <f>'05 - Najetí, komplexní vy..._02'!J39</f>
        <v>0</v>
      </c>
      <c r="AY96" s="100">
        <f>'05 - Najetí, komplexní vy..._02'!J40</f>
        <v>0</v>
      </c>
      <c r="AZ96" s="100">
        <f>'05 - Najetí, komplexní vy..._02'!F37</f>
        <v>0</v>
      </c>
      <c r="BA96" s="100">
        <f>'05 - Najetí, komplexní vy..._02'!F38</f>
        <v>0</v>
      </c>
      <c r="BB96" s="100">
        <f>'05 - Najetí, komplexní vy..._02'!F39</f>
        <v>0</v>
      </c>
      <c r="BC96" s="100">
        <f>'05 - Najetí, komplexní vy..._02'!F40</f>
        <v>0</v>
      </c>
      <c r="BD96" s="102">
        <f>'05 - Najetí, komplexní vy..._02'!F41</f>
        <v>0</v>
      </c>
      <c r="BT96" s="103" t="s">
        <v>91</v>
      </c>
      <c r="BV96" s="103" t="s">
        <v>76</v>
      </c>
      <c r="BW96" s="103" t="s">
        <v>180</v>
      </c>
      <c r="BX96" s="103" t="s">
        <v>174</v>
      </c>
      <c r="CL96" s="103" t="s">
        <v>19</v>
      </c>
    </row>
    <row r="97" spans="1:90" s="4" customFormat="1" ht="16.5" customHeight="1">
      <c r="A97" s="86" t="s">
        <v>78</v>
      </c>
      <c r="B97" s="52"/>
      <c r="C97" s="97"/>
      <c r="D97" s="97"/>
      <c r="E97" s="339" t="s">
        <v>107</v>
      </c>
      <c r="F97" s="339"/>
      <c r="G97" s="339"/>
      <c r="H97" s="339"/>
      <c r="I97" s="339"/>
      <c r="J97" s="97"/>
      <c r="K97" s="339" t="s">
        <v>108</v>
      </c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44">
        <f>'D.1.4.2 - Zařízení silnop..._02'!J32</f>
        <v>0</v>
      </c>
      <c r="AH97" s="345"/>
      <c r="AI97" s="345"/>
      <c r="AJ97" s="345"/>
      <c r="AK97" s="345"/>
      <c r="AL97" s="345"/>
      <c r="AM97" s="345"/>
      <c r="AN97" s="344">
        <f t="shared" si="2"/>
        <v>0</v>
      </c>
      <c r="AO97" s="345"/>
      <c r="AP97" s="345"/>
      <c r="AQ97" s="98" t="s">
        <v>89</v>
      </c>
      <c r="AR97" s="54"/>
      <c r="AS97" s="99">
        <v>0</v>
      </c>
      <c r="AT97" s="100">
        <f t="shared" si="3"/>
        <v>0</v>
      </c>
      <c r="AU97" s="101">
        <f>'D.1.4.2 - Zařízení silnop..._02'!P87</f>
        <v>0</v>
      </c>
      <c r="AV97" s="100">
        <f>'D.1.4.2 - Zařízení silnop..._02'!J35</f>
        <v>0</v>
      </c>
      <c r="AW97" s="100">
        <f>'D.1.4.2 - Zařízení silnop..._02'!J36</f>
        <v>0</v>
      </c>
      <c r="AX97" s="100">
        <f>'D.1.4.2 - Zařízení silnop..._02'!J37</f>
        <v>0</v>
      </c>
      <c r="AY97" s="100">
        <f>'D.1.4.2 - Zařízení silnop..._02'!J38</f>
        <v>0</v>
      </c>
      <c r="AZ97" s="100">
        <f>'D.1.4.2 - Zařízení silnop..._02'!F35</f>
        <v>0</v>
      </c>
      <c r="BA97" s="100">
        <f>'D.1.4.2 - Zařízení silnop..._02'!F36</f>
        <v>0</v>
      </c>
      <c r="BB97" s="100">
        <f>'D.1.4.2 - Zařízení silnop..._02'!F37</f>
        <v>0</v>
      </c>
      <c r="BC97" s="100">
        <f>'D.1.4.2 - Zařízení silnop..._02'!F38</f>
        <v>0</v>
      </c>
      <c r="BD97" s="102">
        <f>'D.1.4.2 - Zařízení silnop..._02'!F39</f>
        <v>0</v>
      </c>
      <c r="BT97" s="103" t="s">
        <v>86</v>
      </c>
      <c r="BV97" s="103" t="s">
        <v>76</v>
      </c>
      <c r="BW97" s="103" t="s">
        <v>181</v>
      </c>
      <c r="BX97" s="103" t="s">
        <v>173</v>
      </c>
      <c r="CL97" s="103" t="s">
        <v>19</v>
      </c>
    </row>
    <row r="98" spans="1:90" s="4" customFormat="1" ht="16.5" customHeight="1">
      <c r="B98" s="52"/>
      <c r="C98" s="97"/>
      <c r="D98" s="97"/>
      <c r="E98" s="339" t="s">
        <v>113</v>
      </c>
      <c r="F98" s="339"/>
      <c r="G98" s="339"/>
      <c r="H98" s="339"/>
      <c r="I98" s="339"/>
      <c r="J98" s="97"/>
      <c r="K98" s="339" t="s">
        <v>114</v>
      </c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39"/>
      <c r="AA98" s="339"/>
      <c r="AB98" s="339"/>
      <c r="AC98" s="339"/>
      <c r="AD98" s="339"/>
      <c r="AE98" s="339"/>
      <c r="AF98" s="339"/>
      <c r="AG98" s="355">
        <f>ROUND(SUM(AG99:AG106),2)</f>
        <v>0</v>
      </c>
      <c r="AH98" s="345"/>
      <c r="AI98" s="345"/>
      <c r="AJ98" s="345"/>
      <c r="AK98" s="345"/>
      <c r="AL98" s="345"/>
      <c r="AM98" s="345"/>
      <c r="AN98" s="344">
        <f t="shared" si="2"/>
        <v>0</v>
      </c>
      <c r="AO98" s="345"/>
      <c r="AP98" s="345"/>
      <c r="AQ98" s="98" t="s">
        <v>89</v>
      </c>
      <c r="AR98" s="54"/>
      <c r="AS98" s="99">
        <f>ROUND(SUM(AS99:AS106),2)</f>
        <v>0</v>
      </c>
      <c r="AT98" s="100">
        <f t="shared" si="3"/>
        <v>0</v>
      </c>
      <c r="AU98" s="101">
        <f>ROUND(SUM(AU99:AU106),5)</f>
        <v>0</v>
      </c>
      <c r="AV98" s="100">
        <f>ROUND(AZ98*L29,2)</f>
        <v>0</v>
      </c>
      <c r="AW98" s="100">
        <f>ROUND(BA98*L30,2)</f>
        <v>0</v>
      </c>
      <c r="AX98" s="100">
        <f>ROUND(BB98*L29,2)</f>
        <v>0</v>
      </c>
      <c r="AY98" s="100">
        <f>ROUND(BC98*L30,2)</f>
        <v>0</v>
      </c>
      <c r="AZ98" s="100">
        <f>ROUND(SUM(AZ99:AZ106),2)</f>
        <v>0</v>
      </c>
      <c r="BA98" s="100">
        <f>ROUND(SUM(BA99:BA106),2)</f>
        <v>0</v>
      </c>
      <c r="BB98" s="100">
        <f>ROUND(SUM(BB99:BB106),2)</f>
        <v>0</v>
      </c>
      <c r="BC98" s="100">
        <f>ROUND(SUM(BC99:BC106),2)</f>
        <v>0</v>
      </c>
      <c r="BD98" s="102">
        <f>ROUND(SUM(BD99:BD106),2)</f>
        <v>0</v>
      </c>
      <c r="BS98" s="103" t="s">
        <v>74</v>
      </c>
      <c r="BT98" s="103" t="s">
        <v>86</v>
      </c>
      <c r="BU98" s="103" t="s">
        <v>84</v>
      </c>
      <c r="BV98" s="103" t="s">
        <v>76</v>
      </c>
      <c r="BW98" s="103" t="s">
        <v>182</v>
      </c>
      <c r="BX98" s="103" t="s">
        <v>173</v>
      </c>
      <c r="CL98" s="103" t="s">
        <v>19</v>
      </c>
    </row>
    <row r="99" spans="1:90" s="4" customFormat="1" ht="16.5" customHeight="1">
      <c r="A99" s="86" t="s">
        <v>78</v>
      </c>
      <c r="B99" s="52"/>
      <c r="C99" s="97"/>
      <c r="D99" s="97"/>
      <c r="E99" s="97"/>
      <c r="F99" s="339" t="s">
        <v>101</v>
      </c>
      <c r="G99" s="339"/>
      <c r="H99" s="339"/>
      <c r="I99" s="339"/>
      <c r="J99" s="339"/>
      <c r="K99" s="97"/>
      <c r="L99" s="339" t="s">
        <v>183</v>
      </c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  <c r="AA99" s="339"/>
      <c r="AB99" s="339"/>
      <c r="AC99" s="339"/>
      <c r="AD99" s="339"/>
      <c r="AE99" s="339"/>
      <c r="AF99" s="339"/>
      <c r="AG99" s="344">
        <f>'04 - 1.PP_3.ETAPA - VODOV...'!J34</f>
        <v>0</v>
      </c>
      <c r="AH99" s="345"/>
      <c r="AI99" s="345"/>
      <c r="AJ99" s="345"/>
      <c r="AK99" s="345"/>
      <c r="AL99" s="345"/>
      <c r="AM99" s="345"/>
      <c r="AN99" s="344">
        <f t="shared" si="2"/>
        <v>0</v>
      </c>
      <c r="AO99" s="345"/>
      <c r="AP99" s="345"/>
      <c r="AQ99" s="98" t="s">
        <v>89</v>
      </c>
      <c r="AR99" s="54"/>
      <c r="AS99" s="99">
        <v>0</v>
      </c>
      <c r="AT99" s="100">
        <f t="shared" si="3"/>
        <v>0</v>
      </c>
      <c r="AU99" s="101">
        <f>'04 - 1.PP_3.ETAPA - VODOV...'!P99</f>
        <v>0</v>
      </c>
      <c r="AV99" s="100">
        <f>'04 - 1.PP_3.ETAPA - VODOV...'!J37</f>
        <v>0</v>
      </c>
      <c r="AW99" s="100">
        <f>'04 - 1.PP_3.ETAPA - VODOV...'!J38</f>
        <v>0</v>
      </c>
      <c r="AX99" s="100">
        <f>'04 - 1.PP_3.ETAPA - VODOV...'!J39</f>
        <v>0</v>
      </c>
      <c r="AY99" s="100">
        <f>'04 - 1.PP_3.ETAPA - VODOV...'!J40</f>
        <v>0</v>
      </c>
      <c r="AZ99" s="100">
        <f>'04 - 1.PP_3.ETAPA - VODOV...'!F37</f>
        <v>0</v>
      </c>
      <c r="BA99" s="100">
        <f>'04 - 1.PP_3.ETAPA - VODOV...'!F38</f>
        <v>0</v>
      </c>
      <c r="BB99" s="100">
        <f>'04 - 1.PP_3.ETAPA - VODOV...'!F39</f>
        <v>0</v>
      </c>
      <c r="BC99" s="100">
        <f>'04 - 1.PP_3.ETAPA - VODOV...'!F40</f>
        <v>0</v>
      </c>
      <c r="BD99" s="102">
        <f>'04 - 1.PP_3.ETAPA - VODOV...'!F41</f>
        <v>0</v>
      </c>
      <c r="BT99" s="103" t="s">
        <v>91</v>
      </c>
      <c r="BV99" s="103" t="s">
        <v>76</v>
      </c>
      <c r="BW99" s="103" t="s">
        <v>184</v>
      </c>
      <c r="BX99" s="103" t="s">
        <v>182</v>
      </c>
      <c r="CL99" s="103" t="s">
        <v>19</v>
      </c>
    </row>
    <row r="100" spans="1:90" s="4" customFormat="1" ht="16.5" customHeight="1">
      <c r="A100" s="86" t="s">
        <v>78</v>
      </c>
      <c r="B100" s="52"/>
      <c r="C100" s="97"/>
      <c r="D100" s="97"/>
      <c r="E100" s="97"/>
      <c r="F100" s="339" t="s">
        <v>185</v>
      </c>
      <c r="G100" s="339"/>
      <c r="H100" s="339"/>
      <c r="I100" s="339"/>
      <c r="J100" s="339"/>
      <c r="K100" s="97"/>
      <c r="L100" s="339" t="s">
        <v>186</v>
      </c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39"/>
      <c r="AE100" s="339"/>
      <c r="AF100" s="339"/>
      <c r="AG100" s="344">
        <f>'07 - 1.NP_3.ETAPA - VODOV...'!J34</f>
        <v>0</v>
      </c>
      <c r="AH100" s="345"/>
      <c r="AI100" s="345"/>
      <c r="AJ100" s="345"/>
      <c r="AK100" s="345"/>
      <c r="AL100" s="345"/>
      <c r="AM100" s="345"/>
      <c r="AN100" s="344">
        <f t="shared" si="2"/>
        <v>0</v>
      </c>
      <c r="AO100" s="345"/>
      <c r="AP100" s="345"/>
      <c r="AQ100" s="98" t="s">
        <v>89</v>
      </c>
      <c r="AR100" s="54"/>
      <c r="AS100" s="99">
        <v>0</v>
      </c>
      <c r="AT100" s="100">
        <f t="shared" si="3"/>
        <v>0</v>
      </c>
      <c r="AU100" s="101">
        <f>'07 - 1.NP_3.ETAPA - VODOV...'!P100</f>
        <v>0</v>
      </c>
      <c r="AV100" s="100">
        <f>'07 - 1.NP_3.ETAPA - VODOV...'!J37</f>
        <v>0</v>
      </c>
      <c r="AW100" s="100">
        <f>'07 - 1.NP_3.ETAPA - VODOV...'!J38</f>
        <v>0</v>
      </c>
      <c r="AX100" s="100">
        <f>'07 - 1.NP_3.ETAPA - VODOV...'!J39</f>
        <v>0</v>
      </c>
      <c r="AY100" s="100">
        <f>'07 - 1.NP_3.ETAPA - VODOV...'!J40</f>
        <v>0</v>
      </c>
      <c r="AZ100" s="100">
        <f>'07 - 1.NP_3.ETAPA - VODOV...'!F37</f>
        <v>0</v>
      </c>
      <c r="BA100" s="100">
        <f>'07 - 1.NP_3.ETAPA - VODOV...'!F38</f>
        <v>0</v>
      </c>
      <c r="BB100" s="100">
        <f>'07 - 1.NP_3.ETAPA - VODOV...'!F39</f>
        <v>0</v>
      </c>
      <c r="BC100" s="100">
        <f>'07 - 1.NP_3.ETAPA - VODOV...'!F40</f>
        <v>0</v>
      </c>
      <c r="BD100" s="102">
        <f>'07 - 1.NP_3.ETAPA - VODOV...'!F41</f>
        <v>0</v>
      </c>
      <c r="BT100" s="103" t="s">
        <v>91</v>
      </c>
      <c r="BV100" s="103" t="s">
        <v>76</v>
      </c>
      <c r="BW100" s="103" t="s">
        <v>187</v>
      </c>
      <c r="BX100" s="103" t="s">
        <v>182</v>
      </c>
      <c r="CL100" s="103" t="s">
        <v>19</v>
      </c>
    </row>
    <row r="101" spans="1:90" s="4" customFormat="1" ht="16.5" customHeight="1">
      <c r="A101" s="86" t="s">
        <v>78</v>
      </c>
      <c r="B101" s="52"/>
      <c r="C101" s="97"/>
      <c r="D101" s="97"/>
      <c r="E101" s="97"/>
      <c r="F101" s="339" t="s">
        <v>188</v>
      </c>
      <c r="G101" s="339"/>
      <c r="H101" s="339"/>
      <c r="I101" s="339"/>
      <c r="J101" s="339"/>
      <c r="K101" s="97"/>
      <c r="L101" s="339" t="s">
        <v>189</v>
      </c>
      <c r="M101" s="339"/>
      <c r="N101" s="33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39"/>
      <c r="Z101" s="339"/>
      <c r="AA101" s="339"/>
      <c r="AB101" s="339"/>
      <c r="AC101" s="339"/>
      <c r="AD101" s="339"/>
      <c r="AE101" s="339"/>
      <c r="AF101" s="339"/>
      <c r="AG101" s="344">
        <f>'10 - 2.NP_3.ETAPA - VODOV...'!J34</f>
        <v>0</v>
      </c>
      <c r="AH101" s="345"/>
      <c r="AI101" s="345"/>
      <c r="AJ101" s="345"/>
      <c r="AK101" s="345"/>
      <c r="AL101" s="345"/>
      <c r="AM101" s="345"/>
      <c r="AN101" s="344">
        <f t="shared" si="2"/>
        <v>0</v>
      </c>
      <c r="AO101" s="345"/>
      <c r="AP101" s="345"/>
      <c r="AQ101" s="98" t="s">
        <v>89</v>
      </c>
      <c r="AR101" s="54"/>
      <c r="AS101" s="99">
        <v>0</v>
      </c>
      <c r="AT101" s="100">
        <f t="shared" si="3"/>
        <v>0</v>
      </c>
      <c r="AU101" s="101">
        <f>'10 - 2.NP_3.ETAPA - VODOV...'!P101</f>
        <v>0</v>
      </c>
      <c r="AV101" s="100">
        <f>'10 - 2.NP_3.ETAPA - VODOV...'!J37</f>
        <v>0</v>
      </c>
      <c r="AW101" s="100">
        <f>'10 - 2.NP_3.ETAPA - VODOV...'!J38</f>
        <v>0</v>
      </c>
      <c r="AX101" s="100">
        <f>'10 - 2.NP_3.ETAPA - VODOV...'!J39</f>
        <v>0</v>
      </c>
      <c r="AY101" s="100">
        <f>'10 - 2.NP_3.ETAPA - VODOV...'!J40</f>
        <v>0</v>
      </c>
      <c r="AZ101" s="100">
        <f>'10 - 2.NP_3.ETAPA - VODOV...'!F37</f>
        <v>0</v>
      </c>
      <c r="BA101" s="100">
        <f>'10 - 2.NP_3.ETAPA - VODOV...'!F38</f>
        <v>0</v>
      </c>
      <c r="BB101" s="100">
        <f>'10 - 2.NP_3.ETAPA - VODOV...'!F39</f>
        <v>0</v>
      </c>
      <c r="BC101" s="100">
        <f>'10 - 2.NP_3.ETAPA - VODOV...'!F40</f>
        <v>0</v>
      </c>
      <c r="BD101" s="102">
        <f>'10 - 2.NP_3.ETAPA - VODOV...'!F41</f>
        <v>0</v>
      </c>
      <c r="BT101" s="103" t="s">
        <v>91</v>
      </c>
      <c r="BV101" s="103" t="s">
        <v>76</v>
      </c>
      <c r="BW101" s="103" t="s">
        <v>190</v>
      </c>
      <c r="BX101" s="103" t="s">
        <v>182</v>
      </c>
      <c r="CL101" s="103" t="s">
        <v>19</v>
      </c>
    </row>
    <row r="102" spans="1:90" s="4" customFormat="1" ht="16.5" customHeight="1">
      <c r="A102" s="86" t="s">
        <v>78</v>
      </c>
      <c r="B102" s="52"/>
      <c r="C102" s="97"/>
      <c r="D102" s="97"/>
      <c r="E102" s="97"/>
      <c r="F102" s="339" t="s">
        <v>191</v>
      </c>
      <c r="G102" s="339"/>
      <c r="H102" s="339"/>
      <c r="I102" s="339"/>
      <c r="J102" s="339"/>
      <c r="K102" s="97"/>
      <c r="L102" s="339" t="s">
        <v>192</v>
      </c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39"/>
      <c r="Z102" s="339"/>
      <c r="AA102" s="339"/>
      <c r="AB102" s="339"/>
      <c r="AC102" s="339"/>
      <c r="AD102" s="339"/>
      <c r="AE102" s="339"/>
      <c r="AF102" s="339"/>
      <c r="AG102" s="344">
        <f>'13 - 3.NP_3.ETAPA - VODOV...'!J34</f>
        <v>0</v>
      </c>
      <c r="AH102" s="345"/>
      <c r="AI102" s="345"/>
      <c r="AJ102" s="345"/>
      <c r="AK102" s="345"/>
      <c r="AL102" s="345"/>
      <c r="AM102" s="345"/>
      <c r="AN102" s="344">
        <f t="shared" si="2"/>
        <v>0</v>
      </c>
      <c r="AO102" s="345"/>
      <c r="AP102" s="345"/>
      <c r="AQ102" s="98" t="s">
        <v>89</v>
      </c>
      <c r="AR102" s="54"/>
      <c r="AS102" s="99">
        <v>0</v>
      </c>
      <c r="AT102" s="100">
        <f t="shared" si="3"/>
        <v>0</v>
      </c>
      <c r="AU102" s="101">
        <f>'13 - 3.NP_3.ETAPA - VODOV...'!P100</f>
        <v>0</v>
      </c>
      <c r="AV102" s="100">
        <f>'13 - 3.NP_3.ETAPA - VODOV...'!J37</f>
        <v>0</v>
      </c>
      <c r="AW102" s="100">
        <f>'13 - 3.NP_3.ETAPA - VODOV...'!J38</f>
        <v>0</v>
      </c>
      <c r="AX102" s="100">
        <f>'13 - 3.NP_3.ETAPA - VODOV...'!J39</f>
        <v>0</v>
      </c>
      <c r="AY102" s="100">
        <f>'13 - 3.NP_3.ETAPA - VODOV...'!J40</f>
        <v>0</v>
      </c>
      <c r="AZ102" s="100">
        <f>'13 - 3.NP_3.ETAPA - VODOV...'!F37</f>
        <v>0</v>
      </c>
      <c r="BA102" s="100">
        <f>'13 - 3.NP_3.ETAPA - VODOV...'!F38</f>
        <v>0</v>
      </c>
      <c r="BB102" s="100">
        <f>'13 - 3.NP_3.ETAPA - VODOV...'!F39</f>
        <v>0</v>
      </c>
      <c r="BC102" s="100">
        <f>'13 - 3.NP_3.ETAPA - VODOV...'!F40</f>
        <v>0</v>
      </c>
      <c r="BD102" s="102">
        <f>'13 - 3.NP_3.ETAPA - VODOV...'!F41</f>
        <v>0</v>
      </c>
      <c r="BT102" s="103" t="s">
        <v>91</v>
      </c>
      <c r="BV102" s="103" t="s">
        <v>76</v>
      </c>
      <c r="BW102" s="103" t="s">
        <v>193</v>
      </c>
      <c r="BX102" s="103" t="s">
        <v>182</v>
      </c>
      <c r="CL102" s="103" t="s">
        <v>19</v>
      </c>
    </row>
    <row r="103" spans="1:90" s="4" customFormat="1" ht="16.5" customHeight="1">
      <c r="A103" s="86" t="s">
        <v>78</v>
      </c>
      <c r="B103" s="52"/>
      <c r="C103" s="97"/>
      <c r="D103" s="97"/>
      <c r="E103" s="97"/>
      <c r="F103" s="339" t="s">
        <v>194</v>
      </c>
      <c r="G103" s="339"/>
      <c r="H103" s="339"/>
      <c r="I103" s="339"/>
      <c r="J103" s="339"/>
      <c r="K103" s="97"/>
      <c r="L103" s="339" t="s">
        <v>195</v>
      </c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44">
        <f>'16 - 1.PP_3.ETAPA - KANAL...'!J34</f>
        <v>0</v>
      </c>
      <c r="AH103" s="345"/>
      <c r="AI103" s="345"/>
      <c r="AJ103" s="345"/>
      <c r="AK103" s="345"/>
      <c r="AL103" s="345"/>
      <c r="AM103" s="345"/>
      <c r="AN103" s="344">
        <f t="shared" si="2"/>
        <v>0</v>
      </c>
      <c r="AO103" s="345"/>
      <c r="AP103" s="345"/>
      <c r="AQ103" s="98" t="s">
        <v>89</v>
      </c>
      <c r="AR103" s="54"/>
      <c r="AS103" s="99">
        <v>0</v>
      </c>
      <c r="AT103" s="100">
        <f t="shared" si="3"/>
        <v>0</v>
      </c>
      <c r="AU103" s="101">
        <f>'16 - 1.PP_3.ETAPA - KANAL...'!P98</f>
        <v>0</v>
      </c>
      <c r="AV103" s="100">
        <f>'16 - 1.PP_3.ETAPA - KANAL...'!J37</f>
        <v>0</v>
      </c>
      <c r="AW103" s="100">
        <f>'16 - 1.PP_3.ETAPA - KANAL...'!J38</f>
        <v>0</v>
      </c>
      <c r="AX103" s="100">
        <f>'16 - 1.PP_3.ETAPA - KANAL...'!J39</f>
        <v>0</v>
      </c>
      <c r="AY103" s="100">
        <f>'16 - 1.PP_3.ETAPA - KANAL...'!J40</f>
        <v>0</v>
      </c>
      <c r="AZ103" s="100">
        <f>'16 - 1.PP_3.ETAPA - KANAL...'!F37</f>
        <v>0</v>
      </c>
      <c r="BA103" s="100">
        <f>'16 - 1.PP_3.ETAPA - KANAL...'!F38</f>
        <v>0</v>
      </c>
      <c r="BB103" s="100">
        <f>'16 - 1.PP_3.ETAPA - KANAL...'!F39</f>
        <v>0</v>
      </c>
      <c r="BC103" s="100">
        <f>'16 - 1.PP_3.ETAPA - KANAL...'!F40</f>
        <v>0</v>
      </c>
      <c r="BD103" s="102">
        <f>'16 - 1.PP_3.ETAPA - KANAL...'!F41</f>
        <v>0</v>
      </c>
      <c r="BT103" s="103" t="s">
        <v>91</v>
      </c>
      <c r="BV103" s="103" t="s">
        <v>76</v>
      </c>
      <c r="BW103" s="103" t="s">
        <v>196</v>
      </c>
      <c r="BX103" s="103" t="s">
        <v>182</v>
      </c>
      <c r="CL103" s="103" t="s">
        <v>19</v>
      </c>
    </row>
    <row r="104" spans="1:90" s="4" customFormat="1" ht="16.5" customHeight="1">
      <c r="A104" s="86" t="s">
        <v>78</v>
      </c>
      <c r="B104" s="52"/>
      <c r="C104" s="97"/>
      <c r="D104" s="97"/>
      <c r="E104" s="97"/>
      <c r="F104" s="339" t="s">
        <v>197</v>
      </c>
      <c r="G104" s="339"/>
      <c r="H104" s="339"/>
      <c r="I104" s="339"/>
      <c r="J104" s="339"/>
      <c r="K104" s="97"/>
      <c r="L104" s="339" t="s">
        <v>198</v>
      </c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339"/>
      <c r="AF104" s="339"/>
      <c r="AG104" s="344">
        <f>'19 - 1.NP_3.ETAPA - KANAL...'!J34</f>
        <v>0</v>
      </c>
      <c r="AH104" s="345"/>
      <c r="AI104" s="345"/>
      <c r="AJ104" s="345"/>
      <c r="AK104" s="345"/>
      <c r="AL104" s="345"/>
      <c r="AM104" s="345"/>
      <c r="AN104" s="344">
        <f t="shared" si="2"/>
        <v>0</v>
      </c>
      <c r="AO104" s="345"/>
      <c r="AP104" s="345"/>
      <c r="AQ104" s="98" t="s">
        <v>89</v>
      </c>
      <c r="AR104" s="54"/>
      <c r="AS104" s="99">
        <v>0</v>
      </c>
      <c r="AT104" s="100">
        <f t="shared" si="3"/>
        <v>0</v>
      </c>
      <c r="AU104" s="101">
        <f>'19 - 1.NP_3.ETAPA - KANAL...'!P98</f>
        <v>0</v>
      </c>
      <c r="AV104" s="100">
        <f>'19 - 1.NP_3.ETAPA - KANAL...'!J37</f>
        <v>0</v>
      </c>
      <c r="AW104" s="100">
        <f>'19 - 1.NP_3.ETAPA - KANAL...'!J38</f>
        <v>0</v>
      </c>
      <c r="AX104" s="100">
        <f>'19 - 1.NP_3.ETAPA - KANAL...'!J39</f>
        <v>0</v>
      </c>
      <c r="AY104" s="100">
        <f>'19 - 1.NP_3.ETAPA - KANAL...'!J40</f>
        <v>0</v>
      </c>
      <c r="AZ104" s="100">
        <f>'19 - 1.NP_3.ETAPA - KANAL...'!F37</f>
        <v>0</v>
      </c>
      <c r="BA104" s="100">
        <f>'19 - 1.NP_3.ETAPA - KANAL...'!F38</f>
        <v>0</v>
      </c>
      <c r="BB104" s="100">
        <f>'19 - 1.NP_3.ETAPA - KANAL...'!F39</f>
        <v>0</v>
      </c>
      <c r="BC104" s="100">
        <f>'19 - 1.NP_3.ETAPA - KANAL...'!F40</f>
        <v>0</v>
      </c>
      <c r="BD104" s="102">
        <f>'19 - 1.NP_3.ETAPA - KANAL...'!F41</f>
        <v>0</v>
      </c>
      <c r="BT104" s="103" t="s">
        <v>91</v>
      </c>
      <c r="BV104" s="103" t="s">
        <v>76</v>
      </c>
      <c r="BW104" s="103" t="s">
        <v>199</v>
      </c>
      <c r="BX104" s="103" t="s">
        <v>182</v>
      </c>
      <c r="CL104" s="103" t="s">
        <v>19</v>
      </c>
    </row>
    <row r="105" spans="1:90" s="4" customFormat="1" ht="16.5" customHeight="1">
      <c r="A105" s="86" t="s">
        <v>78</v>
      </c>
      <c r="B105" s="52"/>
      <c r="C105" s="97"/>
      <c r="D105" s="97"/>
      <c r="E105" s="97"/>
      <c r="F105" s="339" t="s">
        <v>200</v>
      </c>
      <c r="G105" s="339"/>
      <c r="H105" s="339"/>
      <c r="I105" s="339"/>
      <c r="J105" s="339"/>
      <c r="K105" s="97"/>
      <c r="L105" s="339" t="s">
        <v>201</v>
      </c>
      <c r="M105" s="339"/>
      <c r="N105" s="33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39"/>
      <c r="Z105" s="339"/>
      <c r="AA105" s="339"/>
      <c r="AB105" s="339"/>
      <c r="AC105" s="339"/>
      <c r="AD105" s="339"/>
      <c r="AE105" s="339"/>
      <c r="AF105" s="339"/>
      <c r="AG105" s="344">
        <f>'22 - 2.NP_3.ETAPA - KANAL...'!J34</f>
        <v>0</v>
      </c>
      <c r="AH105" s="345"/>
      <c r="AI105" s="345"/>
      <c r="AJ105" s="345"/>
      <c r="AK105" s="345"/>
      <c r="AL105" s="345"/>
      <c r="AM105" s="345"/>
      <c r="AN105" s="344">
        <f t="shared" si="2"/>
        <v>0</v>
      </c>
      <c r="AO105" s="345"/>
      <c r="AP105" s="345"/>
      <c r="AQ105" s="98" t="s">
        <v>89</v>
      </c>
      <c r="AR105" s="54"/>
      <c r="AS105" s="99">
        <v>0</v>
      </c>
      <c r="AT105" s="100">
        <f t="shared" si="3"/>
        <v>0</v>
      </c>
      <c r="AU105" s="101">
        <f>'22 - 2.NP_3.ETAPA - KANAL...'!P98</f>
        <v>0</v>
      </c>
      <c r="AV105" s="100">
        <f>'22 - 2.NP_3.ETAPA - KANAL...'!J37</f>
        <v>0</v>
      </c>
      <c r="AW105" s="100">
        <f>'22 - 2.NP_3.ETAPA - KANAL...'!J38</f>
        <v>0</v>
      </c>
      <c r="AX105" s="100">
        <f>'22 - 2.NP_3.ETAPA - KANAL...'!J39</f>
        <v>0</v>
      </c>
      <c r="AY105" s="100">
        <f>'22 - 2.NP_3.ETAPA - KANAL...'!J40</f>
        <v>0</v>
      </c>
      <c r="AZ105" s="100">
        <f>'22 - 2.NP_3.ETAPA - KANAL...'!F37</f>
        <v>0</v>
      </c>
      <c r="BA105" s="100">
        <f>'22 - 2.NP_3.ETAPA - KANAL...'!F38</f>
        <v>0</v>
      </c>
      <c r="BB105" s="100">
        <f>'22 - 2.NP_3.ETAPA - KANAL...'!F39</f>
        <v>0</v>
      </c>
      <c r="BC105" s="100">
        <f>'22 - 2.NP_3.ETAPA - KANAL...'!F40</f>
        <v>0</v>
      </c>
      <c r="BD105" s="102">
        <f>'22 - 2.NP_3.ETAPA - KANAL...'!F41</f>
        <v>0</v>
      </c>
      <c r="BT105" s="103" t="s">
        <v>91</v>
      </c>
      <c r="BV105" s="103" t="s">
        <v>76</v>
      </c>
      <c r="BW105" s="103" t="s">
        <v>202</v>
      </c>
      <c r="BX105" s="103" t="s">
        <v>182</v>
      </c>
      <c r="CL105" s="103" t="s">
        <v>19</v>
      </c>
    </row>
    <row r="106" spans="1:90" s="4" customFormat="1" ht="16.5" customHeight="1">
      <c r="A106" s="86" t="s">
        <v>78</v>
      </c>
      <c r="B106" s="52"/>
      <c r="C106" s="97"/>
      <c r="D106" s="97"/>
      <c r="E106" s="97"/>
      <c r="F106" s="339" t="s">
        <v>203</v>
      </c>
      <c r="G106" s="339"/>
      <c r="H106" s="339"/>
      <c r="I106" s="339"/>
      <c r="J106" s="339"/>
      <c r="K106" s="97"/>
      <c r="L106" s="339" t="s">
        <v>204</v>
      </c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39"/>
      <c r="AE106" s="339"/>
      <c r="AF106" s="339"/>
      <c r="AG106" s="344">
        <f>'25 - 3.NP_3.ETAPA - KANAL...'!J34</f>
        <v>0</v>
      </c>
      <c r="AH106" s="345"/>
      <c r="AI106" s="345"/>
      <c r="AJ106" s="345"/>
      <c r="AK106" s="345"/>
      <c r="AL106" s="345"/>
      <c r="AM106" s="345"/>
      <c r="AN106" s="344">
        <f t="shared" si="2"/>
        <v>0</v>
      </c>
      <c r="AO106" s="345"/>
      <c r="AP106" s="345"/>
      <c r="AQ106" s="98" t="s">
        <v>89</v>
      </c>
      <c r="AR106" s="54"/>
      <c r="AS106" s="104">
        <v>0</v>
      </c>
      <c r="AT106" s="105">
        <f t="shared" si="3"/>
        <v>0</v>
      </c>
      <c r="AU106" s="106">
        <f>'25 - 3.NP_3.ETAPA - KANAL...'!P98</f>
        <v>0</v>
      </c>
      <c r="AV106" s="105">
        <f>'25 - 3.NP_3.ETAPA - KANAL...'!J37</f>
        <v>0</v>
      </c>
      <c r="AW106" s="105">
        <f>'25 - 3.NP_3.ETAPA - KANAL...'!J38</f>
        <v>0</v>
      </c>
      <c r="AX106" s="105">
        <f>'25 - 3.NP_3.ETAPA - KANAL...'!J39</f>
        <v>0</v>
      </c>
      <c r="AY106" s="105">
        <f>'25 - 3.NP_3.ETAPA - KANAL...'!J40</f>
        <v>0</v>
      </c>
      <c r="AZ106" s="105">
        <f>'25 - 3.NP_3.ETAPA - KANAL...'!F37</f>
        <v>0</v>
      </c>
      <c r="BA106" s="105">
        <f>'25 - 3.NP_3.ETAPA - KANAL...'!F38</f>
        <v>0</v>
      </c>
      <c r="BB106" s="105">
        <f>'25 - 3.NP_3.ETAPA - KANAL...'!F39</f>
        <v>0</v>
      </c>
      <c r="BC106" s="105">
        <f>'25 - 3.NP_3.ETAPA - KANAL...'!F40</f>
        <v>0</v>
      </c>
      <c r="BD106" s="107">
        <f>'25 - 3.NP_3.ETAPA - KANAL...'!F41</f>
        <v>0</v>
      </c>
      <c r="BT106" s="103" t="s">
        <v>91</v>
      </c>
      <c r="BV106" s="103" t="s">
        <v>76</v>
      </c>
      <c r="BW106" s="103" t="s">
        <v>205</v>
      </c>
      <c r="BX106" s="103" t="s">
        <v>182</v>
      </c>
      <c r="CL106" s="103" t="s">
        <v>19</v>
      </c>
    </row>
    <row r="107" spans="1:90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0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pans="1:90" s="2" customFormat="1" ht="6.95" customHeight="1">
      <c r="A108" s="35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algorithmName="SHA-512" hashValue="HA9CMy2AcEe2qYxoXRrZ7M6wwk/jas6YQ/tw0G7ItPWSdSCtg79Vq4yWeF2OurOY3hC++1FhwtHEM/TWjikTxQ==" saltValue="2fgzFgM8Rtlx0mPhng0RWLD8aVyFf6MeoZJkQz4Pgq1QKqD8GNfetjJv3l7R7mZba5MM8OPkzibw2V28AcdcGg==" spinCount="100000" sheet="1" objects="1" scenarios="1" formatColumns="0" formatRows="0"/>
  <mergeCells count="246">
    <mergeCell ref="L32:P32"/>
    <mergeCell ref="W32:AE32"/>
    <mergeCell ref="AK32:AO32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3:P33"/>
    <mergeCell ref="W33:AE33"/>
    <mergeCell ref="AK33:AO33"/>
    <mergeCell ref="AK35:AO35"/>
    <mergeCell ref="X35:AB35"/>
    <mergeCell ref="AR2:BE2"/>
    <mergeCell ref="AG61:AM61"/>
    <mergeCell ref="AN61:AP61"/>
    <mergeCell ref="AN62:AP62"/>
    <mergeCell ref="AG62:AM62"/>
    <mergeCell ref="AS49:AT51"/>
    <mergeCell ref="AG59:AM59"/>
    <mergeCell ref="AG60:AM60"/>
    <mergeCell ref="AN60:AP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N77:AP77"/>
    <mergeCell ref="AG77:AM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G82:AM82"/>
    <mergeCell ref="AN82:AP82"/>
    <mergeCell ref="AN83:AP83"/>
    <mergeCell ref="AG83:AM83"/>
    <mergeCell ref="AG84:AM84"/>
    <mergeCell ref="AN84:AP84"/>
    <mergeCell ref="AN85:AP85"/>
    <mergeCell ref="AG85:AM85"/>
    <mergeCell ref="AN86:AP86"/>
    <mergeCell ref="AG86:AM86"/>
    <mergeCell ref="AN87:AP87"/>
    <mergeCell ref="AG87:AM87"/>
    <mergeCell ref="AG88:AM88"/>
    <mergeCell ref="AN88:AP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AN94:AP94"/>
    <mergeCell ref="AG94:AM94"/>
    <mergeCell ref="AG95:AM95"/>
    <mergeCell ref="AN95:AP95"/>
    <mergeCell ref="AG96:AM96"/>
    <mergeCell ref="AN96:AP96"/>
    <mergeCell ref="AN97:AP97"/>
    <mergeCell ref="AG97:AM97"/>
    <mergeCell ref="AG98:AM98"/>
    <mergeCell ref="AN98:AP98"/>
    <mergeCell ref="AN99:AP99"/>
    <mergeCell ref="AG99:AM99"/>
    <mergeCell ref="AN100:AP100"/>
    <mergeCell ref="AG100:AM100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L45:AO45"/>
    <mergeCell ref="L59:AF59"/>
    <mergeCell ref="AM47:AN47"/>
    <mergeCell ref="AM49:AP49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C52:G52"/>
    <mergeCell ref="I52:AF52"/>
    <mergeCell ref="J55:AF55"/>
    <mergeCell ref="D55:H55"/>
    <mergeCell ref="J56:AF56"/>
    <mergeCell ref="D56:H56"/>
    <mergeCell ref="E57:I57"/>
    <mergeCell ref="K57:AF57"/>
    <mergeCell ref="L58:AF58"/>
    <mergeCell ref="F58:J58"/>
    <mergeCell ref="F59:J59"/>
    <mergeCell ref="L60:AF60"/>
    <mergeCell ref="F60:J60"/>
    <mergeCell ref="L61:AF61"/>
    <mergeCell ref="F61:J61"/>
    <mergeCell ref="F62:J62"/>
    <mergeCell ref="L62:AF62"/>
    <mergeCell ref="L63:AF63"/>
    <mergeCell ref="F63:J63"/>
    <mergeCell ref="K64:AF64"/>
    <mergeCell ref="E64:I64"/>
    <mergeCell ref="K65:AF65"/>
    <mergeCell ref="E65:I65"/>
    <mergeCell ref="E66:I66"/>
    <mergeCell ref="K66:AF66"/>
    <mergeCell ref="F67:J67"/>
    <mergeCell ref="L67:AF67"/>
    <mergeCell ref="F68:J68"/>
    <mergeCell ref="L68:AF68"/>
    <mergeCell ref="L69:AF69"/>
    <mergeCell ref="F69:J69"/>
    <mergeCell ref="L70:AF70"/>
    <mergeCell ref="F70:J70"/>
    <mergeCell ref="L71:AF71"/>
    <mergeCell ref="F71:J71"/>
    <mergeCell ref="L72:AF72"/>
    <mergeCell ref="F72:J72"/>
    <mergeCell ref="L73:AF73"/>
    <mergeCell ref="F73:J73"/>
    <mergeCell ref="L74:AF74"/>
    <mergeCell ref="F74:J74"/>
    <mergeCell ref="J75:AF75"/>
    <mergeCell ref="D75:H75"/>
    <mergeCell ref="E76:I76"/>
    <mergeCell ref="K76:AF76"/>
    <mergeCell ref="F77:J77"/>
    <mergeCell ref="L77:AF77"/>
    <mergeCell ref="F78:J78"/>
    <mergeCell ref="L78:AF78"/>
    <mergeCell ref="L79:AF79"/>
    <mergeCell ref="F79:J79"/>
    <mergeCell ref="L80:AF80"/>
    <mergeCell ref="F80:J80"/>
    <mergeCell ref="K81:AF81"/>
    <mergeCell ref="E81:I81"/>
    <mergeCell ref="E82:I82"/>
    <mergeCell ref="K82:AF82"/>
    <mergeCell ref="L83:AF83"/>
    <mergeCell ref="F83:J83"/>
    <mergeCell ref="L84:AF84"/>
    <mergeCell ref="F84:J84"/>
    <mergeCell ref="L85:AF85"/>
    <mergeCell ref="F85:J85"/>
    <mergeCell ref="L86:AF86"/>
    <mergeCell ref="F86:J86"/>
    <mergeCell ref="L87:AF87"/>
    <mergeCell ref="F87:J87"/>
    <mergeCell ref="L88:AF88"/>
    <mergeCell ref="F88:J88"/>
    <mergeCell ref="L89:AF89"/>
    <mergeCell ref="F89:J89"/>
    <mergeCell ref="L90:AF90"/>
    <mergeCell ref="F90:J90"/>
    <mergeCell ref="D91:H91"/>
    <mergeCell ref="J91:AF91"/>
    <mergeCell ref="E92:I92"/>
    <mergeCell ref="K92:AF92"/>
    <mergeCell ref="L93:AF93"/>
    <mergeCell ref="F93:J93"/>
    <mergeCell ref="F94:J94"/>
    <mergeCell ref="L94:AF94"/>
    <mergeCell ref="F95:J95"/>
    <mergeCell ref="L95:AF95"/>
    <mergeCell ref="F96:J96"/>
    <mergeCell ref="L96:AF96"/>
    <mergeCell ref="K97:AF97"/>
    <mergeCell ref="E97:I97"/>
    <mergeCell ref="E98:I98"/>
    <mergeCell ref="K98:AF98"/>
    <mergeCell ref="F104:J104"/>
    <mergeCell ref="L104:AF104"/>
    <mergeCell ref="F105:J105"/>
    <mergeCell ref="L105:AF105"/>
    <mergeCell ref="F106:J106"/>
    <mergeCell ref="L106:AF106"/>
    <mergeCell ref="L99:AF99"/>
    <mergeCell ref="F99:J99"/>
    <mergeCell ref="L100:AF100"/>
    <mergeCell ref="F100:J100"/>
    <mergeCell ref="F101:J101"/>
    <mergeCell ref="L101:AF101"/>
    <mergeCell ref="F102:J102"/>
    <mergeCell ref="L102:AF102"/>
    <mergeCell ref="F103:J103"/>
    <mergeCell ref="L103:AF103"/>
  </mergeCells>
  <hyperlinks>
    <hyperlink ref="A55" location="'21-013-160NCI - ZŠ Rokyca...'!C2" display="/"/>
    <hyperlink ref="A58" location="'D.1.4.1 - Zařízení pro vy...'!C2" display="/"/>
    <hyperlink ref="A59" location="'01 - Zařízení zdroje tepla'!C2" display="/"/>
    <hyperlink ref="A60" location="'02 - ÚT východní blok'!C2" display="/"/>
    <hyperlink ref="A61" location="'03 - ÚT Tělocvična'!C2" display="/"/>
    <hyperlink ref="A62" location="'04 - Demontáže'!C2" display="/"/>
    <hyperlink ref="A63" location="'05 - Najetí, komplexní vy...'!C2" display="/"/>
    <hyperlink ref="A64" location="'D.1.4.2 - Zařízení silnop...'!C2" display="/"/>
    <hyperlink ref="A65" location="'D.1.4.3 - Slaboproudá ele...'!C2" display="/"/>
    <hyperlink ref="A67" location="'02 - 1.PP_1.ETAPA - VODOV...'!C2" display="/"/>
    <hyperlink ref="A68" location="'05 - 1.NP_1.ETAPA - VODOV...'!C2" display="/"/>
    <hyperlink ref="A69" location="'08 - 2.NP_1.ETAPA - VODOV...'!C2" display="/"/>
    <hyperlink ref="A70" location="'11 - 3.NP_1.ETAPA - VODOV...'!C2" display="/"/>
    <hyperlink ref="A71" location="'14 - 1.PP_1.ETAPA - KANAL...'!C2" display="/"/>
    <hyperlink ref="A72" location="'17 - 1.NP_1.ETAPA - KANAL...'!C2" display="/"/>
    <hyperlink ref="A73" location="'20 - 2.NP_1.ETAPA - KANAL...'!C2" display="/"/>
    <hyperlink ref="A74" location="'23 - 3.NP_1.ETAPA - KANAL...'!C2" display="/"/>
    <hyperlink ref="A77" location="'02 - ÚT jižní blok'!C2" display="/"/>
    <hyperlink ref="A78" location="'03 - ÚT byt školníka'!C2" display="/"/>
    <hyperlink ref="A79" location="'04 - Demontáže_01'!C2" display="/"/>
    <hyperlink ref="A80" location="'05 - Najetí, komplexní vy..._01'!C2" display="/"/>
    <hyperlink ref="A81" location="'D.1.4.2 - Zařízení silnop..._01'!C2" display="/"/>
    <hyperlink ref="A83" location="'03 - 1.PP_2.ETAPA - VODOV...'!C2" display="/"/>
    <hyperlink ref="A84" location="'06 - 1.NP_2.ETAPA - VODOV...'!C2" display="/"/>
    <hyperlink ref="A85" location="'09 - 2.NP_2.ETAPA - VODOV...'!C2" display="/"/>
    <hyperlink ref="A86" location="'12 - 3.NP_2.ETAPA - VODOV...'!C2" display="/"/>
    <hyperlink ref="A87" location="'15 - 1.PP_2.ETAPA - KANAL...'!C2" display="/"/>
    <hyperlink ref="A88" location="'18 - 1.NP_2.ETAPA - KANAL...'!C2" display="/"/>
    <hyperlink ref="A89" location="'21 - 2.NP_2.ETAPA - KANAL...'!C2" display="/"/>
    <hyperlink ref="A90" location="'24 - 3.NP_2.ETAPA - KANAL...'!C2" display="/"/>
    <hyperlink ref="A93" location="'02 - ÚT Západní blok - uč...'!C2" display="/"/>
    <hyperlink ref="A94" location="'03 - ÚT Západní blok - ch...'!C2" display="/"/>
    <hyperlink ref="A95" location="'04 - Demontáže_02'!C2" display="/"/>
    <hyperlink ref="A96" location="'05 - Najetí, komplexní vy..._02'!C2" display="/"/>
    <hyperlink ref="A97" location="'D.1.4.2 - Zařízení silnop..._02'!C2" display="/"/>
    <hyperlink ref="A99" location="'04 - 1.PP_3.ETAPA - VODOV...'!C2" display="/"/>
    <hyperlink ref="A100" location="'07 - 1.NP_3.ETAPA - VODOV...'!C2" display="/"/>
    <hyperlink ref="A101" location="'10 - 2.NP_3.ETAPA - VODOV...'!C2" display="/"/>
    <hyperlink ref="A102" location="'13 - 3.NP_3.ETAPA - VODOV...'!C2" display="/"/>
    <hyperlink ref="A103" location="'16 - 1.PP_3.ETAPA - KANAL...'!C2" display="/"/>
    <hyperlink ref="A104" location="'19 - 1.NP_3.ETAPA - KANAL...'!C2" display="/"/>
    <hyperlink ref="A105" location="'22 - 2.NP_3.ETAPA - KANAL...'!C2" display="/"/>
    <hyperlink ref="A106" location="'25 - 3.NP_3.ETAPA - KANAL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BM106"/>
  <sheetViews>
    <sheetView showGridLines="0" topLeftCell="A8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12" t="s">
        <v>16</v>
      </c>
      <c r="E6" s="35"/>
      <c r="F6" s="35"/>
      <c r="G6" s="35"/>
      <c r="H6" s="35"/>
      <c r="I6" s="35"/>
      <c r="J6" s="35"/>
      <c r="K6" s="35"/>
      <c r="L6" s="113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85" t="s">
        <v>17</v>
      </c>
      <c r="F7" s="386"/>
      <c r="G7" s="386"/>
      <c r="H7" s="386"/>
      <c r="I7" s="35"/>
      <c r="J7" s="35"/>
      <c r="K7" s="35"/>
      <c r="L7" s="113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1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12" t="s">
        <v>18</v>
      </c>
      <c r="E9" s="35"/>
      <c r="F9" s="103" t="s">
        <v>19</v>
      </c>
      <c r="G9" s="35"/>
      <c r="H9" s="35"/>
      <c r="I9" s="112" t="s">
        <v>20</v>
      </c>
      <c r="J9" s="103" t="s">
        <v>19</v>
      </c>
      <c r="K9" s="35"/>
      <c r="L9" s="11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2" t="s">
        <v>21</v>
      </c>
      <c r="E10" s="35"/>
      <c r="F10" s="103" t="s">
        <v>22</v>
      </c>
      <c r="G10" s="35"/>
      <c r="H10" s="35"/>
      <c r="I10" s="112" t="s">
        <v>23</v>
      </c>
      <c r="J10" s="114" t="str">
        <f>'Rekapitulace stavby'!AN8</f>
        <v>26. 1. 2022</v>
      </c>
      <c r="K10" s="35"/>
      <c r="L10" s="11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25</v>
      </c>
      <c r="E12" s="35"/>
      <c r="F12" s="35"/>
      <c r="G12" s="35"/>
      <c r="H12" s="35"/>
      <c r="I12" s="112" t="s">
        <v>26</v>
      </c>
      <c r="J12" s="103" t="s">
        <v>27</v>
      </c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28</v>
      </c>
      <c r="F13" s="35"/>
      <c r="G13" s="35"/>
      <c r="H13" s="35"/>
      <c r="I13" s="112" t="s">
        <v>29</v>
      </c>
      <c r="J13" s="103" t="s">
        <v>30</v>
      </c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31</v>
      </c>
      <c r="E15" s="35"/>
      <c r="F15" s="35"/>
      <c r="G15" s="35"/>
      <c r="H15" s="35"/>
      <c r="I15" s="112" t="s">
        <v>26</v>
      </c>
      <c r="J15" s="31" t="str">
        <f>'Rekapitulace stavby'!AN13</f>
        <v>Vyplň údaj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87" t="str">
        <f>'Rekapitulace stavby'!E14</f>
        <v>Vyplň údaj</v>
      </c>
      <c r="F16" s="388"/>
      <c r="G16" s="388"/>
      <c r="H16" s="388"/>
      <c r="I16" s="112" t="s">
        <v>29</v>
      </c>
      <c r="J16" s="31" t="str">
        <f>'Rekapitulace stavby'!AN14</f>
        <v>Vyplň údaj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33</v>
      </c>
      <c r="E18" s="35"/>
      <c r="F18" s="35"/>
      <c r="G18" s="35"/>
      <c r="H18" s="35"/>
      <c r="I18" s="112" t="s">
        <v>26</v>
      </c>
      <c r="J18" s="103" t="s">
        <v>34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35</v>
      </c>
      <c r="F19" s="35"/>
      <c r="G19" s="35"/>
      <c r="H19" s="35"/>
      <c r="I19" s="112" t="s">
        <v>29</v>
      </c>
      <c r="J19" s="103" t="s">
        <v>36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38</v>
      </c>
      <c r="E21" s="35"/>
      <c r="F21" s="35"/>
      <c r="G21" s="35"/>
      <c r="H21" s="35"/>
      <c r="I21" s="112" t="s">
        <v>26</v>
      </c>
      <c r="J21" s="103" t="s">
        <v>34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35</v>
      </c>
      <c r="F22" s="35"/>
      <c r="G22" s="35"/>
      <c r="H22" s="35"/>
      <c r="I22" s="112" t="s">
        <v>29</v>
      </c>
      <c r="J22" s="103" t="s">
        <v>36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39</v>
      </c>
      <c r="E24" s="35"/>
      <c r="F24" s="35"/>
      <c r="G24" s="35"/>
      <c r="H24" s="35"/>
      <c r="I24" s="35"/>
      <c r="J24" s="35"/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71.25" customHeight="1">
      <c r="A25" s="115"/>
      <c r="B25" s="116"/>
      <c r="C25" s="115"/>
      <c r="D25" s="115"/>
      <c r="E25" s="389" t="s">
        <v>40</v>
      </c>
      <c r="F25" s="389"/>
      <c r="G25" s="389"/>
      <c r="H25" s="389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18"/>
      <c r="E27" s="118"/>
      <c r="F27" s="118"/>
      <c r="G27" s="118"/>
      <c r="H27" s="118"/>
      <c r="I27" s="118"/>
      <c r="J27" s="118"/>
      <c r="K27" s="118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19" t="s">
        <v>41</v>
      </c>
      <c r="E28" s="35"/>
      <c r="F28" s="35"/>
      <c r="G28" s="35"/>
      <c r="H28" s="35"/>
      <c r="I28" s="35"/>
      <c r="J28" s="120">
        <f>ROUND(J79, 2)</f>
        <v>0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8"/>
      <c r="J29" s="118"/>
      <c r="K29" s="118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21" t="s">
        <v>43</v>
      </c>
      <c r="G30" s="35"/>
      <c r="H30" s="35"/>
      <c r="I30" s="121" t="s">
        <v>42</v>
      </c>
      <c r="J30" s="121" t="s">
        <v>44</v>
      </c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22" t="s">
        <v>45</v>
      </c>
      <c r="E31" s="112" t="s">
        <v>46</v>
      </c>
      <c r="F31" s="123">
        <f>ROUND((SUM(BE79:BE105)),  2)</f>
        <v>0</v>
      </c>
      <c r="G31" s="35"/>
      <c r="H31" s="35"/>
      <c r="I31" s="124">
        <v>0.21</v>
      </c>
      <c r="J31" s="123">
        <f>ROUND(((SUM(BE79:BE105))*I31),  2)</f>
        <v>0</v>
      </c>
      <c r="K31" s="35"/>
      <c r="L31" s="11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12" t="s">
        <v>47</v>
      </c>
      <c r="F32" s="123">
        <f>ROUND((SUM(BF79:BF105)),  2)</f>
        <v>0</v>
      </c>
      <c r="G32" s="35"/>
      <c r="H32" s="35"/>
      <c r="I32" s="124">
        <v>0.15</v>
      </c>
      <c r="J32" s="123">
        <f>ROUND(((SUM(BF79:BF105))*I32),  2)</f>
        <v>0</v>
      </c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12" t="s">
        <v>48</v>
      </c>
      <c r="F33" s="123">
        <f>ROUND((SUM(BG79:BG105)),  2)</f>
        <v>0</v>
      </c>
      <c r="G33" s="35"/>
      <c r="H33" s="35"/>
      <c r="I33" s="124">
        <v>0.21</v>
      </c>
      <c r="J33" s="123">
        <f>0</f>
        <v>0</v>
      </c>
      <c r="K33" s="35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12" t="s">
        <v>49</v>
      </c>
      <c r="F34" s="123">
        <f>ROUND((SUM(BH79:BH105)),  2)</f>
        <v>0</v>
      </c>
      <c r="G34" s="35"/>
      <c r="H34" s="35"/>
      <c r="I34" s="124">
        <v>0.15</v>
      </c>
      <c r="J34" s="123">
        <f>0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2" t="s">
        <v>50</v>
      </c>
      <c r="F35" s="123">
        <f>ROUND((SUM(BI79:BI105)),  2)</f>
        <v>0</v>
      </c>
      <c r="G35" s="35"/>
      <c r="H35" s="35"/>
      <c r="I35" s="124">
        <v>0</v>
      </c>
      <c r="J35" s="123">
        <f>0</f>
        <v>0</v>
      </c>
      <c r="K35" s="35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25"/>
      <c r="D37" s="126" t="s">
        <v>51</v>
      </c>
      <c r="E37" s="127"/>
      <c r="F37" s="127"/>
      <c r="G37" s="128" t="s">
        <v>52</v>
      </c>
      <c r="H37" s="129" t="s">
        <v>53</v>
      </c>
      <c r="I37" s="127"/>
      <c r="J37" s="130">
        <f>SUM(J28:J35)</f>
        <v>0</v>
      </c>
      <c r="K37" s="131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207</v>
      </c>
      <c r="D43" s="37"/>
      <c r="E43" s="37"/>
      <c r="F43" s="37"/>
      <c r="G43" s="37"/>
      <c r="H43" s="37"/>
      <c r="I43" s="37"/>
      <c r="J43" s="37"/>
      <c r="K43" s="37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1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46" t="str">
        <f>E7</f>
        <v>ZŠ Rokycanova - opravy vnitřních instalací</v>
      </c>
      <c r="F46" s="384"/>
      <c r="G46" s="384"/>
      <c r="H46" s="384"/>
      <c r="I46" s="37"/>
      <c r="J46" s="37"/>
      <c r="K46" s="37"/>
      <c r="L46" s="11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1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Sokolov</v>
      </c>
      <c r="G48" s="37"/>
      <c r="H48" s="37"/>
      <c r="I48" s="30" t="s">
        <v>23</v>
      </c>
      <c r="J48" s="60" t="str">
        <f>IF(J10="","",J10)</f>
        <v>26. 1. 2022</v>
      </c>
      <c r="K48" s="37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5.7" customHeight="1">
      <c r="A50" s="35"/>
      <c r="B50" s="36"/>
      <c r="C50" s="30" t="s">
        <v>25</v>
      </c>
      <c r="D50" s="37"/>
      <c r="E50" s="37"/>
      <c r="F50" s="28" t="str">
        <f>E13</f>
        <v>Město Sokolov</v>
      </c>
      <c r="G50" s="37"/>
      <c r="H50" s="37"/>
      <c r="I50" s="30" t="s">
        <v>33</v>
      </c>
      <c r="J50" s="33" t="str">
        <f>E19</f>
        <v>NCI.CZ ENGINEERING s.r.o.</v>
      </c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25.7" customHeight="1">
      <c r="A51" s="35"/>
      <c r="B51" s="36"/>
      <c r="C51" s="30" t="s">
        <v>31</v>
      </c>
      <c r="D51" s="37"/>
      <c r="E51" s="37"/>
      <c r="F51" s="28" t="str">
        <f>IF(E16="","",E16)</f>
        <v>Vyplň údaj</v>
      </c>
      <c r="G51" s="37"/>
      <c r="H51" s="37"/>
      <c r="I51" s="30" t="s">
        <v>38</v>
      </c>
      <c r="J51" s="33" t="str">
        <f>E22</f>
        <v>NCI.CZ ENGINEERING s.r.o.</v>
      </c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36" t="s">
        <v>208</v>
      </c>
      <c r="D53" s="137"/>
      <c r="E53" s="137"/>
      <c r="F53" s="137"/>
      <c r="G53" s="137"/>
      <c r="H53" s="137"/>
      <c r="I53" s="137"/>
      <c r="J53" s="138" t="s">
        <v>209</v>
      </c>
      <c r="K53" s="137"/>
      <c r="L53" s="11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1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39" t="s">
        <v>73</v>
      </c>
      <c r="D55" s="37"/>
      <c r="E55" s="37"/>
      <c r="F55" s="37"/>
      <c r="G55" s="37"/>
      <c r="H55" s="37"/>
      <c r="I55" s="37"/>
      <c r="J55" s="78">
        <f>J79</f>
        <v>0</v>
      </c>
      <c r="K55" s="37"/>
      <c r="L55" s="11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210</v>
      </c>
    </row>
    <row r="56" spans="1:47" s="9" customFormat="1" ht="24.95" customHeight="1">
      <c r="B56" s="140"/>
      <c r="C56" s="141"/>
      <c r="D56" s="142" t="s">
        <v>211</v>
      </c>
      <c r="E56" s="143"/>
      <c r="F56" s="143"/>
      <c r="G56" s="143"/>
      <c r="H56" s="143"/>
      <c r="I56" s="143"/>
      <c r="J56" s="144">
        <f>J80</f>
        <v>0</v>
      </c>
      <c r="K56" s="141"/>
      <c r="L56" s="145"/>
    </row>
    <row r="57" spans="1:47" s="10" customFormat="1" ht="19.899999999999999" customHeight="1">
      <c r="B57" s="146"/>
      <c r="C57" s="97"/>
      <c r="D57" s="147" t="s">
        <v>212</v>
      </c>
      <c r="E57" s="148"/>
      <c r="F57" s="148"/>
      <c r="G57" s="148"/>
      <c r="H57" s="148"/>
      <c r="I57" s="148"/>
      <c r="J57" s="149">
        <f>J81</f>
        <v>0</v>
      </c>
      <c r="K57" s="97"/>
      <c r="L57" s="150"/>
    </row>
    <row r="58" spans="1:47" s="10" customFormat="1" ht="19.899999999999999" customHeight="1">
      <c r="B58" s="146"/>
      <c r="C58" s="97"/>
      <c r="D58" s="147" t="s">
        <v>213</v>
      </c>
      <c r="E58" s="148"/>
      <c r="F58" s="148"/>
      <c r="G58" s="148"/>
      <c r="H58" s="148"/>
      <c r="I58" s="148"/>
      <c r="J58" s="149">
        <f>J87</f>
        <v>0</v>
      </c>
      <c r="K58" s="97"/>
      <c r="L58" s="150"/>
    </row>
    <row r="59" spans="1:47" s="10" customFormat="1" ht="19.899999999999999" customHeight="1">
      <c r="B59" s="146"/>
      <c r="C59" s="97"/>
      <c r="D59" s="147" t="s">
        <v>214</v>
      </c>
      <c r="E59" s="148"/>
      <c r="F59" s="148"/>
      <c r="G59" s="148"/>
      <c r="H59" s="148"/>
      <c r="I59" s="148"/>
      <c r="J59" s="149">
        <f>J91</f>
        <v>0</v>
      </c>
      <c r="K59" s="97"/>
      <c r="L59" s="150"/>
    </row>
    <row r="60" spans="1:47" s="10" customFormat="1" ht="19.899999999999999" customHeight="1">
      <c r="B60" s="146"/>
      <c r="C60" s="97"/>
      <c r="D60" s="147" t="s">
        <v>215</v>
      </c>
      <c r="E60" s="148"/>
      <c r="F60" s="148"/>
      <c r="G60" s="148"/>
      <c r="H60" s="148"/>
      <c r="I60" s="148"/>
      <c r="J60" s="149">
        <f>J98</f>
        <v>0</v>
      </c>
      <c r="K60" s="97"/>
      <c r="L60" s="150"/>
    </row>
    <row r="61" spans="1:47" s="10" customFormat="1" ht="19.899999999999999" customHeight="1">
      <c r="B61" s="146"/>
      <c r="C61" s="97"/>
      <c r="D61" s="147" t="s">
        <v>216</v>
      </c>
      <c r="E61" s="148"/>
      <c r="F61" s="148"/>
      <c r="G61" s="148"/>
      <c r="H61" s="148"/>
      <c r="I61" s="148"/>
      <c r="J61" s="149">
        <f>J102</f>
        <v>0</v>
      </c>
      <c r="K61" s="97"/>
      <c r="L61" s="150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63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24.95" customHeight="1">
      <c r="A68" s="35"/>
      <c r="B68" s="36"/>
      <c r="C68" s="24" t="s">
        <v>217</v>
      </c>
      <c r="D68" s="37"/>
      <c r="E68" s="37"/>
      <c r="F68" s="37"/>
      <c r="G68" s="37"/>
      <c r="H68" s="37"/>
      <c r="I68" s="37"/>
      <c r="J68" s="37"/>
      <c r="K68" s="37"/>
      <c r="L68" s="113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6.5" customHeight="1">
      <c r="A71" s="35"/>
      <c r="B71" s="36"/>
      <c r="C71" s="37"/>
      <c r="D71" s="37"/>
      <c r="E71" s="346" t="str">
        <f>E7</f>
        <v>ZŠ Rokycanova - opravy vnitřních instalací</v>
      </c>
      <c r="F71" s="384"/>
      <c r="G71" s="384"/>
      <c r="H71" s="384"/>
      <c r="I71" s="37"/>
      <c r="J71" s="37"/>
      <c r="K71" s="37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12" customHeight="1">
      <c r="A73" s="35"/>
      <c r="B73" s="36"/>
      <c r="C73" s="30" t="s">
        <v>21</v>
      </c>
      <c r="D73" s="37"/>
      <c r="E73" s="37"/>
      <c r="F73" s="28" t="str">
        <f>F10</f>
        <v>Sokolov</v>
      </c>
      <c r="G73" s="37"/>
      <c r="H73" s="37"/>
      <c r="I73" s="30" t="s">
        <v>23</v>
      </c>
      <c r="J73" s="60" t="str">
        <f>IF(J10="","",J10)</f>
        <v>26. 1. 2022</v>
      </c>
      <c r="K73" s="37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25.7" customHeight="1">
      <c r="A75" s="35"/>
      <c r="B75" s="36"/>
      <c r="C75" s="30" t="s">
        <v>25</v>
      </c>
      <c r="D75" s="37"/>
      <c r="E75" s="37"/>
      <c r="F75" s="28" t="str">
        <f>E13</f>
        <v>Město Sokolov</v>
      </c>
      <c r="G75" s="37"/>
      <c r="H75" s="37"/>
      <c r="I75" s="30" t="s">
        <v>33</v>
      </c>
      <c r="J75" s="33" t="str">
        <f>E19</f>
        <v>NCI.CZ ENGINEERING s.r.o.</v>
      </c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25.7" customHeight="1">
      <c r="A76" s="35"/>
      <c r="B76" s="36"/>
      <c r="C76" s="30" t="s">
        <v>31</v>
      </c>
      <c r="D76" s="37"/>
      <c r="E76" s="37"/>
      <c r="F76" s="28" t="str">
        <f>IF(E16="","",E16)</f>
        <v>Vyplň údaj</v>
      </c>
      <c r="G76" s="37"/>
      <c r="H76" s="37"/>
      <c r="I76" s="30" t="s">
        <v>38</v>
      </c>
      <c r="J76" s="33" t="str">
        <f>E22</f>
        <v>NCI.CZ ENGINEERING s.r.o.</v>
      </c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2" customFormat="1" ht="10.3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3" s="11" customFormat="1" ht="29.25" customHeight="1">
      <c r="A78" s="151"/>
      <c r="B78" s="152"/>
      <c r="C78" s="153" t="s">
        <v>218</v>
      </c>
      <c r="D78" s="154" t="s">
        <v>60</v>
      </c>
      <c r="E78" s="154" t="s">
        <v>56</v>
      </c>
      <c r="F78" s="154" t="s">
        <v>57</v>
      </c>
      <c r="G78" s="154" t="s">
        <v>219</v>
      </c>
      <c r="H78" s="154" t="s">
        <v>220</v>
      </c>
      <c r="I78" s="154" t="s">
        <v>221</v>
      </c>
      <c r="J78" s="154" t="s">
        <v>209</v>
      </c>
      <c r="K78" s="155" t="s">
        <v>222</v>
      </c>
      <c r="L78" s="156"/>
      <c r="M78" s="69" t="s">
        <v>19</v>
      </c>
      <c r="N78" s="70" t="s">
        <v>45</v>
      </c>
      <c r="O78" s="70" t="s">
        <v>223</v>
      </c>
      <c r="P78" s="70" t="s">
        <v>224</v>
      </c>
      <c r="Q78" s="70" t="s">
        <v>225</v>
      </c>
      <c r="R78" s="70" t="s">
        <v>226</v>
      </c>
      <c r="S78" s="70" t="s">
        <v>227</v>
      </c>
      <c r="T78" s="71" t="s">
        <v>228</v>
      </c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</row>
    <row r="79" spans="1:63" s="2" customFormat="1" ht="22.9" customHeight="1">
      <c r="A79" s="35"/>
      <c r="B79" s="36"/>
      <c r="C79" s="76" t="s">
        <v>229</v>
      </c>
      <c r="D79" s="37"/>
      <c r="E79" s="37"/>
      <c r="F79" s="37"/>
      <c r="G79" s="37"/>
      <c r="H79" s="37"/>
      <c r="I79" s="37"/>
      <c r="J79" s="157">
        <f>BK79</f>
        <v>0</v>
      </c>
      <c r="K79" s="37"/>
      <c r="L79" s="40"/>
      <c r="M79" s="72"/>
      <c r="N79" s="158"/>
      <c r="O79" s="73"/>
      <c r="P79" s="159">
        <f>P80</f>
        <v>0</v>
      </c>
      <c r="Q79" s="73"/>
      <c r="R79" s="159">
        <f>R80</f>
        <v>0</v>
      </c>
      <c r="S79" s="73"/>
      <c r="T79" s="160">
        <f>T80</f>
        <v>0</v>
      </c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74</v>
      </c>
      <c r="AU79" s="18" t="s">
        <v>210</v>
      </c>
      <c r="BK79" s="161">
        <f>BK80</f>
        <v>0</v>
      </c>
    </row>
    <row r="80" spans="1:63" s="12" customFormat="1" ht="25.9" customHeight="1">
      <c r="B80" s="162"/>
      <c r="C80" s="163"/>
      <c r="D80" s="164" t="s">
        <v>74</v>
      </c>
      <c r="E80" s="165" t="s">
        <v>230</v>
      </c>
      <c r="F80" s="165" t="s">
        <v>231</v>
      </c>
      <c r="G80" s="163"/>
      <c r="H80" s="163"/>
      <c r="I80" s="166"/>
      <c r="J80" s="167">
        <f>BK80</f>
        <v>0</v>
      </c>
      <c r="K80" s="163"/>
      <c r="L80" s="168"/>
      <c r="M80" s="169"/>
      <c r="N80" s="170"/>
      <c r="O80" s="170"/>
      <c r="P80" s="171">
        <f>P81+P87+P91+P98+P102</f>
        <v>0</v>
      </c>
      <c r="Q80" s="170"/>
      <c r="R80" s="171">
        <f>R81+R87+R91+R98+R102</f>
        <v>0</v>
      </c>
      <c r="S80" s="170"/>
      <c r="T80" s="172">
        <f>T81+T87+T91+T98+T102</f>
        <v>0</v>
      </c>
      <c r="AR80" s="173" t="s">
        <v>232</v>
      </c>
      <c r="AT80" s="174" t="s">
        <v>74</v>
      </c>
      <c r="AU80" s="174" t="s">
        <v>75</v>
      </c>
      <c r="AY80" s="173" t="s">
        <v>233</v>
      </c>
      <c r="BK80" s="175">
        <f>BK81+BK87+BK91+BK98+BK102</f>
        <v>0</v>
      </c>
    </row>
    <row r="81" spans="1:65" s="12" customFormat="1" ht="22.9" customHeight="1">
      <c r="B81" s="162"/>
      <c r="C81" s="163"/>
      <c r="D81" s="164" t="s">
        <v>74</v>
      </c>
      <c r="E81" s="176" t="s">
        <v>234</v>
      </c>
      <c r="F81" s="176" t="s">
        <v>235</v>
      </c>
      <c r="G81" s="163"/>
      <c r="H81" s="163"/>
      <c r="I81" s="166"/>
      <c r="J81" s="177">
        <f>BK81</f>
        <v>0</v>
      </c>
      <c r="K81" s="163"/>
      <c r="L81" s="168"/>
      <c r="M81" s="169"/>
      <c r="N81" s="170"/>
      <c r="O81" s="170"/>
      <c r="P81" s="171">
        <f>SUM(P82:P86)</f>
        <v>0</v>
      </c>
      <c r="Q81" s="170"/>
      <c r="R81" s="171">
        <f>SUM(R82:R86)</f>
        <v>0</v>
      </c>
      <c r="S81" s="170"/>
      <c r="T81" s="172">
        <f>SUM(T82:T86)</f>
        <v>0</v>
      </c>
      <c r="AR81" s="173" t="s">
        <v>232</v>
      </c>
      <c r="AT81" s="174" t="s">
        <v>74</v>
      </c>
      <c r="AU81" s="174" t="s">
        <v>80</v>
      </c>
      <c r="AY81" s="173" t="s">
        <v>233</v>
      </c>
      <c r="BK81" s="175">
        <f>SUM(BK82:BK86)</f>
        <v>0</v>
      </c>
    </row>
    <row r="82" spans="1:65" s="2" customFormat="1" ht="16.5" customHeight="1">
      <c r="A82" s="35"/>
      <c r="B82" s="36"/>
      <c r="C82" s="178" t="s">
        <v>80</v>
      </c>
      <c r="D82" s="178" t="s">
        <v>236</v>
      </c>
      <c r="E82" s="179" t="s">
        <v>237</v>
      </c>
      <c r="F82" s="180" t="s">
        <v>238</v>
      </c>
      <c r="G82" s="181" t="s">
        <v>239</v>
      </c>
      <c r="H82" s="182">
        <v>1</v>
      </c>
      <c r="I82" s="183"/>
      <c r="J82" s="184">
        <f>ROUND(I82*H82,2)</f>
        <v>0</v>
      </c>
      <c r="K82" s="180" t="s">
        <v>240</v>
      </c>
      <c r="L82" s="40"/>
      <c r="M82" s="185" t="s">
        <v>19</v>
      </c>
      <c r="N82" s="186" t="s">
        <v>46</v>
      </c>
      <c r="O82" s="65"/>
      <c r="P82" s="187">
        <f>O82*H82</f>
        <v>0</v>
      </c>
      <c r="Q82" s="187">
        <v>0</v>
      </c>
      <c r="R82" s="187">
        <f>Q82*H82</f>
        <v>0</v>
      </c>
      <c r="S82" s="187">
        <v>0</v>
      </c>
      <c r="T82" s="188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89" t="s">
        <v>241</v>
      </c>
      <c r="AT82" s="189" t="s">
        <v>236</v>
      </c>
      <c r="AU82" s="189" t="s">
        <v>86</v>
      </c>
      <c r="AY82" s="18" t="s">
        <v>233</v>
      </c>
      <c r="BE82" s="190">
        <f>IF(N82="základní",J82,0)</f>
        <v>0</v>
      </c>
      <c r="BF82" s="190">
        <f>IF(N82="snížená",J82,0)</f>
        <v>0</v>
      </c>
      <c r="BG82" s="190">
        <f>IF(N82="zákl. přenesená",J82,0)</f>
        <v>0</v>
      </c>
      <c r="BH82" s="190">
        <f>IF(N82="sníž. přenesená",J82,0)</f>
        <v>0</v>
      </c>
      <c r="BI82" s="190">
        <f>IF(N82="nulová",J82,0)</f>
        <v>0</v>
      </c>
      <c r="BJ82" s="18" t="s">
        <v>80</v>
      </c>
      <c r="BK82" s="190">
        <f>ROUND(I82*H82,2)</f>
        <v>0</v>
      </c>
      <c r="BL82" s="18" t="s">
        <v>241</v>
      </c>
      <c r="BM82" s="189" t="s">
        <v>242</v>
      </c>
    </row>
    <row r="83" spans="1:65" s="2" customFormat="1">
      <c r="A83" s="35"/>
      <c r="B83" s="36"/>
      <c r="C83" s="37"/>
      <c r="D83" s="191" t="s">
        <v>243</v>
      </c>
      <c r="E83" s="37"/>
      <c r="F83" s="192" t="s">
        <v>244</v>
      </c>
      <c r="G83" s="37"/>
      <c r="H83" s="37"/>
      <c r="I83" s="193"/>
      <c r="J83" s="37"/>
      <c r="K83" s="37"/>
      <c r="L83" s="40"/>
      <c r="M83" s="194"/>
      <c r="N83" s="195"/>
      <c r="O83" s="65"/>
      <c r="P83" s="65"/>
      <c r="Q83" s="65"/>
      <c r="R83" s="65"/>
      <c r="S83" s="65"/>
      <c r="T83" s="66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243</v>
      </c>
      <c r="AU83" s="18" t="s">
        <v>86</v>
      </c>
    </row>
    <row r="84" spans="1:65" s="2" customFormat="1" ht="16.5" customHeight="1">
      <c r="A84" s="35"/>
      <c r="B84" s="36"/>
      <c r="C84" s="178" t="s">
        <v>86</v>
      </c>
      <c r="D84" s="178" t="s">
        <v>236</v>
      </c>
      <c r="E84" s="179" t="s">
        <v>245</v>
      </c>
      <c r="F84" s="180" t="s">
        <v>246</v>
      </c>
      <c r="G84" s="181" t="s">
        <v>239</v>
      </c>
      <c r="H84" s="182">
        <v>1</v>
      </c>
      <c r="I84" s="183"/>
      <c r="J84" s="184">
        <f>ROUND(I84*H84,2)</f>
        <v>0</v>
      </c>
      <c r="K84" s="180" t="s">
        <v>240</v>
      </c>
      <c r="L84" s="40"/>
      <c r="M84" s="185" t="s">
        <v>19</v>
      </c>
      <c r="N84" s="186" t="s">
        <v>46</v>
      </c>
      <c r="O84" s="65"/>
      <c r="P84" s="187">
        <f>O84*H84</f>
        <v>0</v>
      </c>
      <c r="Q84" s="187">
        <v>0</v>
      </c>
      <c r="R84" s="187">
        <f>Q84*H84</f>
        <v>0</v>
      </c>
      <c r="S84" s="187">
        <v>0</v>
      </c>
      <c r="T84" s="188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9" t="s">
        <v>241</v>
      </c>
      <c r="AT84" s="189" t="s">
        <v>236</v>
      </c>
      <c r="AU84" s="189" t="s">
        <v>86</v>
      </c>
      <c r="AY84" s="18" t="s">
        <v>233</v>
      </c>
      <c r="BE84" s="190">
        <f>IF(N84="základní",J84,0)</f>
        <v>0</v>
      </c>
      <c r="BF84" s="190">
        <f>IF(N84="snížená",J84,0)</f>
        <v>0</v>
      </c>
      <c r="BG84" s="190">
        <f>IF(N84="zákl. přenesená",J84,0)</f>
        <v>0</v>
      </c>
      <c r="BH84" s="190">
        <f>IF(N84="sníž. přenesená",J84,0)</f>
        <v>0</v>
      </c>
      <c r="BI84" s="190">
        <f>IF(N84="nulová",J84,0)</f>
        <v>0</v>
      </c>
      <c r="BJ84" s="18" t="s">
        <v>80</v>
      </c>
      <c r="BK84" s="190">
        <f>ROUND(I84*H84,2)</f>
        <v>0</v>
      </c>
      <c r="BL84" s="18" t="s">
        <v>241</v>
      </c>
      <c r="BM84" s="189" t="s">
        <v>247</v>
      </c>
    </row>
    <row r="85" spans="1:65" s="2" customFormat="1">
      <c r="A85" s="35"/>
      <c r="B85" s="36"/>
      <c r="C85" s="37"/>
      <c r="D85" s="191" t="s">
        <v>243</v>
      </c>
      <c r="E85" s="37"/>
      <c r="F85" s="192" t="s">
        <v>248</v>
      </c>
      <c r="G85" s="37"/>
      <c r="H85" s="37"/>
      <c r="I85" s="193"/>
      <c r="J85" s="37"/>
      <c r="K85" s="37"/>
      <c r="L85" s="40"/>
      <c r="M85" s="194"/>
      <c r="N85" s="195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243</v>
      </c>
      <c r="AU85" s="18" t="s">
        <v>86</v>
      </c>
    </row>
    <row r="86" spans="1:65" s="2" customFormat="1" ht="19.5">
      <c r="A86" s="35"/>
      <c r="B86" s="36"/>
      <c r="C86" s="37"/>
      <c r="D86" s="196" t="s">
        <v>249</v>
      </c>
      <c r="E86" s="37"/>
      <c r="F86" s="197" t="s">
        <v>250</v>
      </c>
      <c r="G86" s="37"/>
      <c r="H86" s="37"/>
      <c r="I86" s="193"/>
      <c r="J86" s="37"/>
      <c r="K86" s="37"/>
      <c r="L86" s="40"/>
      <c r="M86" s="194"/>
      <c r="N86" s="195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249</v>
      </c>
      <c r="AU86" s="18" t="s">
        <v>86</v>
      </c>
    </row>
    <row r="87" spans="1:65" s="12" customFormat="1" ht="22.9" customHeight="1">
      <c r="B87" s="162"/>
      <c r="C87" s="163"/>
      <c r="D87" s="164" t="s">
        <v>74</v>
      </c>
      <c r="E87" s="176" t="s">
        <v>251</v>
      </c>
      <c r="F87" s="176" t="s">
        <v>252</v>
      </c>
      <c r="G87" s="163"/>
      <c r="H87" s="163"/>
      <c r="I87" s="166"/>
      <c r="J87" s="177">
        <f>BK87</f>
        <v>0</v>
      </c>
      <c r="K87" s="163"/>
      <c r="L87" s="168"/>
      <c r="M87" s="169"/>
      <c r="N87" s="170"/>
      <c r="O87" s="170"/>
      <c r="P87" s="171">
        <f>SUM(P88:P90)</f>
        <v>0</v>
      </c>
      <c r="Q87" s="170"/>
      <c r="R87" s="171">
        <f>SUM(R88:R90)</f>
        <v>0</v>
      </c>
      <c r="S87" s="170"/>
      <c r="T87" s="172">
        <f>SUM(T88:T90)</f>
        <v>0</v>
      </c>
      <c r="AR87" s="173" t="s">
        <v>232</v>
      </c>
      <c r="AT87" s="174" t="s">
        <v>74</v>
      </c>
      <c r="AU87" s="174" t="s">
        <v>80</v>
      </c>
      <c r="AY87" s="173" t="s">
        <v>233</v>
      </c>
      <c r="BK87" s="175">
        <f>SUM(BK88:BK90)</f>
        <v>0</v>
      </c>
    </row>
    <row r="88" spans="1:65" s="2" customFormat="1" ht="16.5" customHeight="1">
      <c r="A88" s="35"/>
      <c r="B88" s="36"/>
      <c r="C88" s="178" t="s">
        <v>91</v>
      </c>
      <c r="D88" s="178" t="s">
        <v>236</v>
      </c>
      <c r="E88" s="179" t="s">
        <v>253</v>
      </c>
      <c r="F88" s="180" t="s">
        <v>254</v>
      </c>
      <c r="G88" s="181" t="s">
        <v>239</v>
      </c>
      <c r="H88" s="182">
        <v>1</v>
      </c>
      <c r="I88" s="183"/>
      <c r="J88" s="184">
        <f>ROUND(I88*H88,2)</f>
        <v>0</v>
      </c>
      <c r="K88" s="180" t="s">
        <v>240</v>
      </c>
      <c r="L88" s="40"/>
      <c r="M88" s="185" t="s">
        <v>19</v>
      </c>
      <c r="N88" s="186" t="s">
        <v>46</v>
      </c>
      <c r="O88" s="65"/>
      <c r="P88" s="187">
        <f>O88*H88</f>
        <v>0</v>
      </c>
      <c r="Q88" s="187">
        <v>0</v>
      </c>
      <c r="R88" s="187">
        <f>Q88*H88</f>
        <v>0</v>
      </c>
      <c r="S88" s="187">
        <v>0</v>
      </c>
      <c r="T88" s="188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9" t="s">
        <v>241</v>
      </c>
      <c r="AT88" s="189" t="s">
        <v>236</v>
      </c>
      <c r="AU88" s="189" t="s">
        <v>86</v>
      </c>
      <c r="AY88" s="18" t="s">
        <v>233</v>
      </c>
      <c r="BE88" s="190">
        <f>IF(N88="základní",J88,0)</f>
        <v>0</v>
      </c>
      <c r="BF88" s="190">
        <f>IF(N88="snížená",J88,0)</f>
        <v>0</v>
      </c>
      <c r="BG88" s="190">
        <f>IF(N88="zákl. přenesená",J88,0)</f>
        <v>0</v>
      </c>
      <c r="BH88" s="190">
        <f>IF(N88="sníž. přenesená",J88,0)</f>
        <v>0</v>
      </c>
      <c r="BI88" s="190">
        <f>IF(N88="nulová",J88,0)</f>
        <v>0</v>
      </c>
      <c r="BJ88" s="18" t="s">
        <v>80</v>
      </c>
      <c r="BK88" s="190">
        <f>ROUND(I88*H88,2)</f>
        <v>0</v>
      </c>
      <c r="BL88" s="18" t="s">
        <v>241</v>
      </c>
      <c r="BM88" s="189" t="s">
        <v>255</v>
      </c>
    </row>
    <row r="89" spans="1:65" s="2" customFormat="1">
      <c r="A89" s="35"/>
      <c r="B89" s="36"/>
      <c r="C89" s="37"/>
      <c r="D89" s="191" t="s">
        <v>243</v>
      </c>
      <c r="E89" s="37"/>
      <c r="F89" s="192" t="s">
        <v>256</v>
      </c>
      <c r="G89" s="37"/>
      <c r="H89" s="37"/>
      <c r="I89" s="193"/>
      <c r="J89" s="37"/>
      <c r="K89" s="37"/>
      <c r="L89" s="40"/>
      <c r="M89" s="194"/>
      <c r="N89" s="195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243</v>
      </c>
      <c r="AU89" s="18" t="s">
        <v>86</v>
      </c>
    </row>
    <row r="90" spans="1:65" s="2" customFormat="1" ht="39">
      <c r="A90" s="35"/>
      <c r="B90" s="36"/>
      <c r="C90" s="37"/>
      <c r="D90" s="196" t="s">
        <v>249</v>
      </c>
      <c r="E90" s="37"/>
      <c r="F90" s="197" t="s">
        <v>257</v>
      </c>
      <c r="G90" s="37"/>
      <c r="H90" s="37"/>
      <c r="I90" s="193"/>
      <c r="J90" s="37"/>
      <c r="K90" s="37"/>
      <c r="L90" s="40"/>
      <c r="M90" s="194"/>
      <c r="N90" s="195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249</v>
      </c>
      <c r="AU90" s="18" t="s">
        <v>86</v>
      </c>
    </row>
    <row r="91" spans="1:65" s="12" customFormat="1" ht="22.9" customHeight="1">
      <c r="B91" s="162"/>
      <c r="C91" s="163"/>
      <c r="D91" s="164" t="s">
        <v>74</v>
      </c>
      <c r="E91" s="176" t="s">
        <v>258</v>
      </c>
      <c r="F91" s="176" t="s">
        <v>259</v>
      </c>
      <c r="G91" s="163"/>
      <c r="H91" s="163"/>
      <c r="I91" s="166"/>
      <c r="J91" s="177">
        <f>BK91</f>
        <v>0</v>
      </c>
      <c r="K91" s="163"/>
      <c r="L91" s="168"/>
      <c r="M91" s="169"/>
      <c r="N91" s="170"/>
      <c r="O91" s="170"/>
      <c r="P91" s="171">
        <f>SUM(P92:P97)</f>
        <v>0</v>
      </c>
      <c r="Q91" s="170"/>
      <c r="R91" s="171">
        <f>SUM(R92:R97)</f>
        <v>0</v>
      </c>
      <c r="S91" s="170"/>
      <c r="T91" s="172">
        <f>SUM(T92:T97)</f>
        <v>0</v>
      </c>
      <c r="AR91" s="173" t="s">
        <v>232</v>
      </c>
      <c r="AT91" s="174" t="s">
        <v>74</v>
      </c>
      <c r="AU91" s="174" t="s">
        <v>80</v>
      </c>
      <c r="AY91" s="173" t="s">
        <v>233</v>
      </c>
      <c r="BK91" s="175">
        <f>SUM(BK92:BK97)</f>
        <v>0</v>
      </c>
    </row>
    <row r="92" spans="1:65" s="2" customFormat="1" ht="16.5" customHeight="1">
      <c r="A92" s="35"/>
      <c r="B92" s="36"/>
      <c r="C92" s="178" t="s">
        <v>260</v>
      </c>
      <c r="D92" s="178" t="s">
        <v>236</v>
      </c>
      <c r="E92" s="179" t="s">
        <v>261</v>
      </c>
      <c r="F92" s="180" t="s">
        <v>262</v>
      </c>
      <c r="G92" s="181" t="s">
        <v>239</v>
      </c>
      <c r="H92" s="182">
        <v>1</v>
      </c>
      <c r="I92" s="183"/>
      <c r="J92" s="184">
        <f>ROUND(I92*H92,2)</f>
        <v>0</v>
      </c>
      <c r="K92" s="180" t="s">
        <v>240</v>
      </c>
      <c r="L92" s="40"/>
      <c r="M92" s="185" t="s">
        <v>19</v>
      </c>
      <c r="N92" s="186" t="s">
        <v>46</v>
      </c>
      <c r="O92" s="65"/>
      <c r="P92" s="187">
        <f>O92*H92</f>
        <v>0</v>
      </c>
      <c r="Q92" s="187">
        <v>0</v>
      </c>
      <c r="R92" s="187">
        <f>Q92*H92</f>
        <v>0</v>
      </c>
      <c r="S92" s="187">
        <v>0</v>
      </c>
      <c r="T92" s="188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9" t="s">
        <v>241</v>
      </c>
      <c r="AT92" s="189" t="s">
        <v>236</v>
      </c>
      <c r="AU92" s="189" t="s">
        <v>86</v>
      </c>
      <c r="AY92" s="18" t="s">
        <v>233</v>
      </c>
      <c r="BE92" s="190">
        <f>IF(N92="základní",J92,0)</f>
        <v>0</v>
      </c>
      <c r="BF92" s="190">
        <f>IF(N92="snížená",J92,0)</f>
        <v>0</v>
      </c>
      <c r="BG92" s="190">
        <f>IF(N92="zákl. přenesená",J92,0)</f>
        <v>0</v>
      </c>
      <c r="BH92" s="190">
        <f>IF(N92="sníž. přenesená",J92,0)</f>
        <v>0</v>
      </c>
      <c r="BI92" s="190">
        <f>IF(N92="nulová",J92,0)</f>
        <v>0</v>
      </c>
      <c r="BJ92" s="18" t="s">
        <v>80</v>
      </c>
      <c r="BK92" s="190">
        <f>ROUND(I92*H92,2)</f>
        <v>0</v>
      </c>
      <c r="BL92" s="18" t="s">
        <v>241</v>
      </c>
      <c r="BM92" s="189" t="s">
        <v>263</v>
      </c>
    </row>
    <row r="93" spans="1:65" s="2" customFormat="1">
      <c r="A93" s="35"/>
      <c r="B93" s="36"/>
      <c r="C93" s="37"/>
      <c r="D93" s="191" t="s">
        <v>243</v>
      </c>
      <c r="E93" s="37"/>
      <c r="F93" s="192" t="s">
        <v>264</v>
      </c>
      <c r="G93" s="37"/>
      <c r="H93" s="37"/>
      <c r="I93" s="193"/>
      <c r="J93" s="37"/>
      <c r="K93" s="37"/>
      <c r="L93" s="40"/>
      <c r="M93" s="194"/>
      <c r="N93" s="195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243</v>
      </c>
      <c r="AU93" s="18" t="s">
        <v>86</v>
      </c>
    </row>
    <row r="94" spans="1:65" s="2" customFormat="1" ht="16.5" customHeight="1">
      <c r="A94" s="35"/>
      <c r="B94" s="36"/>
      <c r="C94" s="178" t="s">
        <v>232</v>
      </c>
      <c r="D94" s="178" t="s">
        <v>236</v>
      </c>
      <c r="E94" s="179" t="s">
        <v>265</v>
      </c>
      <c r="F94" s="180" t="s">
        <v>266</v>
      </c>
      <c r="G94" s="181" t="s">
        <v>239</v>
      </c>
      <c r="H94" s="182">
        <v>1</v>
      </c>
      <c r="I94" s="183"/>
      <c r="J94" s="184">
        <f>ROUND(I94*H94,2)</f>
        <v>0</v>
      </c>
      <c r="K94" s="180" t="s">
        <v>240</v>
      </c>
      <c r="L94" s="40"/>
      <c r="M94" s="185" t="s">
        <v>19</v>
      </c>
      <c r="N94" s="186" t="s">
        <v>46</v>
      </c>
      <c r="O94" s="65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9" t="s">
        <v>241</v>
      </c>
      <c r="AT94" s="189" t="s">
        <v>236</v>
      </c>
      <c r="AU94" s="189" t="s">
        <v>86</v>
      </c>
      <c r="AY94" s="18" t="s">
        <v>233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8" t="s">
        <v>80</v>
      </c>
      <c r="BK94" s="190">
        <f>ROUND(I94*H94,2)</f>
        <v>0</v>
      </c>
      <c r="BL94" s="18" t="s">
        <v>241</v>
      </c>
      <c r="BM94" s="189" t="s">
        <v>267</v>
      </c>
    </row>
    <row r="95" spans="1:65" s="2" customFormat="1">
      <c r="A95" s="35"/>
      <c r="B95" s="36"/>
      <c r="C95" s="37"/>
      <c r="D95" s="191" t="s">
        <v>243</v>
      </c>
      <c r="E95" s="37"/>
      <c r="F95" s="192" t="s">
        <v>268</v>
      </c>
      <c r="G95" s="37"/>
      <c r="H95" s="37"/>
      <c r="I95" s="193"/>
      <c r="J95" s="37"/>
      <c r="K95" s="37"/>
      <c r="L95" s="40"/>
      <c r="M95" s="194"/>
      <c r="N95" s="195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243</v>
      </c>
      <c r="AU95" s="18" t="s">
        <v>86</v>
      </c>
    </row>
    <row r="96" spans="1:65" s="2" customFormat="1" ht="16.5" customHeight="1">
      <c r="A96" s="35"/>
      <c r="B96" s="36"/>
      <c r="C96" s="178" t="s">
        <v>269</v>
      </c>
      <c r="D96" s="178" t="s">
        <v>236</v>
      </c>
      <c r="E96" s="179" t="s">
        <v>270</v>
      </c>
      <c r="F96" s="180" t="s">
        <v>271</v>
      </c>
      <c r="G96" s="181" t="s">
        <v>239</v>
      </c>
      <c r="H96" s="182">
        <v>1</v>
      </c>
      <c r="I96" s="183"/>
      <c r="J96" s="184">
        <f>ROUND(I96*H96,2)</f>
        <v>0</v>
      </c>
      <c r="K96" s="180" t="s">
        <v>240</v>
      </c>
      <c r="L96" s="40"/>
      <c r="M96" s="185" t="s">
        <v>19</v>
      </c>
      <c r="N96" s="186" t="s">
        <v>46</v>
      </c>
      <c r="O96" s="65"/>
      <c r="P96" s="187">
        <f>O96*H96</f>
        <v>0</v>
      </c>
      <c r="Q96" s="187">
        <v>0</v>
      </c>
      <c r="R96" s="187">
        <f>Q96*H96</f>
        <v>0</v>
      </c>
      <c r="S96" s="187">
        <v>0</v>
      </c>
      <c r="T96" s="18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241</v>
      </c>
      <c r="AT96" s="189" t="s">
        <v>236</v>
      </c>
      <c r="AU96" s="189" t="s">
        <v>86</v>
      </c>
      <c r="AY96" s="18" t="s">
        <v>233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80</v>
      </c>
      <c r="BK96" s="190">
        <f>ROUND(I96*H96,2)</f>
        <v>0</v>
      </c>
      <c r="BL96" s="18" t="s">
        <v>241</v>
      </c>
      <c r="BM96" s="189" t="s">
        <v>272</v>
      </c>
    </row>
    <row r="97" spans="1:65" s="2" customFormat="1">
      <c r="A97" s="35"/>
      <c r="B97" s="36"/>
      <c r="C97" s="37"/>
      <c r="D97" s="191" t="s">
        <v>243</v>
      </c>
      <c r="E97" s="37"/>
      <c r="F97" s="192" t="s">
        <v>273</v>
      </c>
      <c r="G97" s="37"/>
      <c r="H97" s="37"/>
      <c r="I97" s="193"/>
      <c r="J97" s="37"/>
      <c r="K97" s="37"/>
      <c r="L97" s="40"/>
      <c r="M97" s="194"/>
      <c r="N97" s="195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243</v>
      </c>
      <c r="AU97" s="18" t="s">
        <v>86</v>
      </c>
    </row>
    <row r="98" spans="1:65" s="12" customFormat="1" ht="22.9" customHeight="1">
      <c r="B98" s="162"/>
      <c r="C98" s="163"/>
      <c r="D98" s="164" t="s">
        <v>74</v>
      </c>
      <c r="E98" s="176" t="s">
        <v>274</v>
      </c>
      <c r="F98" s="176" t="s">
        <v>275</v>
      </c>
      <c r="G98" s="163"/>
      <c r="H98" s="163"/>
      <c r="I98" s="166"/>
      <c r="J98" s="177">
        <f>BK98</f>
        <v>0</v>
      </c>
      <c r="K98" s="163"/>
      <c r="L98" s="168"/>
      <c r="M98" s="169"/>
      <c r="N98" s="170"/>
      <c r="O98" s="170"/>
      <c r="P98" s="171">
        <f>SUM(P99:P101)</f>
        <v>0</v>
      </c>
      <c r="Q98" s="170"/>
      <c r="R98" s="171">
        <f>SUM(R99:R101)</f>
        <v>0</v>
      </c>
      <c r="S98" s="170"/>
      <c r="T98" s="172">
        <f>SUM(T99:T101)</f>
        <v>0</v>
      </c>
      <c r="AR98" s="173" t="s">
        <v>232</v>
      </c>
      <c r="AT98" s="174" t="s">
        <v>74</v>
      </c>
      <c r="AU98" s="174" t="s">
        <v>80</v>
      </c>
      <c r="AY98" s="173" t="s">
        <v>233</v>
      </c>
      <c r="BK98" s="175">
        <f>SUM(BK99:BK101)</f>
        <v>0</v>
      </c>
    </row>
    <row r="99" spans="1:65" s="2" customFormat="1" ht="16.5" customHeight="1">
      <c r="A99" s="35"/>
      <c r="B99" s="36"/>
      <c r="C99" s="178" t="s">
        <v>276</v>
      </c>
      <c r="D99" s="178" t="s">
        <v>236</v>
      </c>
      <c r="E99" s="179" t="s">
        <v>277</v>
      </c>
      <c r="F99" s="180" t="s">
        <v>278</v>
      </c>
      <c r="G99" s="181" t="s">
        <v>239</v>
      </c>
      <c r="H99" s="182">
        <v>1</v>
      </c>
      <c r="I99" s="183"/>
      <c r="J99" s="184">
        <f>ROUND(I99*H99,2)</f>
        <v>0</v>
      </c>
      <c r="K99" s="180" t="s">
        <v>240</v>
      </c>
      <c r="L99" s="40"/>
      <c r="M99" s="185" t="s">
        <v>19</v>
      </c>
      <c r="N99" s="186" t="s">
        <v>46</v>
      </c>
      <c r="O99" s="65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241</v>
      </c>
      <c r="AT99" s="189" t="s">
        <v>236</v>
      </c>
      <c r="AU99" s="189" t="s">
        <v>86</v>
      </c>
      <c r="AY99" s="18" t="s">
        <v>233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80</v>
      </c>
      <c r="BK99" s="190">
        <f>ROUND(I99*H99,2)</f>
        <v>0</v>
      </c>
      <c r="BL99" s="18" t="s">
        <v>241</v>
      </c>
      <c r="BM99" s="189" t="s">
        <v>279</v>
      </c>
    </row>
    <row r="100" spans="1:65" s="2" customFormat="1">
      <c r="A100" s="35"/>
      <c r="B100" s="36"/>
      <c r="C100" s="37"/>
      <c r="D100" s="191" t="s">
        <v>243</v>
      </c>
      <c r="E100" s="37"/>
      <c r="F100" s="192" t="s">
        <v>280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243</v>
      </c>
      <c r="AU100" s="18" t="s">
        <v>86</v>
      </c>
    </row>
    <row r="101" spans="1:65" s="2" customFormat="1" ht="29.25">
      <c r="A101" s="35"/>
      <c r="B101" s="36"/>
      <c r="C101" s="37"/>
      <c r="D101" s="196" t="s">
        <v>249</v>
      </c>
      <c r="E101" s="37"/>
      <c r="F101" s="197" t="s">
        <v>281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249</v>
      </c>
      <c r="AU101" s="18" t="s">
        <v>86</v>
      </c>
    </row>
    <row r="102" spans="1:65" s="12" customFormat="1" ht="22.9" customHeight="1">
      <c r="B102" s="162"/>
      <c r="C102" s="163"/>
      <c r="D102" s="164" t="s">
        <v>74</v>
      </c>
      <c r="E102" s="176" t="s">
        <v>282</v>
      </c>
      <c r="F102" s="176" t="s">
        <v>283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SUM(P103:P105)</f>
        <v>0</v>
      </c>
      <c r="Q102" s="170"/>
      <c r="R102" s="171">
        <f>SUM(R103:R105)</f>
        <v>0</v>
      </c>
      <c r="S102" s="170"/>
      <c r="T102" s="172">
        <f>SUM(T103:T105)</f>
        <v>0</v>
      </c>
      <c r="AR102" s="173" t="s">
        <v>232</v>
      </c>
      <c r="AT102" s="174" t="s">
        <v>74</v>
      </c>
      <c r="AU102" s="174" t="s">
        <v>80</v>
      </c>
      <c r="AY102" s="173" t="s">
        <v>233</v>
      </c>
      <c r="BK102" s="175">
        <f>SUM(BK103:BK105)</f>
        <v>0</v>
      </c>
    </row>
    <row r="103" spans="1:65" s="2" customFormat="1" ht="16.5" customHeight="1">
      <c r="A103" s="35"/>
      <c r="B103" s="36"/>
      <c r="C103" s="178" t="s">
        <v>284</v>
      </c>
      <c r="D103" s="178" t="s">
        <v>236</v>
      </c>
      <c r="E103" s="179" t="s">
        <v>285</v>
      </c>
      <c r="F103" s="180" t="s">
        <v>286</v>
      </c>
      <c r="G103" s="181" t="s">
        <v>239</v>
      </c>
      <c r="H103" s="182">
        <v>1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241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241</v>
      </c>
      <c r="BM103" s="189" t="s">
        <v>287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288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78">
      <c r="A105" s="35"/>
      <c r="B105" s="36"/>
      <c r="C105" s="37"/>
      <c r="D105" s="196" t="s">
        <v>249</v>
      </c>
      <c r="E105" s="37"/>
      <c r="F105" s="197" t="s">
        <v>289</v>
      </c>
      <c r="G105" s="37"/>
      <c r="H105" s="37"/>
      <c r="I105" s="193"/>
      <c r="J105" s="37"/>
      <c r="K105" s="37"/>
      <c r="L105" s="40"/>
      <c r="M105" s="198"/>
      <c r="N105" s="199"/>
      <c r="O105" s="200"/>
      <c r="P105" s="200"/>
      <c r="Q105" s="200"/>
      <c r="R105" s="200"/>
      <c r="S105" s="200"/>
      <c r="T105" s="201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249</v>
      </c>
      <c r="AU105" s="18" t="s">
        <v>86</v>
      </c>
    </row>
    <row r="106" spans="1:65" s="2" customFormat="1" ht="6.95" customHeight="1">
      <c r="A106" s="35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0"/>
      <c r="M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</sheetData>
  <sheetProtection algorithmName="SHA-512" hashValue="60vCRV3n3Yu1vTmd6Y0Jd8rbPYN0pDLkh+s3x/3QV7IqeGt2xxuvwSC/V9h3+Qik9luDPCdqh2JKU8AiWRvJ0g==" saltValue="Uc8h07ihQX/Bp6DTfBMcG4AXnRcHP4mKXFUiyh0HVhDxaTn3G8TtGAfBityFFSmEVJVPxQTslrYBFGolFlkhTA==" spinCount="100000" sheet="1" objects="1" scenarios="1" formatColumns="0" formatRows="0" autoFilter="0"/>
  <autoFilter ref="C78:K105"/>
  <mergeCells count="6">
    <mergeCell ref="E71:H71"/>
    <mergeCell ref="L2:V2"/>
    <mergeCell ref="E7:H7"/>
    <mergeCell ref="E16:H16"/>
    <mergeCell ref="E25:H25"/>
    <mergeCell ref="E46:H46"/>
  </mergeCells>
  <hyperlinks>
    <hyperlink ref="F83" r:id="rId1"/>
    <hyperlink ref="F85" r:id="rId2"/>
    <hyperlink ref="F89" r:id="rId3"/>
    <hyperlink ref="F93" r:id="rId4"/>
    <hyperlink ref="F95" r:id="rId5"/>
    <hyperlink ref="F97" r:id="rId6"/>
    <hyperlink ref="F100" r:id="rId7"/>
    <hyperlink ref="F104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8"/>
  <sheetViews>
    <sheetView showGridLines="0" topLeftCell="A6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90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s="1" customFormat="1" ht="12" customHeight="1">
      <c r="B8" s="21"/>
      <c r="D8" s="112" t="s">
        <v>290</v>
      </c>
      <c r="L8" s="21"/>
    </row>
    <row r="9" spans="1:46" s="2" customFormat="1" ht="16.5" customHeight="1">
      <c r="A9" s="35"/>
      <c r="B9" s="40"/>
      <c r="C9" s="35"/>
      <c r="D9" s="35"/>
      <c r="E9" s="392" t="s">
        <v>291</v>
      </c>
      <c r="F9" s="386"/>
      <c r="G9" s="386"/>
      <c r="H9" s="386"/>
      <c r="I9" s="35"/>
      <c r="J9" s="35"/>
      <c r="K9" s="35"/>
      <c r="L9" s="11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2" t="s">
        <v>292</v>
      </c>
      <c r="E10" s="35"/>
      <c r="F10" s="35"/>
      <c r="G10" s="35"/>
      <c r="H10" s="35"/>
      <c r="I10" s="35"/>
      <c r="J10" s="35"/>
      <c r="K10" s="35"/>
      <c r="L10" s="11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2" t="s">
        <v>18</v>
      </c>
      <c r="E13" s="35"/>
      <c r="F13" s="103" t="s">
        <v>19</v>
      </c>
      <c r="G13" s="35"/>
      <c r="H13" s="35"/>
      <c r="I13" s="112" t="s">
        <v>20</v>
      </c>
      <c r="J13" s="103" t="s">
        <v>19</v>
      </c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2" t="s">
        <v>21</v>
      </c>
      <c r="E14" s="35"/>
      <c r="F14" s="103" t="s">
        <v>22</v>
      </c>
      <c r="G14" s="35"/>
      <c r="H14" s="35"/>
      <c r="I14" s="112" t="s">
        <v>23</v>
      </c>
      <c r="J14" s="114" t="str">
        <f>'Rekapitulace stavby'!AN8</f>
        <v>26. 1. 2022</v>
      </c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25</v>
      </c>
      <c r="E16" s="35"/>
      <c r="F16" s="35"/>
      <c r="G16" s="35"/>
      <c r="H16" s="35"/>
      <c r="I16" s="112" t="s">
        <v>26</v>
      </c>
      <c r="J16" s="103" t="s">
        <v>27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3" t="s">
        <v>28</v>
      </c>
      <c r="F17" s="35"/>
      <c r="G17" s="35"/>
      <c r="H17" s="35"/>
      <c r="I17" s="112" t="s">
        <v>29</v>
      </c>
      <c r="J17" s="103" t="s">
        <v>30</v>
      </c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2" t="s">
        <v>31</v>
      </c>
      <c r="E19" s="35"/>
      <c r="F19" s="35"/>
      <c r="G19" s="35"/>
      <c r="H19" s="35"/>
      <c r="I19" s="112" t="s">
        <v>26</v>
      </c>
      <c r="J19" s="31" t="str">
        <f>'Rekapitulace stavby'!AN13</f>
        <v>Vyplň údaj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7" t="str">
        <f>'Rekapitulace stavby'!E14</f>
        <v>Vyplň údaj</v>
      </c>
      <c r="F20" s="388"/>
      <c r="G20" s="388"/>
      <c r="H20" s="388"/>
      <c r="I20" s="112" t="s">
        <v>29</v>
      </c>
      <c r="J20" s="31" t="str">
        <f>'Rekapitulace stavby'!AN14</f>
        <v>Vyplň údaj</v>
      </c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2" t="s">
        <v>33</v>
      </c>
      <c r="E22" s="35"/>
      <c r="F22" s="35"/>
      <c r="G22" s="35"/>
      <c r="H22" s="35"/>
      <c r="I22" s="112" t="s">
        <v>26</v>
      </c>
      <c r="J22" s="103" t="s">
        <v>34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3" t="s">
        <v>35</v>
      </c>
      <c r="F23" s="35"/>
      <c r="G23" s="35"/>
      <c r="H23" s="35"/>
      <c r="I23" s="112" t="s">
        <v>29</v>
      </c>
      <c r="J23" s="103" t="s">
        <v>36</v>
      </c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2" t="s">
        <v>38</v>
      </c>
      <c r="E25" s="35"/>
      <c r="F25" s="35"/>
      <c r="G25" s="35"/>
      <c r="H25" s="35"/>
      <c r="I25" s="112" t="s">
        <v>26</v>
      </c>
      <c r="J25" s="103" t="s">
        <v>34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3" t="s">
        <v>35</v>
      </c>
      <c r="F26" s="35"/>
      <c r="G26" s="35"/>
      <c r="H26" s="35"/>
      <c r="I26" s="112" t="s">
        <v>29</v>
      </c>
      <c r="J26" s="103" t="s">
        <v>36</v>
      </c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2" t="s">
        <v>39</v>
      </c>
      <c r="E28" s="35"/>
      <c r="F28" s="35"/>
      <c r="G28" s="35"/>
      <c r="H28" s="35"/>
      <c r="I28" s="35"/>
      <c r="J28" s="35"/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5"/>
      <c r="B29" s="116"/>
      <c r="C29" s="115"/>
      <c r="D29" s="115"/>
      <c r="E29" s="389" t="s">
        <v>19</v>
      </c>
      <c r="F29" s="389"/>
      <c r="G29" s="389"/>
      <c r="H29" s="38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8"/>
      <c r="J31" s="118"/>
      <c r="K31" s="118"/>
      <c r="L31" s="11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9" t="s">
        <v>41</v>
      </c>
      <c r="E32" s="35"/>
      <c r="F32" s="35"/>
      <c r="G32" s="35"/>
      <c r="H32" s="35"/>
      <c r="I32" s="35"/>
      <c r="J32" s="120">
        <f>ROUND(J86, 2)</f>
        <v>0</v>
      </c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1" t="s">
        <v>43</v>
      </c>
      <c r="G34" s="35"/>
      <c r="H34" s="35"/>
      <c r="I34" s="121" t="s">
        <v>42</v>
      </c>
      <c r="J34" s="121" t="s">
        <v>44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45</v>
      </c>
      <c r="E35" s="112" t="s">
        <v>46</v>
      </c>
      <c r="F35" s="123">
        <f>ROUND((SUM(BE86:BE87)),  2)</f>
        <v>0</v>
      </c>
      <c r="G35" s="35"/>
      <c r="H35" s="35"/>
      <c r="I35" s="124">
        <v>0.21</v>
      </c>
      <c r="J35" s="123">
        <f>ROUND(((SUM(BE86:BE87))*I35),  2)</f>
        <v>0</v>
      </c>
      <c r="K35" s="35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2" t="s">
        <v>47</v>
      </c>
      <c r="F36" s="123">
        <f>ROUND((SUM(BF86:BF87)),  2)</f>
        <v>0</v>
      </c>
      <c r="G36" s="35"/>
      <c r="H36" s="35"/>
      <c r="I36" s="124">
        <v>0.15</v>
      </c>
      <c r="J36" s="123">
        <f>ROUND(((SUM(BF86:BF87))*I36),  2)</f>
        <v>0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2" t="s">
        <v>48</v>
      </c>
      <c r="F37" s="123">
        <f>ROUND((SUM(BG86:BG87)),  2)</f>
        <v>0</v>
      </c>
      <c r="G37" s="35"/>
      <c r="H37" s="35"/>
      <c r="I37" s="124">
        <v>0.21</v>
      </c>
      <c r="J37" s="123">
        <f>0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2" t="s">
        <v>49</v>
      </c>
      <c r="F38" s="123">
        <f>ROUND((SUM(BH86:BH87)),  2)</f>
        <v>0</v>
      </c>
      <c r="G38" s="35"/>
      <c r="H38" s="35"/>
      <c r="I38" s="124">
        <v>0.15</v>
      </c>
      <c r="J38" s="123">
        <f>0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50</v>
      </c>
      <c r="F39" s="123">
        <f>ROUND((SUM(BI86:BI87)),  2)</f>
        <v>0</v>
      </c>
      <c r="G39" s="35"/>
      <c r="H39" s="35"/>
      <c r="I39" s="124">
        <v>0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207</v>
      </c>
      <c r="D47" s="37"/>
      <c r="E47" s="37"/>
      <c r="F47" s="37"/>
      <c r="G47" s="37"/>
      <c r="H47" s="37"/>
      <c r="I47" s="37"/>
      <c r="J47" s="37"/>
      <c r="K47" s="37"/>
      <c r="L47" s="11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90" t="str">
        <f>E7</f>
        <v>ZŠ Rokycanova - opravy vnitřních instalací</v>
      </c>
      <c r="F50" s="391"/>
      <c r="G50" s="391"/>
      <c r="H50" s="391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290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90" t="s">
        <v>291</v>
      </c>
      <c r="F52" s="384"/>
      <c r="G52" s="384"/>
      <c r="H52" s="384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292</v>
      </c>
      <c r="D53" s="37"/>
      <c r="E53" s="37"/>
      <c r="F53" s="37"/>
      <c r="G53" s="37"/>
      <c r="H53" s="37"/>
      <c r="I53" s="37"/>
      <c r="J53" s="37"/>
      <c r="K53" s="37"/>
      <c r="L53" s="11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6" t="str">
        <f>E11</f>
        <v>D.1.4.1 - Zařízení pro vytápění staveb</v>
      </c>
      <c r="F54" s="384"/>
      <c r="G54" s="384"/>
      <c r="H54" s="384"/>
      <c r="I54" s="37"/>
      <c r="J54" s="37"/>
      <c r="K54" s="37"/>
      <c r="L54" s="11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Sokolov</v>
      </c>
      <c r="G56" s="37"/>
      <c r="H56" s="37"/>
      <c r="I56" s="30" t="s">
        <v>23</v>
      </c>
      <c r="J56" s="60" t="str">
        <f>IF(J14="","",J14)</f>
        <v>26. 1. 2022</v>
      </c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25</v>
      </c>
      <c r="D58" s="37"/>
      <c r="E58" s="37"/>
      <c r="F58" s="28" t="str">
        <f>E17</f>
        <v>Město Sokolov</v>
      </c>
      <c r="G58" s="37"/>
      <c r="H58" s="37"/>
      <c r="I58" s="30" t="s">
        <v>33</v>
      </c>
      <c r="J58" s="33" t="str">
        <f>E23</f>
        <v>NCI.CZ ENGINEERING s.r.o.</v>
      </c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5.7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NCI.CZ ENGINEERING s.r.o.</v>
      </c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6" t="s">
        <v>208</v>
      </c>
      <c r="D61" s="137"/>
      <c r="E61" s="137"/>
      <c r="F61" s="137"/>
      <c r="G61" s="137"/>
      <c r="H61" s="137"/>
      <c r="I61" s="137"/>
      <c r="J61" s="138" t="s">
        <v>209</v>
      </c>
      <c r="K61" s="1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39" t="s">
        <v>73</v>
      </c>
      <c r="D63" s="37"/>
      <c r="E63" s="37"/>
      <c r="F63" s="37"/>
      <c r="G63" s="37"/>
      <c r="H63" s="37"/>
      <c r="I63" s="37"/>
      <c r="J63" s="78">
        <f>J86</f>
        <v>0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210</v>
      </c>
    </row>
    <row r="64" spans="1:47" s="9" customFormat="1" ht="24.95" customHeight="1">
      <c r="B64" s="140"/>
      <c r="C64" s="141"/>
      <c r="D64" s="142" t="s">
        <v>294</v>
      </c>
      <c r="E64" s="143"/>
      <c r="F64" s="143"/>
      <c r="G64" s="143"/>
      <c r="H64" s="143"/>
      <c r="I64" s="143"/>
      <c r="J64" s="144">
        <f>J87</f>
        <v>0</v>
      </c>
      <c r="K64" s="141"/>
      <c r="L64" s="145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217</v>
      </c>
      <c r="D71" s="37"/>
      <c r="E71" s="37"/>
      <c r="F71" s="37"/>
      <c r="G71" s="37"/>
      <c r="H71" s="37"/>
      <c r="I71" s="37"/>
      <c r="J71" s="37"/>
      <c r="K71" s="37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90" t="str">
        <f>E7</f>
        <v>ZŠ Rokycanova - opravy vnitřních instalací</v>
      </c>
      <c r="F74" s="391"/>
      <c r="G74" s="391"/>
      <c r="H74" s="391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1" customFormat="1" ht="12" customHeight="1">
      <c r="B75" s="22"/>
      <c r="C75" s="30" t="s">
        <v>290</v>
      </c>
      <c r="D75" s="23"/>
      <c r="E75" s="23"/>
      <c r="F75" s="23"/>
      <c r="G75" s="23"/>
      <c r="H75" s="23"/>
      <c r="I75" s="23"/>
      <c r="J75" s="23"/>
      <c r="K75" s="23"/>
      <c r="L75" s="21"/>
    </row>
    <row r="76" spans="1:31" s="2" customFormat="1" ht="16.5" customHeight="1">
      <c r="A76" s="35"/>
      <c r="B76" s="36"/>
      <c r="C76" s="37"/>
      <c r="D76" s="37"/>
      <c r="E76" s="390" t="s">
        <v>291</v>
      </c>
      <c r="F76" s="384"/>
      <c r="G76" s="384"/>
      <c r="H76" s="384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292</v>
      </c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46" t="str">
        <f>E11</f>
        <v>D.1.4.1 - Zařízení pro vytápění staveb</v>
      </c>
      <c r="F78" s="384"/>
      <c r="G78" s="384"/>
      <c r="H78" s="384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F14</f>
        <v>Sokolov</v>
      </c>
      <c r="G80" s="37"/>
      <c r="H80" s="37"/>
      <c r="I80" s="30" t="s">
        <v>23</v>
      </c>
      <c r="J80" s="60" t="str">
        <f>IF(J14="","",J14)</f>
        <v>26. 1. 2022</v>
      </c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25.7" customHeight="1">
      <c r="A82" s="35"/>
      <c r="B82" s="36"/>
      <c r="C82" s="30" t="s">
        <v>25</v>
      </c>
      <c r="D82" s="37"/>
      <c r="E82" s="37"/>
      <c r="F82" s="28" t="str">
        <f>E17</f>
        <v>Město Sokolov</v>
      </c>
      <c r="G82" s="37"/>
      <c r="H82" s="37"/>
      <c r="I82" s="30" t="s">
        <v>33</v>
      </c>
      <c r="J82" s="33" t="str">
        <f>E23</f>
        <v>NCI.CZ ENGINEERING s.r.o.</v>
      </c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25.7" customHeight="1">
      <c r="A83" s="35"/>
      <c r="B83" s="36"/>
      <c r="C83" s="30" t="s">
        <v>31</v>
      </c>
      <c r="D83" s="37"/>
      <c r="E83" s="37"/>
      <c r="F83" s="28" t="str">
        <f>IF(E20="","",E20)</f>
        <v>Vyplň údaj</v>
      </c>
      <c r="G83" s="37"/>
      <c r="H83" s="37"/>
      <c r="I83" s="30" t="s">
        <v>38</v>
      </c>
      <c r="J83" s="33" t="str">
        <f>E26</f>
        <v>NCI.CZ ENGINEERING s.r.o.</v>
      </c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11" customFormat="1" ht="29.25" customHeight="1">
      <c r="A85" s="151"/>
      <c r="B85" s="152"/>
      <c r="C85" s="153" t="s">
        <v>218</v>
      </c>
      <c r="D85" s="154" t="s">
        <v>60</v>
      </c>
      <c r="E85" s="154" t="s">
        <v>56</v>
      </c>
      <c r="F85" s="154" t="s">
        <v>57</v>
      </c>
      <c r="G85" s="154" t="s">
        <v>219</v>
      </c>
      <c r="H85" s="154" t="s">
        <v>220</v>
      </c>
      <c r="I85" s="154" t="s">
        <v>221</v>
      </c>
      <c r="J85" s="154" t="s">
        <v>209</v>
      </c>
      <c r="K85" s="155" t="s">
        <v>222</v>
      </c>
      <c r="L85" s="156"/>
      <c r="M85" s="69" t="s">
        <v>19</v>
      </c>
      <c r="N85" s="70" t="s">
        <v>45</v>
      </c>
      <c r="O85" s="70" t="s">
        <v>223</v>
      </c>
      <c r="P85" s="70" t="s">
        <v>224</v>
      </c>
      <c r="Q85" s="70" t="s">
        <v>225</v>
      </c>
      <c r="R85" s="70" t="s">
        <v>226</v>
      </c>
      <c r="S85" s="70" t="s">
        <v>227</v>
      </c>
      <c r="T85" s="71" t="s">
        <v>228</v>
      </c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</row>
    <row r="86" spans="1:63" s="2" customFormat="1" ht="22.9" customHeight="1">
      <c r="A86" s="35"/>
      <c r="B86" s="36"/>
      <c r="C86" s="76" t="s">
        <v>229</v>
      </c>
      <c r="D86" s="37"/>
      <c r="E86" s="37"/>
      <c r="F86" s="37"/>
      <c r="G86" s="37"/>
      <c r="H86" s="37"/>
      <c r="I86" s="37"/>
      <c r="J86" s="157">
        <f>BK86</f>
        <v>0</v>
      </c>
      <c r="K86" s="37"/>
      <c r="L86" s="40"/>
      <c r="M86" s="72"/>
      <c r="N86" s="158"/>
      <c r="O86" s="73"/>
      <c r="P86" s="159">
        <f>P87</f>
        <v>0</v>
      </c>
      <c r="Q86" s="73"/>
      <c r="R86" s="159">
        <f>R87</f>
        <v>0</v>
      </c>
      <c r="S86" s="73"/>
      <c r="T86" s="160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74</v>
      </c>
      <c r="AU86" s="18" t="s">
        <v>210</v>
      </c>
      <c r="BK86" s="161">
        <f>BK87</f>
        <v>0</v>
      </c>
    </row>
    <row r="87" spans="1:63" s="12" customFormat="1" ht="25.9" customHeight="1">
      <c r="B87" s="162"/>
      <c r="C87" s="163"/>
      <c r="D87" s="164" t="s">
        <v>74</v>
      </c>
      <c r="E87" s="165" t="s">
        <v>295</v>
      </c>
      <c r="F87" s="165" t="s">
        <v>296</v>
      </c>
      <c r="G87" s="163"/>
      <c r="H87" s="163"/>
      <c r="I87" s="166"/>
      <c r="J87" s="167">
        <f>BK87</f>
        <v>0</v>
      </c>
      <c r="K87" s="163"/>
      <c r="L87" s="168"/>
      <c r="M87" s="202"/>
      <c r="N87" s="203"/>
      <c r="O87" s="203"/>
      <c r="P87" s="204">
        <v>0</v>
      </c>
      <c r="Q87" s="203"/>
      <c r="R87" s="204">
        <v>0</v>
      </c>
      <c r="S87" s="203"/>
      <c r="T87" s="205">
        <v>0</v>
      </c>
      <c r="AR87" s="173" t="s">
        <v>86</v>
      </c>
      <c r="AT87" s="174" t="s">
        <v>74</v>
      </c>
      <c r="AU87" s="174" t="s">
        <v>75</v>
      </c>
      <c r="AY87" s="173" t="s">
        <v>233</v>
      </c>
      <c r="BK87" s="175">
        <v>0</v>
      </c>
    </row>
    <row r="88" spans="1:63" s="2" customFormat="1" ht="6.95" customHeight="1">
      <c r="A88" s="35"/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0"/>
      <c r="M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</sheetData>
  <sheetProtection algorithmName="SHA-512" hashValue="lQfPT4OyRuRHY58AsviNqVlZoTdmJXpNGOWzxMt3SSPdxD73qHD3BaxxFRN3kR944rbA38puoxvo+uqj2+Cr4w==" saltValue="q7ogVX59qIqyxuokNWzR43Vfr+Y1zBGRy+W2T3casOQKV6bEUjSBCjflVtm1sbRPbMQ+J/uJqjNto3a5ReQtcg==" spinCount="100000" sheet="1" objects="1" scenarios="1" formatColumns="0" formatRows="0" autoFilter="0"/>
  <autoFilter ref="C85:K8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298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ROUND(J91,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ROUND((SUM(BE91:BE204)),  2)</f>
        <v>0</v>
      </c>
      <c r="G37" s="35"/>
      <c r="H37" s="35"/>
      <c r="I37" s="124">
        <v>0.21</v>
      </c>
      <c r="J37" s="123">
        <f>ROUND(((SUM(BE91:BE204))*I37),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ROUND((SUM(BF91:BF204)),  2)</f>
        <v>0</v>
      </c>
      <c r="G38" s="35"/>
      <c r="H38" s="35"/>
      <c r="I38" s="124">
        <v>0.15</v>
      </c>
      <c r="J38" s="123">
        <f>ROUND(((SUM(BF91:BF204))*I38),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ROUND((SUM(BG91:BG204)),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ROUND((SUM(BH91:BH204)),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ROUND((SUM(BI91:BI204)),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01 - Zařízení zdroje tepla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J91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3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47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1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47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47" s="2" customFormat="1" ht="24.95" customHeight="1">
      <c r="A74" s="35"/>
      <c r="B74" s="36"/>
      <c r="C74" s="24" t="s">
        <v>217</v>
      </c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16.5" customHeight="1">
      <c r="A77" s="35"/>
      <c r="B77" s="36"/>
      <c r="C77" s="37"/>
      <c r="D77" s="37"/>
      <c r="E77" s="390" t="str">
        <f>E7</f>
        <v>ZŠ Rokycanova - opravy vnitřních instalací</v>
      </c>
      <c r="F77" s="391"/>
      <c r="G77" s="391"/>
      <c r="H77" s="391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1" customFormat="1" ht="12" customHeight="1">
      <c r="B78" s="22"/>
      <c r="C78" s="30" t="s">
        <v>290</v>
      </c>
      <c r="D78" s="23"/>
      <c r="E78" s="23"/>
      <c r="F78" s="23"/>
      <c r="G78" s="23"/>
      <c r="H78" s="23"/>
      <c r="I78" s="23"/>
      <c r="J78" s="23"/>
      <c r="K78" s="23"/>
      <c r="L78" s="21"/>
    </row>
    <row r="79" spans="1:47" s="1" customFormat="1" ht="16.5" customHeight="1">
      <c r="B79" s="22"/>
      <c r="C79" s="23"/>
      <c r="D79" s="23"/>
      <c r="E79" s="390" t="s">
        <v>291</v>
      </c>
      <c r="F79" s="376"/>
      <c r="G79" s="376"/>
      <c r="H79" s="376"/>
      <c r="I79" s="23"/>
      <c r="J79" s="23"/>
      <c r="K79" s="23"/>
      <c r="L79" s="21"/>
    </row>
    <row r="80" spans="1:47" s="1" customFormat="1" ht="12" customHeight="1">
      <c r="B80" s="22"/>
      <c r="C80" s="30" t="s">
        <v>292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5"/>
      <c r="B81" s="36"/>
      <c r="C81" s="37"/>
      <c r="D81" s="37"/>
      <c r="E81" s="394" t="s">
        <v>293</v>
      </c>
      <c r="F81" s="384"/>
      <c r="G81" s="384"/>
      <c r="H81" s="384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297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46" t="str">
        <f>E13</f>
        <v>01 - Zařízení zdroje tepla</v>
      </c>
      <c r="F83" s="384"/>
      <c r="G83" s="384"/>
      <c r="H83" s="384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F16</f>
        <v>Sokolov</v>
      </c>
      <c r="G85" s="37"/>
      <c r="H85" s="37"/>
      <c r="I85" s="30" t="s">
        <v>23</v>
      </c>
      <c r="J85" s="60" t="str">
        <f>IF(J16="","",J16)</f>
        <v>26. 1. 2022</v>
      </c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25.7" customHeight="1">
      <c r="A87" s="35"/>
      <c r="B87" s="36"/>
      <c r="C87" s="30" t="s">
        <v>25</v>
      </c>
      <c r="D87" s="37"/>
      <c r="E87" s="37"/>
      <c r="F87" s="28" t="str">
        <f>E19</f>
        <v>Město Sokolov</v>
      </c>
      <c r="G87" s="37"/>
      <c r="H87" s="37"/>
      <c r="I87" s="30" t="s">
        <v>33</v>
      </c>
      <c r="J87" s="33" t="str">
        <f>E25</f>
        <v>NCI.CZ ENGINEERING s.r.o.</v>
      </c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" customHeight="1">
      <c r="A88" s="35"/>
      <c r="B88" s="36"/>
      <c r="C88" s="30" t="s">
        <v>31</v>
      </c>
      <c r="D88" s="37"/>
      <c r="E88" s="37"/>
      <c r="F88" s="28" t="str">
        <f>IF(E22="","",E22)</f>
        <v>Vyplň údaj</v>
      </c>
      <c r="G88" s="37"/>
      <c r="H88" s="37"/>
      <c r="I88" s="30" t="s">
        <v>38</v>
      </c>
      <c r="J88" s="33" t="str">
        <f>E28</f>
        <v>NCI.CZ ENGINEERING s.r.o.</v>
      </c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51"/>
      <c r="B90" s="152"/>
      <c r="C90" s="153" t="s">
        <v>218</v>
      </c>
      <c r="D90" s="154" t="s">
        <v>60</v>
      </c>
      <c r="E90" s="154" t="s">
        <v>56</v>
      </c>
      <c r="F90" s="154" t="s">
        <v>57</v>
      </c>
      <c r="G90" s="154" t="s">
        <v>219</v>
      </c>
      <c r="H90" s="154" t="s">
        <v>220</v>
      </c>
      <c r="I90" s="154" t="s">
        <v>221</v>
      </c>
      <c r="J90" s="154" t="s">
        <v>209</v>
      </c>
      <c r="K90" s="155" t="s">
        <v>222</v>
      </c>
      <c r="L90" s="156"/>
      <c r="M90" s="69" t="s">
        <v>19</v>
      </c>
      <c r="N90" s="70" t="s">
        <v>45</v>
      </c>
      <c r="O90" s="70" t="s">
        <v>223</v>
      </c>
      <c r="P90" s="70" t="s">
        <v>224</v>
      </c>
      <c r="Q90" s="70" t="s">
        <v>225</v>
      </c>
      <c r="R90" s="70" t="s">
        <v>226</v>
      </c>
      <c r="S90" s="70" t="s">
        <v>227</v>
      </c>
      <c r="T90" s="71" t="s">
        <v>228</v>
      </c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</row>
    <row r="91" spans="1:65" s="2" customFormat="1" ht="22.9" customHeight="1">
      <c r="A91" s="35"/>
      <c r="B91" s="36"/>
      <c r="C91" s="76" t="s">
        <v>229</v>
      </c>
      <c r="D91" s="37"/>
      <c r="E91" s="37"/>
      <c r="F91" s="37"/>
      <c r="G91" s="37"/>
      <c r="H91" s="37"/>
      <c r="I91" s="37"/>
      <c r="J91" s="157">
        <f>BK91</f>
        <v>0</v>
      </c>
      <c r="K91" s="37"/>
      <c r="L91" s="40"/>
      <c r="M91" s="72"/>
      <c r="N91" s="158"/>
      <c r="O91" s="73"/>
      <c r="P91" s="159">
        <f>SUM(P92:P204)</f>
        <v>0</v>
      </c>
      <c r="Q91" s="73"/>
      <c r="R91" s="159">
        <f>SUM(R92:R204)</f>
        <v>3.27088</v>
      </c>
      <c r="S91" s="73"/>
      <c r="T91" s="160">
        <f>SUM(T92:T204)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74</v>
      </c>
      <c r="AU91" s="18" t="s">
        <v>210</v>
      </c>
      <c r="BK91" s="161">
        <f>SUM(BK92:BK204)</f>
        <v>0</v>
      </c>
    </row>
    <row r="92" spans="1:65" s="2" customFormat="1" ht="24.2" customHeight="1">
      <c r="A92" s="35"/>
      <c r="B92" s="36"/>
      <c r="C92" s="178" t="s">
        <v>80</v>
      </c>
      <c r="D92" s="178" t="s">
        <v>236</v>
      </c>
      <c r="E92" s="179" t="s">
        <v>299</v>
      </c>
      <c r="F92" s="180" t="s">
        <v>300</v>
      </c>
      <c r="G92" s="181" t="s">
        <v>301</v>
      </c>
      <c r="H92" s="182">
        <v>1</v>
      </c>
      <c r="I92" s="183"/>
      <c r="J92" s="184">
        <f>ROUND(I92*H92,2)</f>
        <v>0</v>
      </c>
      <c r="K92" s="180" t="s">
        <v>240</v>
      </c>
      <c r="L92" s="40"/>
      <c r="M92" s="185" t="s">
        <v>19</v>
      </c>
      <c r="N92" s="186" t="s">
        <v>46</v>
      </c>
      <c r="O92" s="65"/>
      <c r="P92" s="187">
        <f>O92*H92</f>
        <v>0</v>
      </c>
      <c r="Q92" s="187">
        <v>6.182E-2</v>
      </c>
      <c r="R92" s="187">
        <f>Q92*H92</f>
        <v>6.182E-2</v>
      </c>
      <c r="S92" s="187">
        <v>0</v>
      </c>
      <c r="T92" s="188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9" t="s">
        <v>194</v>
      </c>
      <c r="AT92" s="189" t="s">
        <v>236</v>
      </c>
      <c r="AU92" s="189" t="s">
        <v>75</v>
      </c>
      <c r="AY92" s="18" t="s">
        <v>233</v>
      </c>
      <c r="BE92" s="190">
        <f>IF(N92="základní",J92,0)</f>
        <v>0</v>
      </c>
      <c r="BF92" s="190">
        <f>IF(N92="snížená",J92,0)</f>
        <v>0</v>
      </c>
      <c r="BG92" s="190">
        <f>IF(N92="zákl. přenesená",J92,0)</f>
        <v>0</v>
      </c>
      <c r="BH92" s="190">
        <f>IF(N92="sníž. přenesená",J92,0)</f>
        <v>0</v>
      </c>
      <c r="BI92" s="190">
        <f>IF(N92="nulová",J92,0)</f>
        <v>0</v>
      </c>
      <c r="BJ92" s="18" t="s">
        <v>80</v>
      </c>
      <c r="BK92" s="190">
        <f>ROUND(I92*H92,2)</f>
        <v>0</v>
      </c>
      <c r="BL92" s="18" t="s">
        <v>194</v>
      </c>
      <c r="BM92" s="189" t="s">
        <v>302</v>
      </c>
    </row>
    <row r="93" spans="1:65" s="2" customFormat="1">
      <c r="A93" s="35"/>
      <c r="B93" s="36"/>
      <c r="C93" s="37"/>
      <c r="D93" s="191" t="s">
        <v>243</v>
      </c>
      <c r="E93" s="37"/>
      <c r="F93" s="192" t="s">
        <v>303</v>
      </c>
      <c r="G93" s="37"/>
      <c r="H93" s="37"/>
      <c r="I93" s="193"/>
      <c r="J93" s="37"/>
      <c r="K93" s="37"/>
      <c r="L93" s="40"/>
      <c r="M93" s="194"/>
      <c r="N93" s="195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243</v>
      </c>
      <c r="AU93" s="18" t="s">
        <v>75</v>
      </c>
    </row>
    <row r="94" spans="1:65" s="2" customFormat="1" ht="39">
      <c r="A94" s="35"/>
      <c r="B94" s="36"/>
      <c r="C94" s="37"/>
      <c r="D94" s="196" t="s">
        <v>249</v>
      </c>
      <c r="E94" s="37"/>
      <c r="F94" s="197" t="s">
        <v>304</v>
      </c>
      <c r="G94" s="37"/>
      <c r="H94" s="37"/>
      <c r="I94" s="193"/>
      <c r="J94" s="37"/>
      <c r="K94" s="37"/>
      <c r="L94" s="40"/>
      <c r="M94" s="194"/>
      <c r="N94" s="195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249</v>
      </c>
      <c r="AU94" s="18" t="s">
        <v>75</v>
      </c>
    </row>
    <row r="95" spans="1:65" s="2" customFormat="1" ht="55.5" customHeight="1">
      <c r="A95" s="35"/>
      <c r="B95" s="36"/>
      <c r="C95" s="178" t="s">
        <v>86</v>
      </c>
      <c r="D95" s="178" t="s">
        <v>236</v>
      </c>
      <c r="E95" s="179" t="s">
        <v>305</v>
      </c>
      <c r="F95" s="180" t="s">
        <v>306</v>
      </c>
      <c r="G95" s="181" t="s">
        <v>307</v>
      </c>
      <c r="H95" s="182">
        <v>2.5</v>
      </c>
      <c r="I95" s="183"/>
      <c r="J95" s="184">
        <f>ROUND(I95*H95,2)</f>
        <v>0</v>
      </c>
      <c r="K95" s="180" t="s">
        <v>240</v>
      </c>
      <c r="L95" s="40"/>
      <c r="M95" s="185" t="s">
        <v>19</v>
      </c>
      <c r="N95" s="186" t="s">
        <v>46</v>
      </c>
      <c r="O95" s="65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9" t="s">
        <v>194</v>
      </c>
      <c r="AT95" s="189" t="s">
        <v>236</v>
      </c>
      <c r="AU95" s="189" t="s">
        <v>75</v>
      </c>
      <c r="AY95" s="18" t="s">
        <v>233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8" t="s">
        <v>80</v>
      </c>
      <c r="BK95" s="190">
        <f>ROUND(I95*H95,2)</f>
        <v>0</v>
      </c>
      <c r="BL95" s="18" t="s">
        <v>194</v>
      </c>
      <c r="BM95" s="189" t="s">
        <v>308</v>
      </c>
    </row>
    <row r="96" spans="1:65" s="2" customFormat="1">
      <c r="A96" s="35"/>
      <c r="B96" s="36"/>
      <c r="C96" s="37"/>
      <c r="D96" s="191" t="s">
        <v>243</v>
      </c>
      <c r="E96" s="37"/>
      <c r="F96" s="192" t="s">
        <v>309</v>
      </c>
      <c r="G96" s="37"/>
      <c r="H96" s="37"/>
      <c r="I96" s="193"/>
      <c r="J96" s="37"/>
      <c r="K96" s="37"/>
      <c r="L96" s="40"/>
      <c r="M96" s="194"/>
      <c r="N96" s="195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243</v>
      </c>
      <c r="AU96" s="18" t="s">
        <v>75</v>
      </c>
    </row>
    <row r="97" spans="1:65" s="2" customFormat="1" ht="24.2" customHeight="1">
      <c r="A97" s="35"/>
      <c r="B97" s="36"/>
      <c r="C97" s="206" t="s">
        <v>91</v>
      </c>
      <c r="D97" s="206" t="s">
        <v>310</v>
      </c>
      <c r="E97" s="207" t="s">
        <v>311</v>
      </c>
      <c r="F97" s="208" t="s">
        <v>312</v>
      </c>
      <c r="G97" s="209" t="s">
        <v>307</v>
      </c>
      <c r="H97" s="210">
        <v>2.5</v>
      </c>
      <c r="I97" s="211"/>
      <c r="J97" s="212">
        <f>ROUND(I97*H97,2)</f>
        <v>0</v>
      </c>
      <c r="K97" s="208" t="s">
        <v>240</v>
      </c>
      <c r="L97" s="213"/>
      <c r="M97" s="214" t="s">
        <v>19</v>
      </c>
      <c r="N97" s="215" t="s">
        <v>46</v>
      </c>
      <c r="O97" s="65"/>
      <c r="P97" s="187">
        <f>O97*H97</f>
        <v>0</v>
      </c>
      <c r="Q97" s="187">
        <v>2.1099999999999999E-3</v>
      </c>
      <c r="R97" s="187">
        <f>Q97*H97</f>
        <v>5.2750000000000002E-3</v>
      </c>
      <c r="S97" s="187">
        <v>0</v>
      </c>
      <c r="T97" s="18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9" t="s">
        <v>313</v>
      </c>
      <c r="AT97" s="189" t="s">
        <v>310</v>
      </c>
      <c r="AU97" s="189" t="s">
        <v>75</v>
      </c>
      <c r="AY97" s="18" t="s">
        <v>233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8" t="s">
        <v>80</v>
      </c>
      <c r="BK97" s="190">
        <f>ROUND(I97*H97,2)</f>
        <v>0</v>
      </c>
      <c r="BL97" s="18" t="s">
        <v>194</v>
      </c>
      <c r="BM97" s="189" t="s">
        <v>314</v>
      </c>
    </row>
    <row r="98" spans="1:65" s="2" customFormat="1" ht="29.25">
      <c r="A98" s="35"/>
      <c r="B98" s="36"/>
      <c r="C98" s="37"/>
      <c r="D98" s="196" t="s">
        <v>249</v>
      </c>
      <c r="E98" s="37"/>
      <c r="F98" s="197" t="s">
        <v>315</v>
      </c>
      <c r="G98" s="37"/>
      <c r="H98" s="37"/>
      <c r="I98" s="193"/>
      <c r="J98" s="37"/>
      <c r="K98" s="37"/>
      <c r="L98" s="40"/>
      <c r="M98" s="194"/>
      <c r="N98" s="195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249</v>
      </c>
      <c r="AU98" s="18" t="s">
        <v>75</v>
      </c>
    </row>
    <row r="99" spans="1:65" s="2" customFormat="1" ht="24.2" customHeight="1">
      <c r="A99" s="35"/>
      <c r="B99" s="36"/>
      <c r="C99" s="178" t="s">
        <v>260</v>
      </c>
      <c r="D99" s="178" t="s">
        <v>236</v>
      </c>
      <c r="E99" s="179" t="s">
        <v>316</v>
      </c>
      <c r="F99" s="180" t="s">
        <v>317</v>
      </c>
      <c r="G99" s="181" t="s">
        <v>301</v>
      </c>
      <c r="H99" s="182">
        <v>1</v>
      </c>
      <c r="I99" s="183"/>
      <c r="J99" s="184">
        <f>ROUND(I99*H99,2)</f>
        <v>0</v>
      </c>
      <c r="K99" s="180" t="s">
        <v>240</v>
      </c>
      <c r="L99" s="40"/>
      <c r="M99" s="185" t="s">
        <v>19</v>
      </c>
      <c r="N99" s="186" t="s">
        <v>46</v>
      </c>
      <c r="O99" s="65"/>
      <c r="P99" s="187">
        <f>O99*H99</f>
        <v>0</v>
      </c>
      <c r="Q99" s="187">
        <v>6.182E-2</v>
      </c>
      <c r="R99" s="187">
        <f>Q99*H99</f>
        <v>6.182E-2</v>
      </c>
      <c r="S99" s="187">
        <v>0</v>
      </c>
      <c r="T99" s="18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194</v>
      </c>
      <c r="AT99" s="189" t="s">
        <v>236</v>
      </c>
      <c r="AU99" s="189" t="s">
        <v>75</v>
      </c>
      <c r="AY99" s="18" t="s">
        <v>233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80</v>
      </c>
      <c r="BK99" s="190">
        <f>ROUND(I99*H99,2)</f>
        <v>0</v>
      </c>
      <c r="BL99" s="18" t="s">
        <v>194</v>
      </c>
      <c r="BM99" s="189" t="s">
        <v>318</v>
      </c>
    </row>
    <row r="100" spans="1:65" s="2" customFormat="1">
      <c r="A100" s="35"/>
      <c r="B100" s="36"/>
      <c r="C100" s="37"/>
      <c r="D100" s="191" t="s">
        <v>243</v>
      </c>
      <c r="E100" s="37"/>
      <c r="F100" s="192" t="s">
        <v>319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243</v>
      </c>
      <c r="AU100" s="18" t="s">
        <v>75</v>
      </c>
    </row>
    <row r="101" spans="1:65" s="2" customFormat="1" ht="39">
      <c r="A101" s="35"/>
      <c r="B101" s="36"/>
      <c r="C101" s="37"/>
      <c r="D101" s="196" t="s">
        <v>249</v>
      </c>
      <c r="E101" s="37"/>
      <c r="F101" s="197" t="s">
        <v>320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249</v>
      </c>
      <c r="AU101" s="18" t="s">
        <v>75</v>
      </c>
    </row>
    <row r="102" spans="1:65" s="2" customFormat="1" ht="55.5" customHeight="1">
      <c r="A102" s="35"/>
      <c r="B102" s="36"/>
      <c r="C102" s="178" t="s">
        <v>232</v>
      </c>
      <c r="D102" s="178" t="s">
        <v>236</v>
      </c>
      <c r="E102" s="179" t="s">
        <v>321</v>
      </c>
      <c r="F102" s="180" t="s">
        <v>322</v>
      </c>
      <c r="G102" s="181" t="s">
        <v>307</v>
      </c>
      <c r="H102" s="182">
        <v>2.5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0</v>
      </c>
      <c r="R102" s="187">
        <f>Q102*H102</f>
        <v>0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194</v>
      </c>
      <c r="AT102" s="189" t="s">
        <v>236</v>
      </c>
      <c r="AU102" s="189" t="s">
        <v>75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194</v>
      </c>
      <c r="BM102" s="189" t="s">
        <v>323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324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75</v>
      </c>
    </row>
    <row r="104" spans="1:65" s="2" customFormat="1" ht="24.2" customHeight="1">
      <c r="A104" s="35"/>
      <c r="B104" s="36"/>
      <c r="C104" s="206" t="s">
        <v>269</v>
      </c>
      <c r="D104" s="206" t="s">
        <v>310</v>
      </c>
      <c r="E104" s="207" t="s">
        <v>325</v>
      </c>
      <c r="F104" s="208" t="s">
        <v>326</v>
      </c>
      <c r="G104" s="209" t="s">
        <v>307</v>
      </c>
      <c r="H104" s="210">
        <v>2.5</v>
      </c>
      <c r="I104" s="211"/>
      <c r="J104" s="212">
        <f>ROUND(I104*H104,2)</f>
        <v>0</v>
      </c>
      <c r="K104" s="208" t="s">
        <v>240</v>
      </c>
      <c r="L104" s="213"/>
      <c r="M104" s="214" t="s">
        <v>19</v>
      </c>
      <c r="N104" s="215" t="s">
        <v>46</v>
      </c>
      <c r="O104" s="65"/>
      <c r="P104" s="187">
        <f>O104*H104</f>
        <v>0</v>
      </c>
      <c r="Q104" s="187">
        <v>2.1099999999999999E-3</v>
      </c>
      <c r="R104" s="187">
        <f>Q104*H104</f>
        <v>5.2750000000000002E-3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313</v>
      </c>
      <c r="AT104" s="189" t="s">
        <v>310</v>
      </c>
      <c r="AU104" s="189" t="s">
        <v>75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327</v>
      </c>
    </row>
    <row r="105" spans="1:65" s="2" customFormat="1" ht="29.25">
      <c r="A105" s="35"/>
      <c r="B105" s="36"/>
      <c r="C105" s="37"/>
      <c r="D105" s="196" t="s">
        <v>249</v>
      </c>
      <c r="E105" s="37"/>
      <c r="F105" s="197" t="s">
        <v>315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249</v>
      </c>
      <c r="AU105" s="18" t="s">
        <v>75</v>
      </c>
    </row>
    <row r="106" spans="1:65" s="2" customFormat="1" ht="16.5" customHeight="1">
      <c r="A106" s="35"/>
      <c r="B106" s="36"/>
      <c r="C106" s="178" t="s">
        <v>276</v>
      </c>
      <c r="D106" s="178" t="s">
        <v>236</v>
      </c>
      <c r="E106" s="179" t="s">
        <v>328</v>
      </c>
      <c r="F106" s="180" t="s">
        <v>329</v>
      </c>
      <c r="G106" s="181" t="s">
        <v>330</v>
      </c>
      <c r="H106" s="182">
        <v>4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0.01</v>
      </c>
      <c r="R106" s="187">
        <f>Q106*H106</f>
        <v>0.04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194</v>
      </c>
      <c r="AT106" s="189" t="s">
        <v>236</v>
      </c>
      <c r="AU106" s="189" t="s">
        <v>75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331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332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75</v>
      </c>
    </row>
    <row r="108" spans="1:65" s="2" customFormat="1" ht="19.5">
      <c r="A108" s="35"/>
      <c r="B108" s="36"/>
      <c r="C108" s="37"/>
      <c r="D108" s="196" t="s">
        <v>249</v>
      </c>
      <c r="E108" s="37"/>
      <c r="F108" s="197" t="s">
        <v>333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249</v>
      </c>
      <c r="AU108" s="18" t="s">
        <v>75</v>
      </c>
    </row>
    <row r="109" spans="1:65" s="2" customFormat="1" ht="33" customHeight="1">
      <c r="A109" s="35"/>
      <c r="B109" s="36"/>
      <c r="C109" s="178" t="s">
        <v>284</v>
      </c>
      <c r="D109" s="178" t="s">
        <v>236</v>
      </c>
      <c r="E109" s="179" t="s">
        <v>334</v>
      </c>
      <c r="F109" s="180" t="s">
        <v>335</v>
      </c>
      <c r="G109" s="181" t="s">
        <v>336</v>
      </c>
      <c r="H109" s="182">
        <v>10</v>
      </c>
      <c r="I109" s="183"/>
      <c r="J109" s="184">
        <f>ROUND(I109*H109,2)</f>
        <v>0</v>
      </c>
      <c r="K109" s="180" t="s">
        <v>240</v>
      </c>
      <c r="L109" s="40"/>
      <c r="M109" s="185" t="s">
        <v>19</v>
      </c>
      <c r="N109" s="186" t="s">
        <v>46</v>
      </c>
      <c r="O109" s="65"/>
      <c r="P109" s="187">
        <f>O109*H109</f>
        <v>0</v>
      </c>
      <c r="Q109" s="187">
        <v>9.11E-3</v>
      </c>
      <c r="R109" s="187">
        <f>Q109*H109</f>
        <v>9.11E-2</v>
      </c>
      <c r="S109" s="187">
        <v>0</v>
      </c>
      <c r="T109" s="18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194</v>
      </c>
      <c r="AT109" s="189" t="s">
        <v>236</v>
      </c>
      <c r="AU109" s="189" t="s">
        <v>75</v>
      </c>
      <c r="AY109" s="18" t="s">
        <v>233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80</v>
      </c>
      <c r="BK109" s="190">
        <f>ROUND(I109*H109,2)</f>
        <v>0</v>
      </c>
      <c r="BL109" s="18" t="s">
        <v>194</v>
      </c>
      <c r="BM109" s="189" t="s">
        <v>337</v>
      </c>
    </row>
    <row r="110" spans="1:65" s="2" customFormat="1">
      <c r="A110" s="35"/>
      <c r="B110" s="36"/>
      <c r="C110" s="37"/>
      <c r="D110" s="191" t="s">
        <v>243</v>
      </c>
      <c r="E110" s="37"/>
      <c r="F110" s="192" t="s">
        <v>338</v>
      </c>
      <c r="G110" s="37"/>
      <c r="H110" s="37"/>
      <c r="I110" s="193"/>
      <c r="J110" s="37"/>
      <c r="K110" s="37"/>
      <c r="L110" s="40"/>
      <c r="M110" s="194"/>
      <c r="N110" s="195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243</v>
      </c>
      <c r="AU110" s="18" t="s">
        <v>75</v>
      </c>
    </row>
    <row r="111" spans="1:65" s="2" customFormat="1" ht="19.5">
      <c r="A111" s="35"/>
      <c r="B111" s="36"/>
      <c r="C111" s="37"/>
      <c r="D111" s="196" t="s">
        <v>249</v>
      </c>
      <c r="E111" s="37"/>
      <c r="F111" s="197" t="s">
        <v>339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249</v>
      </c>
      <c r="AU111" s="18" t="s">
        <v>75</v>
      </c>
    </row>
    <row r="112" spans="1:65" s="2" customFormat="1" ht="21.75" customHeight="1">
      <c r="A112" s="35"/>
      <c r="B112" s="36"/>
      <c r="C112" s="206" t="s">
        <v>340</v>
      </c>
      <c r="D112" s="206" t="s">
        <v>310</v>
      </c>
      <c r="E112" s="207" t="s">
        <v>341</v>
      </c>
      <c r="F112" s="208" t="s">
        <v>342</v>
      </c>
      <c r="G112" s="209" t="s">
        <v>301</v>
      </c>
      <c r="H112" s="210">
        <v>10</v>
      </c>
      <c r="I112" s="211"/>
      <c r="J112" s="212">
        <f>ROUND(I112*H112,2)</f>
        <v>0</v>
      </c>
      <c r="K112" s="208" t="s">
        <v>240</v>
      </c>
      <c r="L112" s="213"/>
      <c r="M112" s="214" t="s">
        <v>19</v>
      </c>
      <c r="N112" s="215" t="s">
        <v>46</v>
      </c>
      <c r="O112" s="65"/>
      <c r="P112" s="187">
        <f>O112*H112</f>
        <v>0</v>
      </c>
      <c r="Q112" s="187">
        <v>2.5000000000000001E-3</v>
      </c>
      <c r="R112" s="187">
        <f>Q112*H112</f>
        <v>2.5000000000000001E-2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313</v>
      </c>
      <c r="AT112" s="189" t="s">
        <v>310</v>
      </c>
      <c r="AU112" s="189" t="s">
        <v>75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194</v>
      </c>
      <c r="BM112" s="189" t="s">
        <v>343</v>
      </c>
    </row>
    <row r="113" spans="1:65" s="2" customFormat="1" ht="33" customHeight="1">
      <c r="A113" s="35"/>
      <c r="B113" s="36"/>
      <c r="C113" s="178" t="s">
        <v>188</v>
      </c>
      <c r="D113" s="178" t="s">
        <v>236</v>
      </c>
      <c r="E113" s="179" t="s">
        <v>344</v>
      </c>
      <c r="F113" s="180" t="s">
        <v>345</v>
      </c>
      <c r="G113" s="181" t="s">
        <v>336</v>
      </c>
      <c r="H113" s="182">
        <v>4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1.191E-2</v>
      </c>
      <c r="R113" s="187">
        <f>Q113*H113</f>
        <v>4.7640000000000002E-2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194</v>
      </c>
      <c r="AT113" s="189" t="s">
        <v>236</v>
      </c>
      <c r="AU113" s="189" t="s">
        <v>75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194</v>
      </c>
      <c r="BM113" s="189" t="s">
        <v>346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347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75</v>
      </c>
    </row>
    <row r="115" spans="1:65" s="2" customFormat="1" ht="19.5">
      <c r="A115" s="35"/>
      <c r="B115" s="36"/>
      <c r="C115" s="37"/>
      <c r="D115" s="196" t="s">
        <v>249</v>
      </c>
      <c r="E115" s="37"/>
      <c r="F115" s="197" t="s">
        <v>339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249</v>
      </c>
      <c r="AU115" s="18" t="s">
        <v>75</v>
      </c>
    </row>
    <row r="116" spans="1:65" s="2" customFormat="1" ht="21.75" customHeight="1">
      <c r="A116" s="35"/>
      <c r="B116" s="36"/>
      <c r="C116" s="206" t="s">
        <v>123</v>
      </c>
      <c r="D116" s="206" t="s">
        <v>310</v>
      </c>
      <c r="E116" s="207" t="s">
        <v>348</v>
      </c>
      <c r="F116" s="208" t="s">
        <v>349</v>
      </c>
      <c r="G116" s="209" t="s">
        <v>301</v>
      </c>
      <c r="H116" s="210">
        <v>4</v>
      </c>
      <c r="I116" s="211"/>
      <c r="J116" s="212">
        <f>ROUND(I116*H116,2)</f>
        <v>0</v>
      </c>
      <c r="K116" s="208" t="s">
        <v>240</v>
      </c>
      <c r="L116" s="213"/>
      <c r="M116" s="214" t="s">
        <v>19</v>
      </c>
      <c r="N116" s="215" t="s">
        <v>46</v>
      </c>
      <c r="O116" s="65"/>
      <c r="P116" s="187">
        <f>O116*H116</f>
        <v>0</v>
      </c>
      <c r="Q116" s="187">
        <v>2.7599999999999999E-3</v>
      </c>
      <c r="R116" s="187">
        <f>Q116*H116</f>
        <v>1.1039999999999999E-2</v>
      </c>
      <c r="S116" s="187">
        <v>0</v>
      </c>
      <c r="T116" s="18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313</v>
      </c>
      <c r="AT116" s="189" t="s">
        <v>310</v>
      </c>
      <c r="AU116" s="189" t="s">
        <v>75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194</v>
      </c>
      <c r="BM116" s="189" t="s">
        <v>350</v>
      </c>
    </row>
    <row r="117" spans="1:65" s="2" customFormat="1" ht="24.2" customHeight="1">
      <c r="A117" s="35"/>
      <c r="B117" s="36"/>
      <c r="C117" s="178" t="s">
        <v>158</v>
      </c>
      <c r="D117" s="178" t="s">
        <v>236</v>
      </c>
      <c r="E117" s="179" t="s">
        <v>351</v>
      </c>
      <c r="F117" s="180" t="s">
        <v>352</v>
      </c>
      <c r="G117" s="181" t="s">
        <v>301</v>
      </c>
      <c r="H117" s="182">
        <v>4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5.0000000000000001E-4</v>
      </c>
      <c r="R117" s="187">
        <f>Q117*H117</f>
        <v>2E-3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194</v>
      </c>
      <c r="AT117" s="189" t="s">
        <v>236</v>
      </c>
      <c r="AU117" s="189" t="s">
        <v>75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194</v>
      </c>
      <c r="BM117" s="189" t="s">
        <v>353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354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75</v>
      </c>
    </row>
    <row r="119" spans="1:65" s="2" customFormat="1" ht="24.2" customHeight="1">
      <c r="A119" s="35"/>
      <c r="B119" s="36"/>
      <c r="C119" s="206" t="s">
        <v>191</v>
      </c>
      <c r="D119" s="206" t="s">
        <v>310</v>
      </c>
      <c r="E119" s="207" t="s">
        <v>355</v>
      </c>
      <c r="F119" s="208" t="s">
        <v>356</v>
      </c>
      <c r="G119" s="209" t="s">
        <v>301</v>
      </c>
      <c r="H119" s="210">
        <v>4</v>
      </c>
      <c r="I119" s="211"/>
      <c r="J119" s="212">
        <f>ROUND(I119*H119,2)</f>
        <v>0</v>
      </c>
      <c r="K119" s="208" t="s">
        <v>240</v>
      </c>
      <c r="L119" s="213"/>
      <c r="M119" s="214" t="s">
        <v>19</v>
      </c>
      <c r="N119" s="215" t="s">
        <v>46</v>
      </c>
      <c r="O119" s="65"/>
      <c r="P119" s="187">
        <f>O119*H119</f>
        <v>0</v>
      </c>
      <c r="Q119" s="187">
        <v>5.2999999999999998E-4</v>
      </c>
      <c r="R119" s="187">
        <f>Q119*H119</f>
        <v>2.1199999999999999E-3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313</v>
      </c>
      <c r="AT119" s="189" t="s">
        <v>310</v>
      </c>
      <c r="AU119" s="189" t="s">
        <v>75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194</v>
      </c>
      <c r="BM119" s="189" t="s">
        <v>357</v>
      </c>
    </row>
    <row r="120" spans="1:65" s="2" customFormat="1" ht="24.2" customHeight="1">
      <c r="A120" s="35"/>
      <c r="B120" s="36"/>
      <c r="C120" s="178" t="s">
        <v>126</v>
      </c>
      <c r="D120" s="178" t="s">
        <v>236</v>
      </c>
      <c r="E120" s="179" t="s">
        <v>358</v>
      </c>
      <c r="F120" s="180" t="s">
        <v>359</v>
      </c>
      <c r="G120" s="181" t="s">
        <v>301</v>
      </c>
      <c r="H120" s="182">
        <v>8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1.07E-3</v>
      </c>
      <c r="R120" s="187">
        <f>Q120*H120</f>
        <v>8.5599999999999999E-3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194</v>
      </c>
      <c r="AT120" s="189" t="s">
        <v>236</v>
      </c>
      <c r="AU120" s="189" t="s">
        <v>75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194</v>
      </c>
      <c r="BM120" s="189" t="s">
        <v>360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361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75</v>
      </c>
    </row>
    <row r="122" spans="1:65" s="2" customFormat="1" ht="24.2" customHeight="1">
      <c r="A122" s="35"/>
      <c r="B122" s="36"/>
      <c r="C122" s="206" t="s">
        <v>8</v>
      </c>
      <c r="D122" s="206" t="s">
        <v>310</v>
      </c>
      <c r="E122" s="207" t="s">
        <v>362</v>
      </c>
      <c r="F122" s="208" t="s">
        <v>363</v>
      </c>
      <c r="G122" s="209" t="s">
        <v>301</v>
      </c>
      <c r="H122" s="210">
        <v>8</v>
      </c>
      <c r="I122" s="211"/>
      <c r="J122" s="212">
        <f>ROUND(I122*H122,2)</f>
        <v>0</v>
      </c>
      <c r="K122" s="208" t="s">
        <v>240</v>
      </c>
      <c r="L122" s="213"/>
      <c r="M122" s="214" t="s">
        <v>19</v>
      </c>
      <c r="N122" s="215" t="s">
        <v>46</v>
      </c>
      <c r="O122" s="65"/>
      <c r="P122" s="187">
        <f>O122*H122</f>
        <v>0</v>
      </c>
      <c r="Q122" s="187">
        <v>1.17E-3</v>
      </c>
      <c r="R122" s="187">
        <f>Q122*H122</f>
        <v>9.3600000000000003E-3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313</v>
      </c>
      <c r="AT122" s="189" t="s">
        <v>310</v>
      </c>
      <c r="AU122" s="189" t="s">
        <v>75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194</v>
      </c>
      <c r="BM122" s="189" t="s">
        <v>364</v>
      </c>
    </row>
    <row r="123" spans="1:65" s="2" customFormat="1" ht="24.2" customHeight="1">
      <c r="A123" s="35"/>
      <c r="B123" s="36"/>
      <c r="C123" s="178" t="s">
        <v>194</v>
      </c>
      <c r="D123" s="178" t="s">
        <v>236</v>
      </c>
      <c r="E123" s="179" t="s">
        <v>365</v>
      </c>
      <c r="F123" s="180" t="s">
        <v>366</v>
      </c>
      <c r="G123" s="181" t="s">
        <v>336</v>
      </c>
      <c r="H123" s="182">
        <v>1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2.5250000000000002E-2</v>
      </c>
      <c r="R123" s="187">
        <f>Q123*H123</f>
        <v>2.5250000000000002E-2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194</v>
      </c>
      <c r="AT123" s="189" t="s">
        <v>236</v>
      </c>
      <c r="AU123" s="189" t="s">
        <v>75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194</v>
      </c>
      <c r="BM123" s="189" t="s">
        <v>367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368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75</v>
      </c>
    </row>
    <row r="125" spans="1:65" s="2" customFormat="1" ht="16.5" customHeight="1">
      <c r="A125" s="35"/>
      <c r="B125" s="36"/>
      <c r="C125" s="206" t="s">
        <v>129</v>
      </c>
      <c r="D125" s="206" t="s">
        <v>310</v>
      </c>
      <c r="E125" s="207" t="s">
        <v>369</v>
      </c>
      <c r="F125" s="208" t="s">
        <v>370</v>
      </c>
      <c r="G125" s="209" t="s">
        <v>301</v>
      </c>
      <c r="H125" s="210">
        <v>1</v>
      </c>
      <c r="I125" s="211"/>
      <c r="J125" s="212">
        <f>ROUND(I125*H125,2)</f>
        <v>0</v>
      </c>
      <c r="K125" s="208" t="s">
        <v>240</v>
      </c>
      <c r="L125" s="213"/>
      <c r="M125" s="214" t="s">
        <v>19</v>
      </c>
      <c r="N125" s="215" t="s">
        <v>46</v>
      </c>
      <c r="O125" s="65"/>
      <c r="P125" s="187">
        <f>O125*H125</f>
        <v>0</v>
      </c>
      <c r="Q125" s="187">
        <v>1.5900000000000001E-2</v>
      </c>
      <c r="R125" s="187">
        <f>Q125*H125</f>
        <v>1.5900000000000001E-2</v>
      </c>
      <c r="S125" s="187">
        <v>0</v>
      </c>
      <c r="T125" s="18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313</v>
      </c>
      <c r="AT125" s="189" t="s">
        <v>310</v>
      </c>
      <c r="AU125" s="189" t="s">
        <v>75</v>
      </c>
      <c r="AY125" s="18" t="s">
        <v>233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8" t="s">
        <v>80</v>
      </c>
      <c r="BK125" s="190">
        <f>ROUND(I125*H125,2)</f>
        <v>0</v>
      </c>
      <c r="BL125" s="18" t="s">
        <v>194</v>
      </c>
      <c r="BM125" s="189" t="s">
        <v>371</v>
      </c>
    </row>
    <row r="126" spans="1:65" s="2" customFormat="1" ht="24.2" customHeight="1">
      <c r="A126" s="35"/>
      <c r="B126" s="36"/>
      <c r="C126" s="178" t="s">
        <v>163</v>
      </c>
      <c r="D126" s="178" t="s">
        <v>236</v>
      </c>
      <c r="E126" s="179" t="s">
        <v>372</v>
      </c>
      <c r="F126" s="180" t="s">
        <v>373</v>
      </c>
      <c r="G126" s="181" t="s">
        <v>336</v>
      </c>
      <c r="H126" s="182">
        <v>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1.6799999999999999E-2</v>
      </c>
      <c r="R126" s="187">
        <f>Q126*H126</f>
        <v>3.3599999999999998E-2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75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374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375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75</v>
      </c>
    </row>
    <row r="128" spans="1:65" s="2" customFormat="1" ht="16.5" customHeight="1">
      <c r="A128" s="35"/>
      <c r="B128" s="36"/>
      <c r="C128" s="206" t="s">
        <v>197</v>
      </c>
      <c r="D128" s="206" t="s">
        <v>310</v>
      </c>
      <c r="E128" s="207" t="s">
        <v>376</v>
      </c>
      <c r="F128" s="208" t="s">
        <v>377</v>
      </c>
      <c r="G128" s="209" t="s">
        <v>301</v>
      </c>
      <c r="H128" s="210">
        <v>2</v>
      </c>
      <c r="I128" s="211"/>
      <c r="J128" s="212">
        <f>ROUND(I128*H128,2)</f>
        <v>0</v>
      </c>
      <c r="K128" s="208" t="s">
        <v>240</v>
      </c>
      <c r="L128" s="213"/>
      <c r="M128" s="214" t="s">
        <v>19</v>
      </c>
      <c r="N128" s="215" t="s">
        <v>46</v>
      </c>
      <c r="O128" s="65"/>
      <c r="P128" s="187">
        <f>O128*H128</f>
        <v>0</v>
      </c>
      <c r="Q128" s="187">
        <v>9.7999999999999997E-3</v>
      </c>
      <c r="R128" s="187">
        <f>Q128*H128</f>
        <v>1.9599999999999999E-2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313</v>
      </c>
      <c r="AT128" s="189" t="s">
        <v>310</v>
      </c>
      <c r="AU128" s="189" t="s">
        <v>75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378</v>
      </c>
    </row>
    <row r="129" spans="1:65" s="2" customFormat="1" ht="24.2" customHeight="1">
      <c r="A129" s="35"/>
      <c r="B129" s="36"/>
      <c r="C129" s="178" t="s">
        <v>132</v>
      </c>
      <c r="D129" s="178" t="s">
        <v>236</v>
      </c>
      <c r="E129" s="179" t="s">
        <v>379</v>
      </c>
      <c r="F129" s="180" t="s">
        <v>380</v>
      </c>
      <c r="G129" s="181" t="s">
        <v>301</v>
      </c>
      <c r="H129" s="182">
        <v>2</v>
      </c>
      <c r="I129" s="183"/>
      <c r="J129" s="184">
        <f>ROUND(I129*H129,2)</f>
        <v>0</v>
      </c>
      <c r="K129" s="180" t="s">
        <v>240</v>
      </c>
      <c r="L129" s="40"/>
      <c r="M129" s="185" t="s">
        <v>19</v>
      </c>
      <c r="N129" s="186" t="s">
        <v>46</v>
      </c>
      <c r="O129" s="65"/>
      <c r="P129" s="187">
        <f>O129*H129</f>
        <v>0</v>
      </c>
      <c r="Q129" s="187">
        <v>1.14E-3</v>
      </c>
      <c r="R129" s="187">
        <f>Q129*H129</f>
        <v>2.2799999999999999E-3</v>
      </c>
      <c r="S129" s="187">
        <v>0</v>
      </c>
      <c r="T129" s="18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194</v>
      </c>
      <c r="AT129" s="189" t="s">
        <v>236</v>
      </c>
      <c r="AU129" s="189" t="s">
        <v>75</v>
      </c>
      <c r="AY129" s="18" t="s">
        <v>233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80</v>
      </c>
      <c r="BK129" s="190">
        <f>ROUND(I129*H129,2)</f>
        <v>0</v>
      </c>
      <c r="BL129" s="18" t="s">
        <v>194</v>
      </c>
      <c r="BM129" s="189" t="s">
        <v>381</v>
      </c>
    </row>
    <row r="130" spans="1:65" s="2" customFormat="1">
      <c r="A130" s="35"/>
      <c r="B130" s="36"/>
      <c r="C130" s="37"/>
      <c r="D130" s="191" t="s">
        <v>243</v>
      </c>
      <c r="E130" s="37"/>
      <c r="F130" s="192" t="s">
        <v>382</v>
      </c>
      <c r="G130" s="37"/>
      <c r="H130" s="37"/>
      <c r="I130" s="193"/>
      <c r="J130" s="37"/>
      <c r="K130" s="37"/>
      <c r="L130" s="40"/>
      <c r="M130" s="194"/>
      <c r="N130" s="195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243</v>
      </c>
      <c r="AU130" s="18" t="s">
        <v>75</v>
      </c>
    </row>
    <row r="131" spans="1:65" s="2" customFormat="1" ht="24.2" customHeight="1">
      <c r="A131" s="35"/>
      <c r="B131" s="36"/>
      <c r="C131" s="206" t="s">
        <v>7</v>
      </c>
      <c r="D131" s="206" t="s">
        <v>310</v>
      </c>
      <c r="E131" s="207" t="s">
        <v>383</v>
      </c>
      <c r="F131" s="208" t="s">
        <v>384</v>
      </c>
      <c r="G131" s="209" t="s">
        <v>301</v>
      </c>
      <c r="H131" s="210">
        <v>2</v>
      </c>
      <c r="I131" s="211"/>
      <c r="J131" s="212">
        <f>ROUND(I131*H131,2)</f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>O131*H131</f>
        <v>0</v>
      </c>
      <c r="Q131" s="187">
        <v>6.8999999999999997E-4</v>
      </c>
      <c r="R131" s="187">
        <f>Q131*H131</f>
        <v>1.3799999999999999E-3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313</v>
      </c>
      <c r="AT131" s="189" t="s">
        <v>310</v>
      </c>
      <c r="AU131" s="189" t="s">
        <v>75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385</v>
      </c>
    </row>
    <row r="132" spans="1:65" s="2" customFormat="1" ht="24.2" customHeight="1">
      <c r="A132" s="35"/>
      <c r="B132" s="36"/>
      <c r="C132" s="178" t="s">
        <v>200</v>
      </c>
      <c r="D132" s="178" t="s">
        <v>236</v>
      </c>
      <c r="E132" s="179" t="s">
        <v>386</v>
      </c>
      <c r="F132" s="180" t="s">
        <v>387</v>
      </c>
      <c r="G132" s="181" t="s">
        <v>301</v>
      </c>
      <c r="H132" s="182">
        <v>1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5.6999999999999998E-4</v>
      </c>
      <c r="R132" s="187">
        <f>Q132*H132</f>
        <v>5.6999999999999998E-4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75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388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389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75</v>
      </c>
    </row>
    <row r="134" spans="1:65" s="2" customFormat="1" ht="24.2" customHeight="1">
      <c r="A134" s="35"/>
      <c r="B134" s="36"/>
      <c r="C134" s="206" t="s">
        <v>135</v>
      </c>
      <c r="D134" s="206" t="s">
        <v>310</v>
      </c>
      <c r="E134" s="207" t="s">
        <v>390</v>
      </c>
      <c r="F134" s="208" t="s">
        <v>391</v>
      </c>
      <c r="G134" s="209" t="s">
        <v>301</v>
      </c>
      <c r="H134" s="210">
        <v>1</v>
      </c>
      <c r="I134" s="211"/>
      <c r="J134" s="212">
        <f>ROUND(I134*H134,2)</f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>O134*H134</f>
        <v>0</v>
      </c>
      <c r="Q134" s="187">
        <v>2.9E-4</v>
      </c>
      <c r="R134" s="187">
        <f>Q134*H134</f>
        <v>2.9E-4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75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392</v>
      </c>
    </row>
    <row r="135" spans="1:65" s="2" customFormat="1" ht="33" customHeight="1">
      <c r="A135" s="35"/>
      <c r="B135" s="36"/>
      <c r="C135" s="178" t="s">
        <v>168</v>
      </c>
      <c r="D135" s="178" t="s">
        <v>236</v>
      </c>
      <c r="E135" s="179" t="s">
        <v>393</v>
      </c>
      <c r="F135" s="180" t="s">
        <v>394</v>
      </c>
      <c r="G135" s="181" t="s">
        <v>336</v>
      </c>
      <c r="H135" s="182">
        <v>1</v>
      </c>
      <c r="I135" s="183"/>
      <c r="J135" s="184">
        <f>ROUND(I135*H135,2)</f>
        <v>0</v>
      </c>
      <c r="K135" s="180" t="s">
        <v>240</v>
      </c>
      <c r="L135" s="40"/>
      <c r="M135" s="185" t="s">
        <v>19</v>
      </c>
      <c r="N135" s="186" t="s">
        <v>46</v>
      </c>
      <c r="O135" s="65"/>
      <c r="P135" s="187">
        <f>O135*H135</f>
        <v>0</v>
      </c>
      <c r="Q135" s="187">
        <v>2.887E-2</v>
      </c>
      <c r="R135" s="187">
        <f>Q135*H135</f>
        <v>2.887E-2</v>
      </c>
      <c r="S135" s="187">
        <v>0</v>
      </c>
      <c r="T135" s="18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194</v>
      </c>
      <c r="AT135" s="189" t="s">
        <v>236</v>
      </c>
      <c r="AU135" s="189" t="s">
        <v>75</v>
      </c>
      <c r="AY135" s="18" t="s">
        <v>233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8" t="s">
        <v>80</v>
      </c>
      <c r="BK135" s="190">
        <f>ROUND(I135*H135,2)</f>
        <v>0</v>
      </c>
      <c r="BL135" s="18" t="s">
        <v>194</v>
      </c>
      <c r="BM135" s="189" t="s">
        <v>395</v>
      </c>
    </row>
    <row r="136" spans="1:65" s="2" customFormat="1">
      <c r="A136" s="35"/>
      <c r="B136" s="36"/>
      <c r="C136" s="37"/>
      <c r="D136" s="191" t="s">
        <v>243</v>
      </c>
      <c r="E136" s="37"/>
      <c r="F136" s="192" t="s">
        <v>396</v>
      </c>
      <c r="G136" s="37"/>
      <c r="H136" s="37"/>
      <c r="I136" s="193"/>
      <c r="J136" s="37"/>
      <c r="K136" s="37"/>
      <c r="L136" s="40"/>
      <c r="M136" s="194"/>
      <c r="N136" s="195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243</v>
      </c>
      <c r="AU136" s="18" t="s">
        <v>75</v>
      </c>
    </row>
    <row r="137" spans="1:65" s="2" customFormat="1" ht="19.5">
      <c r="A137" s="35"/>
      <c r="B137" s="36"/>
      <c r="C137" s="37"/>
      <c r="D137" s="196" t="s">
        <v>249</v>
      </c>
      <c r="E137" s="37"/>
      <c r="F137" s="197" t="s">
        <v>397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249</v>
      </c>
      <c r="AU137" s="18" t="s">
        <v>75</v>
      </c>
    </row>
    <row r="138" spans="1:65" s="2" customFormat="1" ht="24.2" customHeight="1">
      <c r="A138" s="35"/>
      <c r="B138" s="36"/>
      <c r="C138" s="206" t="s">
        <v>203</v>
      </c>
      <c r="D138" s="206" t="s">
        <v>310</v>
      </c>
      <c r="E138" s="207" t="s">
        <v>398</v>
      </c>
      <c r="F138" s="208" t="s">
        <v>399</v>
      </c>
      <c r="G138" s="209" t="s">
        <v>301</v>
      </c>
      <c r="H138" s="210">
        <v>1</v>
      </c>
      <c r="I138" s="211"/>
      <c r="J138" s="212">
        <f>ROUND(I138*H138,2)</f>
        <v>0</v>
      </c>
      <c r="K138" s="208" t="s">
        <v>240</v>
      </c>
      <c r="L138" s="213"/>
      <c r="M138" s="214" t="s">
        <v>19</v>
      </c>
      <c r="N138" s="215" t="s">
        <v>46</v>
      </c>
      <c r="O138" s="65"/>
      <c r="P138" s="187">
        <f>O138*H138</f>
        <v>0</v>
      </c>
      <c r="Q138" s="187">
        <v>3.0999999999999999E-3</v>
      </c>
      <c r="R138" s="187">
        <f>Q138*H138</f>
        <v>3.0999999999999999E-3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313</v>
      </c>
      <c r="AT138" s="189" t="s">
        <v>310</v>
      </c>
      <c r="AU138" s="189" t="s">
        <v>75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400</v>
      </c>
    </row>
    <row r="139" spans="1:65" s="2" customFormat="1" ht="19.5">
      <c r="A139" s="35"/>
      <c r="B139" s="36"/>
      <c r="C139" s="37"/>
      <c r="D139" s="196" t="s">
        <v>249</v>
      </c>
      <c r="E139" s="37"/>
      <c r="F139" s="197" t="s">
        <v>397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249</v>
      </c>
      <c r="AU139" s="18" t="s">
        <v>75</v>
      </c>
    </row>
    <row r="140" spans="1:65" s="2" customFormat="1" ht="33" customHeight="1">
      <c r="A140" s="35"/>
      <c r="B140" s="36"/>
      <c r="C140" s="178" t="s">
        <v>401</v>
      </c>
      <c r="D140" s="178" t="s">
        <v>236</v>
      </c>
      <c r="E140" s="179" t="s">
        <v>402</v>
      </c>
      <c r="F140" s="180" t="s">
        <v>403</v>
      </c>
      <c r="G140" s="181" t="s">
        <v>336</v>
      </c>
      <c r="H140" s="182">
        <v>2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2.1499999999999998E-2</v>
      </c>
      <c r="R140" s="187">
        <f>Q140*H140</f>
        <v>4.2999999999999997E-2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75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404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405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75</v>
      </c>
    </row>
    <row r="142" spans="1:65" s="2" customFormat="1" ht="19.5">
      <c r="A142" s="35"/>
      <c r="B142" s="36"/>
      <c r="C142" s="37"/>
      <c r="D142" s="196" t="s">
        <v>249</v>
      </c>
      <c r="E142" s="37"/>
      <c r="F142" s="197" t="s">
        <v>397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249</v>
      </c>
      <c r="AU142" s="18" t="s">
        <v>75</v>
      </c>
    </row>
    <row r="143" spans="1:65" s="2" customFormat="1" ht="24.2" customHeight="1">
      <c r="A143" s="35"/>
      <c r="B143" s="36"/>
      <c r="C143" s="206" t="s">
        <v>406</v>
      </c>
      <c r="D143" s="206" t="s">
        <v>310</v>
      </c>
      <c r="E143" s="207" t="s">
        <v>407</v>
      </c>
      <c r="F143" s="208" t="s">
        <v>408</v>
      </c>
      <c r="G143" s="209" t="s">
        <v>301</v>
      </c>
      <c r="H143" s="210">
        <v>2</v>
      </c>
      <c r="I143" s="211"/>
      <c r="J143" s="212">
        <f>ROUND(I143*H143,2)</f>
        <v>0</v>
      </c>
      <c r="K143" s="208" t="s">
        <v>240</v>
      </c>
      <c r="L143" s="213"/>
      <c r="M143" s="214" t="s">
        <v>19</v>
      </c>
      <c r="N143" s="215" t="s">
        <v>46</v>
      </c>
      <c r="O143" s="65"/>
      <c r="P143" s="187">
        <f>O143*H143</f>
        <v>0</v>
      </c>
      <c r="Q143" s="187">
        <v>2.5000000000000001E-3</v>
      </c>
      <c r="R143" s="187">
        <f>Q143*H143</f>
        <v>5.0000000000000001E-3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313</v>
      </c>
      <c r="AT143" s="189" t="s">
        <v>310</v>
      </c>
      <c r="AU143" s="189" t="s">
        <v>75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409</v>
      </c>
    </row>
    <row r="144" spans="1:65" s="2" customFormat="1" ht="19.5">
      <c r="A144" s="35"/>
      <c r="B144" s="36"/>
      <c r="C144" s="37"/>
      <c r="D144" s="196" t="s">
        <v>249</v>
      </c>
      <c r="E144" s="37"/>
      <c r="F144" s="197" t="s">
        <v>397</v>
      </c>
      <c r="G144" s="37"/>
      <c r="H144" s="37"/>
      <c r="I144" s="193"/>
      <c r="J144" s="37"/>
      <c r="K144" s="37"/>
      <c r="L144" s="40"/>
      <c r="M144" s="194"/>
      <c r="N144" s="195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75</v>
      </c>
    </row>
    <row r="145" spans="1:65" s="2" customFormat="1" ht="24.2" customHeight="1">
      <c r="A145" s="35"/>
      <c r="B145" s="36"/>
      <c r="C145" s="178" t="s">
        <v>410</v>
      </c>
      <c r="D145" s="178" t="s">
        <v>236</v>
      </c>
      <c r="E145" s="179" t="s">
        <v>411</v>
      </c>
      <c r="F145" s="180" t="s">
        <v>412</v>
      </c>
      <c r="G145" s="181" t="s">
        <v>301</v>
      </c>
      <c r="H145" s="182">
        <v>2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5.1999999999999995E-4</v>
      </c>
      <c r="R145" s="187">
        <f>Q145*H145</f>
        <v>1.0399999999999999E-3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75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413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414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75</v>
      </c>
    </row>
    <row r="147" spans="1:65" s="2" customFormat="1" ht="16.5" customHeight="1">
      <c r="A147" s="35"/>
      <c r="B147" s="36"/>
      <c r="C147" s="206" t="s">
        <v>415</v>
      </c>
      <c r="D147" s="206" t="s">
        <v>310</v>
      </c>
      <c r="E147" s="207" t="s">
        <v>416</v>
      </c>
      <c r="F147" s="208" t="s">
        <v>417</v>
      </c>
      <c r="G147" s="209" t="s">
        <v>301</v>
      </c>
      <c r="H147" s="210">
        <v>2</v>
      </c>
      <c r="I147" s="211"/>
      <c r="J147" s="212">
        <f>ROUND(I147*H147,2)</f>
        <v>0</v>
      </c>
      <c r="K147" s="208" t="s">
        <v>240</v>
      </c>
      <c r="L147" s="213"/>
      <c r="M147" s="214" t="s">
        <v>19</v>
      </c>
      <c r="N147" s="215" t="s">
        <v>46</v>
      </c>
      <c r="O147" s="65"/>
      <c r="P147" s="187">
        <f>O147*H147</f>
        <v>0</v>
      </c>
      <c r="Q147" s="187">
        <v>4.8000000000000001E-4</v>
      </c>
      <c r="R147" s="187">
        <f>Q147*H147</f>
        <v>9.6000000000000002E-4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313</v>
      </c>
      <c r="AT147" s="189" t="s">
        <v>310</v>
      </c>
      <c r="AU147" s="189" t="s">
        <v>75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418</v>
      </c>
    </row>
    <row r="148" spans="1:65" s="2" customFormat="1" ht="21.75" customHeight="1">
      <c r="A148" s="35"/>
      <c r="B148" s="36"/>
      <c r="C148" s="178" t="s">
        <v>419</v>
      </c>
      <c r="D148" s="178" t="s">
        <v>236</v>
      </c>
      <c r="E148" s="179" t="s">
        <v>420</v>
      </c>
      <c r="F148" s="180" t="s">
        <v>421</v>
      </c>
      <c r="G148" s="181" t="s">
        <v>301</v>
      </c>
      <c r="H148" s="182">
        <v>1</v>
      </c>
      <c r="I148" s="183"/>
      <c r="J148" s="184">
        <f>ROUND(I148*H148,2)</f>
        <v>0</v>
      </c>
      <c r="K148" s="180" t="s">
        <v>240</v>
      </c>
      <c r="L148" s="40"/>
      <c r="M148" s="185" t="s">
        <v>19</v>
      </c>
      <c r="N148" s="186" t="s">
        <v>46</v>
      </c>
      <c r="O148" s="65"/>
      <c r="P148" s="187">
        <f>O148*H148</f>
        <v>0</v>
      </c>
      <c r="Q148" s="187">
        <v>5.2999999999999998E-4</v>
      </c>
      <c r="R148" s="187">
        <f>Q148*H148</f>
        <v>5.2999999999999998E-4</v>
      </c>
      <c r="S148" s="187">
        <v>0</v>
      </c>
      <c r="T148" s="18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194</v>
      </c>
      <c r="AT148" s="189" t="s">
        <v>236</v>
      </c>
      <c r="AU148" s="189" t="s">
        <v>75</v>
      </c>
      <c r="AY148" s="18" t="s">
        <v>233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8" t="s">
        <v>80</v>
      </c>
      <c r="BK148" s="190">
        <f>ROUND(I148*H148,2)</f>
        <v>0</v>
      </c>
      <c r="BL148" s="18" t="s">
        <v>194</v>
      </c>
      <c r="BM148" s="189" t="s">
        <v>422</v>
      </c>
    </row>
    <row r="149" spans="1:65" s="2" customFormat="1">
      <c r="A149" s="35"/>
      <c r="B149" s="36"/>
      <c r="C149" s="37"/>
      <c r="D149" s="191" t="s">
        <v>243</v>
      </c>
      <c r="E149" s="37"/>
      <c r="F149" s="192" t="s">
        <v>423</v>
      </c>
      <c r="G149" s="37"/>
      <c r="H149" s="37"/>
      <c r="I149" s="193"/>
      <c r="J149" s="37"/>
      <c r="K149" s="37"/>
      <c r="L149" s="40"/>
      <c r="M149" s="194"/>
      <c r="N149" s="195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243</v>
      </c>
      <c r="AU149" s="18" t="s">
        <v>75</v>
      </c>
    </row>
    <row r="150" spans="1:65" s="2" customFormat="1" ht="16.5" customHeight="1">
      <c r="A150" s="35"/>
      <c r="B150" s="36"/>
      <c r="C150" s="206" t="s">
        <v>424</v>
      </c>
      <c r="D150" s="206" t="s">
        <v>310</v>
      </c>
      <c r="E150" s="207" t="s">
        <v>425</v>
      </c>
      <c r="F150" s="208" t="s">
        <v>426</v>
      </c>
      <c r="G150" s="209" t="s">
        <v>301</v>
      </c>
      <c r="H150" s="210">
        <v>1</v>
      </c>
      <c r="I150" s="211"/>
      <c r="J150" s="212">
        <f>ROUND(I150*H150,2)</f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>O150*H150</f>
        <v>0</v>
      </c>
      <c r="Q150" s="187">
        <v>5.0000000000000001E-4</v>
      </c>
      <c r="R150" s="187">
        <f>Q150*H150</f>
        <v>5.0000000000000001E-4</v>
      </c>
      <c r="S150" s="187">
        <v>0</v>
      </c>
      <c r="T150" s="18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75</v>
      </c>
      <c r="AY150" s="18" t="s">
        <v>233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8" t="s">
        <v>80</v>
      </c>
      <c r="BK150" s="190">
        <f>ROUND(I150*H150,2)</f>
        <v>0</v>
      </c>
      <c r="BL150" s="18" t="s">
        <v>194</v>
      </c>
      <c r="BM150" s="189" t="s">
        <v>427</v>
      </c>
    </row>
    <row r="151" spans="1:65" s="2" customFormat="1" ht="37.9" customHeight="1">
      <c r="A151" s="35"/>
      <c r="B151" s="36"/>
      <c r="C151" s="178" t="s">
        <v>313</v>
      </c>
      <c r="D151" s="178" t="s">
        <v>236</v>
      </c>
      <c r="E151" s="179" t="s">
        <v>428</v>
      </c>
      <c r="F151" s="180" t="s">
        <v>429</v>
      </c>
      <c r="G151" s="181" t="s">
        <v>301</v>
      </c>
      <c r="H151" s="182">
        <v>1</v>
      </c>
      <c r="I151" s="183"/>
      <c r="J151" s="184">
        <f>ROUND(I151*H151,2)</f>
        <v>0</v>
      </c>
      <c r="K151" s="180" t="s">
        <v>240</v>
      </c>
      <c r="L151" s="40"/>
      <c r="M151" s="185" t="s">
        <v>19</v>
      </c>
      <c r="N151" s="186" t="s">
        <v>46</v>
      </c>
      <c r="O151" s="65"/>
      <c r="P151" s="187">
        <f>O151*H151</f>
        <v>0</v>
      </c>
      <c r="Q151" s="187">
        <v>3.7699999999999999E-3</v>
      </c>
      <c r="R151" s="187">
        <f>Q151*H151</f>
        <v>3.7699999999999999E-3</v>
      </c>
      <c r="S151" s="187">
        <v>0</v>
      </c>
      <c r="T151" s="18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194</v>
      </c>
      <c r="AT151" s="189" t="s">
        <v>236</v>
      </c>
      <c r="AU151" s="189" t="s">
        <v>75</v>
      </c>
      <c r="AY151" s="18" t="s">
        <v>233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8" t="s">
        <v>80</v>
      </c>
      <c r="BK151" s="190">
        <f>ROUND(I151*H151,2)</f>
        <v>0</v>
      </c>
      <c r="BL151" s="18" t="s">
        <v>194</v>
      </c>
      <c r="BM151" s="189" t="s">
        <v>430</v>
      </c>
    </row>
    <row r="152" spans="1:65" s="2" customFormat="1">
      <c r="A152" s="35"/>
      <c r="B152" s="36"/>
      <c r="C152" s="37"/>
      <c r="D152" s="191" t="s">
        <v>243</v>
      </c>
      <c r="E152" s="37"/>
      <c r="F152" s="192" t="s">
        <v>431</v>
      </c>
      <c r="G152" s="37"/>
      <c r="H152" s="37"/>
      <c r="I152" s="193"/>
      <c r="J152" s="37"/>
      <c r="K152" s="37"/>
      <c r="L152" s="40"/>
      <c r="M152" s="194"/>
      <c r="N152" s="195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243</v>
      </c>
      <c r="AU152" s="18" t="s">
        <v>75</v>
      </c>
    </row>
    <row r="153" spans="1:65" s="2" customFormat="1" ht="24.2" customHeight="1">
      <c r="A153" s="35"/>
      <c r="B153" s="36"/>
      <c r="C153" s="206" t="s">
        <v>432</v>
      </c>
      <c r="D153" s="206" t="s">
        <v>310</v>
      </c>
      <c r="E153" s="207" t="s">
        <v>433</v>
      </c>
      <c r="F153" s="208" t="s">
        <v>434</v>
      </c>
      <c r="G153" s="209" t="s">
        <v>301</v>
      </c>
      <c r="H153" s="210">
        <v>1</v>
      </c>
      <c r="I153" s="211"/>
      <c r="J153" s="212">
        <f>ROUND(I153*H153,2)</f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>O153*H153</f>
        <v>0</v>
      </c>
      <c r="Q153" s="187">
        <v>8.9999999999999998E-4</v>
      </c>
      <c r="R153" s="187">
        <f>Q153*H153</f>
        <v>8.9999999999999998E-4</v>
      </c>
      <c r="S153" s="187">
        <v>0</v>
      </c>
      <c r="T153" s="18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75</v>
      </c>
      <c r="AY153" s="18" t="s">
        <v>233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8" t="s">
        <v>80</v>
      </c>
      <c r="BK153" s="190">
        <f>ROUND(I153*H153,2)</f>
        <v>0</v>
      </c>
      <c r="BL153" s="18" t="s">
        <v>194</v>
      </c>
      <c r="BM153" s="189" t="s">
        <v>435</v>
      </c>
    </row>
    <row r="154" spans="1:65" s="2" customFormat="1" ht="19.5">
      <c r="A154" s="35"/>
      <c r="B154" s="36"/>
      <c r="C154" s="37"/>
      <c r="D154" s="196" t="s">
        <v>249</v>
      </c>
      <c r="E154" s="37"/>
      <c r="F154" s="197" t="s">
        <v>436</v>
      </c>
      <c r="G154" s="37"/>
      <c r="H154" s="37"/>
      <c r="I154" s="193"/>
      <c r="J154" s="37"/>
      <c r="K154" s="37"/>
      <c r="L154" s="40"/>
      <c r="M154" s="194"/>
      <c r="N154" s="195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249</v>
      </c>
      <c r="AU154" s="18" t="s">
        <v>75</v>
      </c>
    </row>
    <row r="155" spans="1:65" s="2" customFormat="1" ht="37.9" customHeight="1">
      <c r="A155" s="35"/>
      <c r="B155" s="36"/>
      <c r="C155" s="178" t="s">
        <v>437</v>
      </c>
      <c r="D155" s="178" t="s">
        <v>236</v>
      </c>
      <c r="E155" s="179" t="s">
        <v>438</v>
      </c>
      <c r="F155" s="180" t="s">
        <v>439</v>
      </c>
      <c r="G155" s="181" t="s">
        <v>301</v>
      </c>
      <c r="H155" s="182">
        <v>2</v>
      </c>
      <c r="I155" s="183"/>
      <c r="J155" s="184">
        <f>ROUND(I155*H155,2)</f>
        <v>0</v>
      </c>
      <c r="K155" s="180" t="s">
        <v>240</v>
      </c>
      <c r="L155" s="40"/>
      <c r="M155" s="185" t="s">
        <v>19</v>
      </c>
      <c r="N155" s="186" t="s">
        <v>46</v>
      </c>
      <c r="O155" s="65"/>
      <c r="P155" s="187">
        <f>O155*H155</f>
        <v>0</v>
      </c>
      <c r="Q155" s="187">
        <v>1.72E-3</v>
      </c>
      <c r="R155" s="187">
        <f>Q155*H155</f>
        <v>3.4399999999999999E-3</v>
      </c>
      <c r="S155" s="187">
        <v>0</v>
      </c>
      <c r="T155" s="18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194</v>
      </c>
      <c r="AT155" s="189" t="s">
        <v>236</v>
      </c>
      <c r="AU155" s="189" t="s">
        <v>75</v>
      </c>
      <c r="AY155" s="18" t="s">
        <v>233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8" t="s">
        <v>80</v>
      </c>
      <c r="BK155" s="190">
        <f>ROUND(I155*H155,2)</f>
        <v>0</v>
      </c>
      <c r="BL155" s="18" t="s">
        <v>194</v>
      </c>
      <c r="BM155" s="189" t="s">
        <v>440</v>
      </c>
    </row>
    <row r="156" spans="1:65" s="2" customFormat="1">
      <c r="A156" s="35"/>
      <c r="B156" s="36"/>
      <c r="C156" s="37"/>
      <c r="D156" s="191" t="s">
        <v>243</v>
      </c>
      <c r="E156" s="37"/>
      <c r="F156" s="192" t="s">
        <v>441</v>
      </c>
      <c r="G156" s="37"/>
      <c r="H156" s="37"/>
      <c r="I156" s="193"/>
      <c r="J156" s="37"/>
      <c r="K156" s="37"/>
      <c r="L156" s="40"/>
      <c r="M156" s="194"/>
      <c r="N156" s="195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243</v>
      </c>
      <c r="AU156" s="18" t="s">
        <v>75</v>
      </c>
    </row>
    <row r="157" spans="1:65" s="2" customFormat="1" ht="24.2" customHeight="1">
      <c r="A157" s="35"/>
      <c r="B157" s="36"/>
      <c r="C157" s="206" t="s">
        <v>442</v>
      </c>
      <c r="D157" s="206" t="s">
        <v>310</v>
      </c>
      <c r="E157" s="207" t="s">
        <v>443</v>
      </c>
      <c r="F157" s="208" t="s">
        <v>444</v>
      </c>
      <c r="G157" s="209" t="s">
        <v>301</v>
      </c>
      <c r="H157" s="210">
        <v>2</v>
      </c>
      <c r="I157" s="211"/>
      <c r="J157" s="212">
        <f>ROUND(I157*H157,2)</f>
        <v>0</v>
      </c>
      <c r="K157" s="208" t="s">
        <v>240</v>
      </c>
      <c r="L157" s="213"/>
      <c r="M157" s="214" t="s">
        <v>19</v>
      </c>
      <c r="N157" s="215" t="s">
        <v>46</v>
      </c>
      <c r="O157" s="65"/>
      <c r="P157" s="187">
        <f>O157*H157</f>
        <v>0</v>
      </c>
      <c r="Q157" s="187">
        <v>8.0000000000000004E-4</v>
      </c>
      <c r="R157" s="187">
        <f>Q157*H157</f>
        <v>1.6000000000000001E-3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313</v>
      </c>
      <c r="AT157" s="189" t="s">
        <v>310</v>
      </c>
      <c r="AU157" s="189" t="s">
        <v>75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445</v>
      </c>
    </row>
    <row r="158" spans="1:65" s="2" customFormat="1" ht="29.25">
      <c r="A158" s="35"/>
      <c r="B158" s="36"/>
      <c r="C158" s="37"/>
      <c r="D158" s="196" t="s">
        <v>249</v>
      </c>
      <c r="E158" s="37"/>
      <c r="F158" s="197" t="s">
        <v>446</v>
      </c>
      <c r="G158" s="37"/>
      <c r="H158" s="37"/>
      <c r="I158" s="193"/>
      <c r="J158" s="37"/>
      <c r="K158" s="37"/>
      <c r="L158" s="40"/>
      <c r="M158" s="194"/>
      <c r="N158" s="19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249</v>
      </c>
      <c r="AU158" s="18" t="s">
        <v>75</v>
      </c>
    </row>
    <row r="159" spans="1:65" s="2" customFormat="1" ht="37.9" customHeight="1">
      <c r="A159" s="35"/>
      <c r="B159" s="36"/>
      <c r="C159" s="178" t="s">
        <v>447</v>
      </c>
      <c r="D159" s="178" t="s">
        <v>236</v>
      </c>
      <c r="E159" s="179" t="s">
        <v>448</v>
      </c>
      <c r="F159" s="180" t="s">
        <v>449</v>
      </c>
      <c r="G159" s="181" t="s">
        <v>301</v>
      </c>
      <c r="H159" s="182">
        <v>2</v>
      </c>
      <c r="I159" s="183"/>
      <c r="J159" s="184">
        <f>ROUND(I159*H159,2)</f>
        <v>0</v>
      </c>
      <c r="K159" s="180" t="s">
        <v>240</v>
      </c>
      <c r="L159" s="40"/>
      <c r="M159" s="185" t="s">
        <v>19</v>
      </c>
      <c r="N159" s="186" t="s">
        <v>46</v>
      </c>
      <c r="O159" s="65"/>
      <c r="P159" s="187">
        <f>O159*H159</f>
        <v>0</v>
      </c>
      <c r="Q159" s="187">
        <v>1.4599999999999999E-3</v>
      </c>
      <c r="R159" s="187">
        <f>Q159*H159</f>
        <v>2.9199999999999999E-3</v>
      </c>
      <c r="S159" s="187">
        <v>0</v>
      </c>
      <c r="T159" s="18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194</v>
      </c>
      <c r="AT159" s="189" t="s">
        <v>236</v>
      </c>
      <c r="AU159" s="189" t="s">
        <v>75</v>
      </c>
      <c r="AY159" s="18" t="s">
        <v>233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8" t="s">
        <v>80</v>
      </c>
      <c r="BK159" s="190">
        <f>ROUND(I159*H159,2)</f>
        <v>0</v>
      </c>
      <c r="BL159" s="18" t="s">
        <v>194</v>
      </c>
      <c r="BM159" s="189" t="s">
        <v>450</v>
      </c>
    </row>
    <row r="160" spans="1:65" s="2" customFormat="1">
      <c r="A160" s="35"/>
      <c r="B160" s="36"/>
      <c r="C160" s="37"/>
      <c r="D160" s="191" t="s">
        <v>243</v>
      </c>
      <c r="E160" s="37"/>
      <c r="F160" s="192" t="s">
        <v>451</v>
      </c>
      <c r="G160" s="37"/>
      <c r="H160" s="37"/>
      <c r="I160" s="193"/>
      <c r="J160" s="37"/>
      <c r="K160" s="37"/>
      <c r="L160" s="40"/>
      <c r="M160" s="194"/>
      <c r="N160" s="195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243</v>
      </c>
      <c r="AU160" s="18" t="s">
        <v>75</v>
      </c>
    </row>
    <row r="161" spans="1:65" s="2" customFormat="1" ht="24.2" customHeight="1">
      <c r="A161" s="35"/>
      <c r="B161" s="36"/>
      <c r="C161" s="206" t="s">
        <v>452</v>
      </c>
      <c r="D161" s="206" t="s">
        <v>310</v>
      </c>
      <c r="E161" s="207" t="s">
        <v>453</v>
      </c>
      <c r="F161" s="208" t="s">
        <v>454</v>
      </c>
      <c r="G161" s="209" t="s">
        <v>301</v>
      </c>
      <c r="H161" s="210">
        <v>2</v>
      </c>
      <c r="I161" s="211"/>
      <c r="J161" s="212">
        <f>ROUND(I161*H161,2)</f>
        <v>0</v>
      </c>
      <c r="K161" s="208" t="s">
        <v>240</v>
      </c>
      <c r="L161" s="213"/>
      <c r="M161" s="214" t="s">
        <v>19</v>
      </c>
      <c r="N161" s="215" t="s">
        <v>46</v>
      </c>
      <c r="O161" s="65"/>
      <c r="P161" s="187">
        <f>O161*H161</f>
        <v>0</v>
      </c>
      <c r="Q161" s="187">
        <v>5.4000000000000001E-4</v>
      </c>
      <c r="R161" s="187">
        <f>Q161*H161</f>
        <v>1.08E-3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313</v>
      </c>
      <c r="AT161" s="189" t="s">
        <v>310</v>
      </c>
      <c r="AU161" s="189" t="s">
        <v>75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455</v>
      </c>
    </row>
    <row r="162" spans="1:65" s="2" customFormat="1" ht="29.25">
      <c r="A162" s="35"/>
      <c r="B162" s="36"/>
      <c r="C162" s="37"/>
      <c r="D162" s="196" t="s">
        <v>249</v>
      </c>
      <c r="E162" s="37"/>
      <c r="F162" s="197" t="s">
        <v>456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249</v>
      </c>
      <c r="AU162" s="18" t="s">
        <v>75</v>
      </c>
    </row>
    <row r="163" spans="1:65" s="2" customFormat="1" ht="37.9" customHeight="1">
      <c r="A163" s="35"/>
      <c r="B163" s="36"/>
      <c r="C163" s="178" t="s">
        <v>457</v>
      </c>
      <c r="D163" s="178" t="s">
        <v>236</v>
      </c>
      <c r="E163" s="179" t="s">
        <v>458</v>
      </c>
      <c r="F163" s="180" t="s">
        <v>459</v>
      </c>
      <c r="G163" s="181" t="s">
        <v>301</v>
      </c>
      <c r="H163" s="182">
        <v>1</v>
      </c>
      <c r="I163" s="183"/>
      <c r="J163" s="184">
        <f>ROUND(I163*H163,2)</f>
        <v>0</v>
      </c>
      <c r="K163" s="180" t="s">
        <v>240</v>
      </c>
      <c r="L163" s="40"/>
      <c r="M163" s="185" t="s">
        <v>19</v>
      </c>
      <c r="N163" s="186" t="s">
        <v>46</v>
      </c>
      <c r="O163" s="65"/>
      <c r="P163" s="187">
        <f>O163*H163</f>
        <v>0</v>
      </c>
      <c r="Q163" s="187">
        <v>1.4499999999999999E-3</v>
      </c>
      <c r="R163" s="187">
        <f>Q163*H163</f>
        <v>1.4499999999999999E-3</v>
      </c>
      <c r="S163" s="187">
        <v>0</v>
      </c>
      <c r="T163" s="18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194</v>
      </c>
      <c r="AT163" s="189" t="s">
        <v>236</v>
      </c>
      <c r="AU163" s="189" t="s">
        <v>75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460</v>
      </c>
    </row>
    <row r="164" spans="1:65" s="2" customFormat="1">
      <c r="A164" s="35"/>
      <c r="B164" s="36"/>
      <c r="C164" s="37"/>
      <c r="D164" s="191" t="s">
        <v>243</v>
      </c>
      <c r="E164" s="37"/>
      <c r="F164" s="192" t="s">
        <v>461</v>
      </c>
      <c r="G164" s="37"/>
      <c r="H164" s="37"/>
      <c r="I164" s="193"/>
      <c r="J164" s="37"/>
      <c r="K164" s="37"/>
      <c r="L164" s="40"/>
      <c r="M164" s="194"/>
      <c r="N164" s="19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243</v>
      </c>
      <c r="AU164" s="18" t="s">
        <v>75</v>
      </c>
    </row>
    <row r="165" spans="1:65" s="2" customFormat="1" ht="24.2" customHeight="1">
      <c r="A165" s="35"/>
      <c r="B165" s="36"/>
      <c r="C165" s="206" t="s">
        <v>462</v>
      </c>
      <c r="D165" s="206" t="s">
        <v>310</v>
      </c>
      <c r="E165" s="207" t="s">
        <v>463</v>
      </c>
      <c r="F165" s="208" t="s">
        <v>464</v>
      </c>
      <c r="G165" s="209" t="s">
        <v>301</v>
      </c>
      <c r="H165" s="210">
        <v>1</v>
      </c>
      <c r="I165" s="211"/>
      <c r="J165" s="212">
        <f>ROUND(I165*H165,2)</f>
        <v>0</v>
      </c>
      <c r="K165" s="208" t="s">
        <v>240</v>
      </c>
      <c r="L165" s="213"/>
      <c r="M165" s="214" t="s">
        <v>19</v>
      </c>
      <c r="N165" s="215" t="s">
        <v>46</v>
      </c>
      <c r="O165" s="65"/>
      <c r="P165" s="187">
        <f>O165*H165</f>
        <v>0</v>
      </c>
      <c r="Q165" s="187">
        <v>5.1000000000000004E-4</v>
      </c>
      <c r="R165" s="187">
        <f>Q165*H165</f>
        <v>5.1000000000000004E-4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313</v>
      </c>
      <c r="AT165" s="189" t="s">
        <v>310</v>
      </c>
      <c r="AU165" s="189" t="s">
        <v>75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465</v>
      </c>
    </row>
    <row r="166" spans="1:65" s="2" customFormat="1" ht="55.5" customHeight="1">
      <c r="A166" s="35"/>
      <c r="B166" s="36"/>
      <c r="C166" s="178" t="s">
        <v>466</v>
      </c>
      <c r="D166" s="178" t="s">
        <v>236</v>
      </c>
      <c r="E166" s="179" t="s">
        <v>467</v>
      </c>
      <c r="F166" s="180" t="s">
        <v>468</v>
      </c>
      <c r="G166" s="181" t="s">
        <v>336</v>
      </c>
      <c r="H166" s="182">
        <v>1</v>
      </c>
      <c r="I166" s="183"/>
      <c r="J166" s="184">
        <f>ROUND(I166*H166,2)</f>
        <v>0</v>
      </c>
      <c r="K166" s="180" t="s">
        <v>240</v>
      </c>
      <c r="L166" s="40"/>
      <c r="M166" s="185" t="s">
        <v>19</v>
      </c>
      <c r="N166" s="186" t="s">
        <v>46</v>
      </c>
      <c r="O166" s="65"/>
      <c r="P166" s="187">
        <f>O166*H166</f>
        <v>0</v>
      </c>
      <c r="Q166" s="187">
        <v>3.2799999999999999E-3</v>
      </c>
      <c r="R166" s="187">
        <f>Q166*H166</f>
        <v>3.2799999999999999E-3</v>
      </c>
      <c r="S166" s="187">
        <v>0</v>
      </c>
      <c r="T166" s="18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194</v>
      </c>
      <c r="AT166" s="189" t="s">
        <v>236</v>
      </c>
      <c r="AU166" s="189" t="s">
        <v>75</v>
      </c>
      <c r="AY166" s="18" t="s">
        <v>233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8" t="s">
        <v>80</v>
      </c>
      <c r="BK166" s="190">
        <f>ROUND(I166*H166,2)</f>
        <v>0</v>
      </c>
      <c r="BL166" s="18" t="s">
        <v>194</v>
      </c>
      <c r="BM166" s="189" t="s">
        <v>469</v>
      </c>
    </row>
    <row r="167" spans="1:65" s="2" customFormat="1">
      <c r="A167" s="35"/>
      <c r="B167" s="36"/>
      <c r="C167" s="37"/>
      <c r="D167" s="191" t="s">
        <v>243</v>
      </c>
      <c r="E167" s="37"/>
      <c r="F167" s="192" t="s">
        <v>470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243</v>
      </c>
      <c r="AU167" s="18" t="s">
        <v>75</v>
      </c>
    </row>
    <row r="168" spans="1:65" s="2" customFormat="1" ht="19.5">
      <c r="A168" s="35"/>
      <c r="B168" s="36"/>
      <c r="C168" s="37"/>
      <c r="D168" s="196" t="s">
        <v>249</v>
      </c>
      <c r="E168" s="37"/>
      <c r="F168" s="197" t="s">
        <v>471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249</v>
      </c>
      <c r="AU168" s="18" t="s">
        <v>75</v>
      </c>
    </row>
    <row r="169" spans="1:65" s="2" customFormat="1" ht="33" customHeight="1">
      <c r="A169" s="35"/>
      <c r="B169" s="36"/>
      <c r="C169" s="206" t="s">
        <v>472</v>
      </c>
      <c r="D169" s="206" t="s">
        <v>310</v>
      </c>
      <c r="E169" s="207" t="s">
        <v>473</v>
      </c>
      <c r="F169" s="208" t="s">
        <v>474</v>
      </c>
      <c r="G169" s="209" t="s">
        <v>301</v>
      </c>
      <c r="H169" s="210">
        <v>1</v>
      </c>
      <c r="I169" s="211"/>
      <c r="J169" s="212">
        <f>ROUND(I169*H169,2)</f>
        <v>0</v>
      </c>
      <c r="K169" s="208" t="s">
        <v>240</v>
      </c>
      <c r="L169" s="213"/>
      <c r="M169" s="214" t="s">
        <v>19</v>
      </c>
      <c r="N169" s="215" t="s">
        <v>46</v>
      </c>
      <c r="O169" s="65"/>
      <c r="P169" s="187">
        <f>O169*H169</f>
        <v>0</v>
      </c>
      <c r="Q169" s="187">
        <v>2.5999999999999999E-3</v>
      </c>
      <c r="R169" s="187">
        <f>Q169*H169</f>
        <v>2.5999999999999999E-3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313</v>
      </c>
      <c r="AT169" s="189" t="s">
        <v>310</v>
      </c>
      <c r="AU169" s="189" t="s">
        <v>75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475</v>
      </c>
    </row>
    <row r="170" spans="1:65" s="2" customFormat="1" ht="55.5" customHeight="1">
      <c r="A170" s="35"/>
      <c r="B170" s="36"/>
      <c r="C170" s="178" t="s">
        <v>476</v>
      </c>
      <c r="D170" s="178" t="s">
        <v>236</v>
      </c>
      <c r="E170" s="179" t="s">
        <v>477</v>
      </c>
      <c r="F170" s="180" t="s">
        <v>478</v>
      </c>
      <c r="G170" s="181" t="s">
        <v>336</v>
      </c>
      <c r="H170" s="182">
        <v>1</v>
      </c>
      <c r="I170" s="183"/>
      <c r="J170" s="184">
        <f>ROUND(I170*H170,2)</f>
        <v>0</v>
      </c>
      <c r="K170" s="180" t="s">
        <v>240</v>
      </c>
      <c r="L170" s="40"/>
      <c r="M170" s="185" t="s">
        <v>19</v>
      </c>
      <c r="N170" s="186" t="s">
        <v>46</v>
      </c>
      <c r="O170" s="65"/>
      <c r="P170" s="187">
        <f>O170*H170</f>
        <v>0</v>
      </c>
      <c r="Q170" s="187">
        <v>6.0800000000000003E-3</v>
      </c>
      <c r="R170" s="187">
        <f>Q170*H170</f>
        <v>6.0800000000000003E-3</v>
      </c>
      <c r="S170" s="187">
        <v>0</v>
      </c>
      <c r="T170" s="18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9" t="s">
        <v>194</v>
      </c>
      <c r="AT170" s="189" t="s">
        <v>236</v>
      </c>
      <c r="AU170" s="189" t="s">
        <v>75</v>
      </c>
      <c r="AY170" s="18" t="s">
        <v>233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8" t="s">
        <v>80</v>
      </c>
      <c r="BK170" s="190">
        <f>ROUND(I170*H170,2)</f>
        <v>0</v>
      </c>
      <c r="BL170" s="18" t="s">
        <v>194</v>
      </c>
      <c r="BM170" s="189" t="s">
        <v>479</v>
      </c>
    </row>
    <row r="171" spans="1:65" s="2" customFormat="1">
      <c r="A171" s="35"/>
      <c r="B171" s="36"/>
      <c r="C171" s="37"/>
      <c r="D171" s="191" t="s">
        <v>243</v>
      </c>
      <c r="E171" s="37"/>
      <c r="F171" s="192" t="s">
        <v>480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243</v>
      </c>
      <c r="AU171" s="18" t="s">
        <v>75</v>
      </c>
    </row>
    <row r="172" spans="1:65" s="2" customFormat="1" ht="19.5">
      <c r="A172" s="35"/>
      <c r="B172" s="36"/>
      <c r="C172" s="37"/>
      <c r="D172" s="196" t="s">
        <v>249</v>
      </c>
      <c r="E172" s="37"/>
      <c r="F172" s="197" t="s">
        <v>481</v>
      </c>
      <c r="G172" s="37"/>
      <c r="H172" s="37"/>
      <c r="I172" s="193"/>
      <c r="J172" s="37"/>
      <c r="K172" s="37"/>
      <c r="L172" s="40"/>
      <c r="M172" s="194"/>
      <c r="N172" s="195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249</v>
      </c>
      <c r="AU172" s="18" t="s">
        <v>75</v>
      </c>
    </row>
    <row r="173" spans="1:65" s="2" customFormat="1" ht="33" customHeight="1">
      <c r="A173" s="35"/>
      <c r="B173" s="36"/>
      <c r="C173" s="206" t="s">
        <v>482</v>
      </c>
      <c r="D173" s="206" t="s">
        <v>310</v>
      </c>
      <c r="E173" s="207" t="s">
        <v>483</v>
      </c>
      <c r="F173" s="208" t="s">
        <v>484</v>
      </c>
      <c r="G173" s="209" t="s">
        <v>301</v>
      </c>
      <c r="H173" s="210">
        <v>1</v>
      </c>
      <c r="I173" s="211"/>
      <c r="J173" s="212">
        <f>ROUND(I173*H173,2)</f>
        <v>0</v>
      </c>
      <c r="K173" s="208" t="s">
        <v>240</v>
      </c>
      <c r="L173" s="213"/>
      <c r="M173" s="214" t="s">
        <v>19</v>
      </c>
      <c r="N173" s="215" t="s">
        <v>46</v>
      </c>
      <c r="O173" s="65"/>
      <c r="P173" s="187">
        <f>O173*H173</f>
        <v>0</v>
      </c>
      <c r="Q173" s="187">
        <v>4.8999999999999998E-3</v>
      </c>
      <c r="R173" s="187">
        <f>Q173*H173</f>
        <v>4.8999999999999998E-3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313</v>
      </c>
      <c r="AT173" s="189" t="s">
        <v>310</v>
      </c>
      <c r="AU173" s="189" t="s">
        <v>75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485</v>
      </c>
    </row>
    <row r="174" spans="1:65" s="2" customFormat="1" ht="55.5" customHeight="1">
      <c r="A174" s="35"/>
      <c r="B174" s="36"/>
      <c r="C174" s="178" t="s">
        <v>486</v>
      </c>
      <c r="D174" s="178" t="s">
        <v>236</v>
      </c>
      <c r="E174" s="179" t="s">
        <v>487</v>
      </c>
      <c r="F174" s="180" t="s">
        <v>488</v>
      </c>
      <c r="G174" s="181" t="s">
        <v>336</v>
      </c>
      <c r="H174" s="182">
        <v>1</v>
      </c>
      <c r="I174" s="183"/>
      <c r="J174" s="184">
        <f>ROUND(I174*H174,2)</f>
        <v>0</v>
      </c>
      <c r="K174" s="180" t="s">
        <v>240</v>
      </c>
      <c r="L174" s="40"/>
      <c r="M174" s="185" t="s">
        <v>19</v>
      </c>
      <c r="N174" s="186" t="s">
        <v>46</v>
      </c>
      <c r="O174" s="65"/>
      <c r="P174" s="187">
        <f>O174*H174</f>
        <v>0</v>
      </c>
      <c r="Q174" s="187">
        <v>6.5900000000000004E-3</v>
      </c>
      <c r="R174" s="187">
        <f>Q174*H174</f>
        <v>6.5900000000000004E-3</v>
      </c>
      <c r="S174" s="187">
        <v>0</v>
      </c>
      <c r="T174" s="18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9" t="s">
        <v>194</v>
      </c>
      <c r="AT174" s="189" t="s">
        <v>236</v>
      </c>
      <c r="AU174" s="189" t="s">
        <v>75</v>
      </c>
      <c r="AY174" s="18" t="s">
        <v>233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8" t="s">
        <v>80</v>
      </c>
      <c r="BK174" s="190">
        <f>ROUND(I174*H174,2)</f>
        <v>0</v>
      </c>
      <c r="BL174" s="18" t="s">
        <v>194</v>
      </c>
      <c r="BM174" s="189" t="s">
        <v>489</v>
      </c>
    </row>
    <row r="175" spans="1:65" s="2" customFormat="1">
      <c r="A175" s="35"/>
      <c r="B175" s="36"/>
      <c r="C175" s="37"/>
      <c r="D175" s="191" t="s">
        <v>243</v>
      </c>
      <c r="E175" s="37"/>
      <c r="F175" s="192" t="s">
        <v>490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243</v>
      </c>
      <c r="AU175" s="18" t="s">
        <v>75</v>
      </c>
    </row>
    <row r="176" spans="1:65" s="2" customFormat="1" ht="19.5">
      <c r="A176" s="35"/>
      <c r="B176" s="36"/>
      <c r="C176" s="37"/>
      <c r="D176" s="196" t="s">
        <v>249</v>
      </c>
      <c r="E176" s="37"/>
      <c r="F176" s="197" t="s">
        <v>491</v>
      </c>
      <c r="G176" s="37"/>
      <c r="H176" s="37"/>
      <c r="I176" s="193"/>
      <c r="J176" s="37"/>
      <c r="K176" s="37"/>
      <c r="L176" s="40"/>
      <c r="M176" s="194"/>
      <c r="N176" s="195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249</v>
      </c>
      <c r="AU176" s="18" t="s">
        <v>75</v>
      </c>
    </row>
    <row r="177" spans="1:65" s="2" customFormat="1" ht="33" customHeight="1">
      <c r="A177" s="35"/>
      <c r="B177" s="36"/>
      <c r="C177" s="206" t="s">
        <v>492</v>
      </c>
      <c r="D177" s="206" t="s">
        <v>310</v>
      </c>
      <c r="E177" s="207" t="s">
        <v>493</v>
      </c>
      <c r="F177" s="208" t="s">
        <v>494</v>
      </c>
      <c r="G177" s="209" t="s">
        <v>301</v>
      </c>
      <c r="H177" s="210">
        <v>1</v>
      </c>
      <c r="I177" s="211"/>
      <c r="J177" s="212">
        <f>ROUND(I177*H177,2)</f>
        <v>0</v>
      </c>
      <c r="K177" s="208" t="s">
        <v>240</v>
      </c>
      <c r="L177" s="213"/>
      <c r="M177" s="214" t="s">
        <v>19</v>
      </c>
      <c r="N177" s="215" t="s">
        <v>46</v>
      </c>
      <c r="O177" s="65"/>
      <c r="P177" s="187">
        <f>O177*H177</f>
        <v>0</v>
      </c>
      <c r="Q177" s="187">
        <v>5.4000000000000003E-3</v>
      </c>
      <c r="R177" s="187">
        <f>Q177*H177</f>
        <v>5.4000000000000003E-3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313</v>
      </c>
      <c r="AT177" s="189" t="s">
        <v>310</v>
      </c>
      <c r="AU177" s="189" t="s">
        <v>75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495</v>
      </c>
    </row>
    <row r="178" spans="1:65" s="2" customFormat="1" ht="37.9" customHeight="1">
      <c r="A178" s="35"/>
      <c r="B178" s="36"/>
      <c r="C178" s="178" t="s">
        <v>496</v>
      </c>
      <c r="D178" s="178" t="s">
        <v>236</v>
      </c>
      <c r="E178" s="179" t="s">
        <v>497</v>
      </c>
      <c r="F178" s="180" t="s">
        <v>498</v>
      </c>
      <c r="G178" s="181" t="s">
        <v>336</v>
      </c>
      <c r="H178" s="182">
        <v>3</v>
      </c>
      <c r="I178" s="183"/>
      <c r="J178" s="184">
        <f>ROUND(I178*H178,2)</f>
        <v>0</v>
      </c>
      <c r="K178" s="180" t="s">
        <v>240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7.5399999999999998E-3</v>
      </c>
      <c r="R178" s="187">
        <f>Q178*H178</f>
        <v>2.2620000000000001E-2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194</v>
      </c>
      <c r="AT178" s="189" t="s">
        <v>236</v>
      </c>
      <c r="AU178" s="189" t="s">
        <v>75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499</v>
      </c>
    </row>
    <row r="179" spans="1:65" s="2" customFormat="1">
      <c r="A179" s="35"/>
      <c r="B179" s="36"/>
      <c r="C179" s="37"/>
      <c r="D179" s="191" t="s">
        <v>243</v>
      </c>
      <c r="E179" s="37"/>
      <c r="F179" s="192" t="s">
        <v>500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243</v>
      </c>
      <c r="AU179" s="18" t="s">
        <v>75</v>
      </c>
    </row>
    <row r="180" spans="1:65" s="2" customFormat="1" ht="19.5">
      <c r="A180" s="35"/>
      <c r="B180" s="36"/>
      <c r="C180" s="37"/>
      <c r="D180" s="196" t="s">
        <v>249</v>
      </c>
      <c r="E180" s="37"/>
      <c r="F180" s="197" t="s">
        <v>501</v>
      </c>
      <c r="G180" s="37"/>
      <c r="H180" s="37"/>
      <c r="I180" s="193"/>
      <c r="J180" s="37"/>
      <c r="K180" s="37"/>
      <c r="L180" s="40"/>
      <c r="M180" s="194"/>
      <c r="N180" s="19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249</v>
      </c>
      <c r="AU180" s="18" t="s">
        <v>75</v>
      </c>
    </row>
    <row r="181" spans="1:65" s="2" customFormat="1" ht="24.2" customHeight="1">
      <c r="A181" s="35"/>
      <c r="B181" s="36"/>
      <c r="C181" s="178" t="s">
        <v>502</v>
      </c>
      <c r="D181" s="178" t="s">
        <v>236</v>
      </c>
      <c r="E181" s="179" t="s">
        <v>503</v>
      </c>
      <c r="F181" s="180" t="s">
        <v>504</v>
      </c>
      <c r="G181" s="181" t="s">
        <v>301</v>
      </c>
      <c r="H181" s="182">
        <v>14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2.2000000000000001E-4</v>
      </c>
      <c r="R181" s="187">
        <f>Q181*H181</f>
        <v>3.0800000000000003E-3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75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505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506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75</v>
      </c>
    </row>
    <row r="183" spans="1:65" s="2" customFormat="1" ht="24.2" customHeight="1">
      <c r="A183" s="35"/>
      <c r="B183" s="36"/>
      <c r="C183" s="206" t="s">
        <v>507</v>
      </c>
      <c r="D183" s="206" t="s">
        <v>310</v>
      </c>
      <c r="E183" s="207" t="s">
        <v>508</v>
      </c>
      <c r="F183" s="208" t="s">
        <v>509</v>
      </c>
      <c r="G183" s="209" t="s">
        <v>301</v>
      </c>
      <c r="H183" s="210">
        <v>14</v>
      </c>
      <c r="I183" s="211"/>
      <c r="J183" s="212">
        <f>ROUND(I183*H183,2)</f>
        <v>0</v>
      </c>
      <c r="K183" s="208" t="s">
        <v>240</v>
      </c>
      <c r="L183" s="213"/>
      <c r="M183" s="214" t="s">
        <v>19</v>
      </c>
      <c r="N183" s="215" t="s">
        <v>46</v>
      </c>
      <c r="O183" s="65"/>
      <c r="P183" s="187">
        <f>O183*H183</f>
        <v>0</v>
      </c>
      <c r="Q183" s="187">
        <v>1.9000000000000001E-4</v>
      </c>
      <c r="R183" s="187">
        <f>Q183*H183</f>
        <v>2.66E-3</v>
      </c>
      <c r="S183" s="187">
        <v>0</v>
      </c>
      <c r="T183" s="18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9" t="s">
        <v>313</v>
      </c>
      <c r="AT183" s="189" t="s">
        <v>310</v>
      </c>
      <c r="AU183" s="189" t="s">
        <v>75</v>
      </c>
      <c r="AY183" s="18" t="s">
        <v>233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8" t="s">
        <v>80</v>
      </c>
      <c r="BK183" s="190">
        <f>ROUND(I183*H183,2)</f>
        <v>0</v>
      </c>
      <c r="BL183" s="18" t="s">
        <v>194</v>
      </c>
      <c r="BM183" s="189" t="s">
        <v>510</v>
      </c>
    </row>
    <row r="184" spans="1:65" s="2" customFormat="1" ht="24.2" customHeight="1">
      <c r="A184" s="35"/>
      <c r="B184" s="36"/>
      <c r="C184" s="178" t="s">
        <v>511</v>
      </c>
      <c r="D184" s="178" t="s">
        <v>236</v>
      </c>
      <c r="E184" s="179" t="s">
        <v>512</v>
      </c>
      <c r="F184" s="180" t="s">
        <v>513</v>
      </c>
      <c r="G184" s="181" t="s">
        <v>301</v>
      </c>
      <c r="H184" s="182">
        <v>12</v>
      </c>
      <c r="I184" s="183"/>
      <c r="J184" s="184">
        <f>ROUND(I184*H184,2)</f>
        <v>0</v>
      </c>
      <c r="K184" s="180" t="s">
        <v>240</v>
      </c>
      <c r="L184" s="40"/>
      <c r="M184" s="185" t="s">
        <v>19</v>
      </c>
      <c r="N184" s="186" t="s">
        <v>46</v>
      </c>
      <c r="O184" s="65"/>
      <c r="P184" s="187">
        <f>O184*H184</f>
        <v>0</v>
      </c>
      <c r="Q184" s="187">
        <v>2.4000000000000001E-4</v>
      </c>
      <c r="R184" s="187">
        <f>Q184*H184</f>
        <v>2.8800000000000002E-3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194</v>
      </c>
      <c r="AT184" s="189" t="s">
        <v>236</v>
      </c>
      <c r="AU184" s="189" t="s">
        <v>75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514</v>
      </c>
    </row>
    <row r="185" spans="1:65" s="2" customFormat="1">
      <c r="A185" s="35"/>
      <c r="B185" s="36"/>
      <c r="C185" s="37"/>
      <c r="D185" s="191" t="s">
        <v>243</v>
      </c>
      <c r="E185" s="37"/>
      <c r="F185" s="192" t="s">
        <v>515</v>
      </c>
      <c r="G185" s="37"/>
      <c r="H185" s="37"/>
      <c r="I185" s="193"/>
      <c r="J185" s="37"/>
      <c r="K185" s="37"/>
      <c r="L185" s="40"/>
      <c r="M185" s="194"/>
      <c r="N185" s="195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243</v>
      </c>
      <c r="AU185" s="18" t="s">
        <v>75</v>
      </c>
    </row>
    <row r="186" spans="1:65" s="2" customFormat="1" ht="24.2" customHeight="1">
      <c r="A186" s="35"/>
      <c r="B186" s="36"/>
      <c r="C186" s="206" t="s">
        <v>516</v>
      </c>
      <c r="D186" s="206" t="s">
        <v>310</v>
      </c>
      <c r="E186" s="207" t="s">
        <v>517</v>
      </c>
      <c r="F186" s="208" t="s">
        <v>518</v>
      </c>
      <c r="G186" s="209" t="s">
        <v>301</v>
      </c>
      <c r="H186" s="210">
        <v>12</v>
      </c>
      <c r="I186" s="211"/>
      <c r="J186" s="212">
        <f>ROUND(I186*H186,2)</f>
        <v>0</v>
      </c>
      <c r="K186" s="208" t="s">
        <v>240</v>
      </c>
      <c r="L186" s="213"/>
      <c r="M186" s="214" t="s">
        <v>19</v>
      </c>
      <c r="N186" s="215" t="s">
        <v>46</v>
      </c>
      <c r="O186" s="65"/>
      <c r="P186" s="187">
        <f>O186*H186</f>
        <v>0</v>
      </c>
      <c r="Q186" s="187">
        <v>2.0000000000000001E-4</v>
      </c>
      <c r="R186" s="187">
        <f>Q186*H186</f>
        <v>2.4000000000000002E-3</v>
      </c>
      <c r="S186" s="187">
        <v>0</v>
      </c>
      <c r="T186" s="18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9" t="s">
        <v>313</v>
      </c>
      <c r="AT186" s="189" t="s">
        <v>310</v>
      </c>
      <c r="AU186" s="189" t="s">
        <v>75</v>
      </c>
      <c r="AY186" s="18" t="s">
        <v>233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8" t="s">
        <v>80</v>
      </c>
      <c r="BK186" s="190">
        <f>ROUND(I186*H186,2)</f>
        <v>0</v>
      </c>
      <c r="BL186" s="18" t="s">
        <v>194</v>
      </c>
      <c r="BM186" s="189" t="s">
        <v>519</v>
      </c>
    </row>
    <row r="187" spans="1:65" s="2" customFormat="1" ht="24.2" customHeight="1">
      <c r="A187" s="35"/>
      <c r="B187" s="36"/>
      <c r="C187" s="178" t="s">
        <v>520</v>
      </c>
      <c r="D187" s="178" t="s">
        <v>236</v>
      </c>
      <c r="E187" s="179" t="s">
        <v>521</v>
      </c>
      <c r="F187" s="180" t="s">
        <v>522</v>
      </c>
      <c r="G187" s="181" t="s">
        <v>301</v>
      </c>
      <c r="H187" s="182">
        <v>1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2E-3</v>
      </c>
      <c r="R187" s="187">
        <f>Q187*H187</f>
        <v>2E-3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75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523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524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75</v>
      </c>
    </row>
    <row r="189" spans="1:65" s="2" customFormat="1" ht="29.25">
      <c r="A189" s="35"/>
      <c r="B189" s="36"/>
      <c r="C189" s="37"/>
      <c r="D189" s="196" t="s">
        <v>249</v>
      </c>
      <c r="E189" s="37"/>
      <c r="F189" s="197" t="s">
        <v>525</v>
      </c>
      <c r="G189" s="37"/>
      <c r="H189" s="37"/>
      <c r="I189" s="193"/>
      <c r="J189" s="37"/>
      <c r="K189" s="37"/>
      <c r="L189" s="40"/>
      <c r="M189" s="194"/>
      <c r="N189" s="195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249</v>
      </c>
      <c r="AU189" s="18" t="s">
        <v>75</v>
      </c>
    </row>
    <row r="190" spans="1:65" s="2" customFormat="1" ht="37.9" customHeight="1">
      <c r="A190" s="35"/>
      <c r="B190" s="36"/>
      <c r="C190" s="178" t="s">
        <v>526</v>
      </c>
      <c r="D190" s="178" t="s">
        <v>236</v>
      </c>
      <c r="E190" s="179" t="s">
        <v>527</v>
      </c>
      <c r="F190" s="180" t="s">
        <v>528</v>
      </c>
      <c r="G190" s="181" t="s">
        <v>301</v>
      </c>
      <c r="H190" s="182">
        <v>12</v>
      </c>
      <c r="I190" s="183"/>
      <c r="J190" s="184">
        <f>ROUND(I190*H190,2)</f>
        <v>0</v>
      </c>
      <c r="K190" s="180" t="s">
        <v>240</v>
      </c>
      <c r="L190" s="40"/>
      <c r="M190" s="185" t="s">
        <v>19</v>
      </c>
      <c r="N190" s="186" t="s">
        <v>46</v>
      </c>
      <c r="O190" s="65"/>
      <c r="P190" s="187">
        <f>O190*H190</f>
        <v>0</v>
      </c>
      <c r="Q190" s="187">
        <v>1.47E-3</v>
      </c>
      <c r="R190" s="187">
        <f>Q190*H190</f>
        <v>1.7639999999999999E-2</v>
      </c>
      <c r="S190" s="187">
        <v>0</v>
      </c>
      <c r="T190" s="18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9" t="s">
        <v>194</v>
      </c>
      <c r="AT190" s="189" t="s">
        <v>236</v>
      </c>
      <c r="AU190" s="189" t="s">
        <v>75</v>
      </c>
      <c r="AY190" s="18" t="s">
        <v>233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8" t="s">
        <v>80</v>
      </c>
      <c r="BK190" s="190">
        <f>ROUND(I190*H190,2)</f>
        <v>0</v>
      </c>
      <c r="BL190" s="18" t="s">
        <v>194</v>
      </c>
      <c r="BM190" s="189" t="s">
        <v>529</v>
      </c>
    </row>
    <row r="191" spans="1:65" s="2" customFormat="1">
      <c r="A191" s="35"/>
      <c r="B191" s="36"/>
      <c r="C191" s="37"/>
      <c r="D191" s="191" t="s">
        <v>243</v>
      </c>
      <c r="E191" s="37"/>
      <c r="F191" s="192" t="s">
        <v>530</v>
      </c>
      <c r="G191" s="37"/>
      <c r="H191" s="37"/>
      <c r="I191" s="193"/>
      <c r="J191" s="37"/>
      <c r="K191" s="37"/>
      <c r="L191" s="40"/>
      <c r="M191" s="194"/>
      <c r="N191" s="195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243</v>
      </c>
      <c r="AU191" s="18" t="s">
        <v>75</v>
      </c>
    </row>
    <row r="192" spans="1:65" s="2" customFormat="1" ht="29.25">
      <c r="A192" s="35"/>
      <c r="B192" s="36"/>
      <c r="C192" s="37"/>
      <c r="D192" s="196" t="s">
        <v>249</v>
      </c>
      <c r="E192" s="37"/>
      <c r="F192" s="197" t="s">
        <v>531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249</v>
      </c>
      <c r="AU192" s="18" t="s">
        <v>75</v>
      </c>
    </row>
    <row r="193" spans="1:65" s="2" customFormat="1" ht="24.2" customHeight="1">
      <c r="A193" s="35"/>
      <c r="B193" s="36"/>
      <c r="C193" s="206" t="s">
        <v>532</v>
      </c>
      <c r="D193" s="206" t="s">
        <v>310</v>
      </c>
      <c r="E193" s="207" t="s">
        <v>533</v>
      </c>
      <c r="F193" s="208" t="s">
        <v>534</v>
      </c>
      <c r="G193" s="209" t="s">
        <v>301</v>
      </c>
      <c r="H193" s="210">
        <v>12</v>
      </c>
      <c r="I193" s="211"/>
      <c r="J193" s="212">
        <f>ROUND(I193*H193,2)</f>
        <v>0</v>
      </c>
      <c r="K193" s="208" t="s">
        <v>240</v>
      </c>
      <c r="L193" s="213"/>
      <c r="M193" s="214" t="s">
        <v>19</v>
      </c>
      <c r="N193" s="215" t="s">
        <v>46</v>
      </c>
      <c r="O193" s="65"/>
      <c r="P193" s="187">
        <f>O193*H193</f>
        <v>0</v>
      </c>
      <c r="Q193" s="187">
        <v>1E-4</v>
      </c>
      <c r="R193" s="187">
        <f>Q193*H193</f>
        <v>1.2000000000000001E-3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313</v>
      </c>
      <c r="AT193" s="189" t="s">
        <v>310</v>
      </c>
      <c r="AU193" s="189" t="s">
        <v>75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535</v>
      </c>
    </row>
    <row r="194" spans="1:65" s="2" customFormat="1" ht="37.9" customHeight="1">
      <c r="A194" s="35"/>
      <c r="B194" s="36"/>
      <c r="C194" s="178" t="s">
        <v>536</v>
      </c>
      <c r="D194" s="178" t="s">
        <v>236</v>
      </c>
      <c r="E194" s="179" t="s">
        <v>537</v>
      </c>
      <c r="F194" s="180" t="s">
        <v>538</v>
      </c>
      <c r="G194" s="181" t="s">
        <v>301</v>
      </c>
      <c r="H194" s="182">
        <v>12</v>
      </c>
      <c r="I194" s="183"/>
      <c r="J194" s="184">
        <f>ROUND(I194*H194,2)</f>
        <v>0</v>
      </c>
      <c r="K194" s="180" t="s">
        <v>240</v>
      </c>
      <c r="L194" s="40"/>
      <c r="M194" s="185" t="s">
        <v>19</v>
      </c>
      <c r="N194" s="186" t="s">
        <v>46</v>
      </c>
      <c r="O194" s="65"/>
      <c r="P194" s="187">
        <f>O194*H194</f>
        <v>0</v>
      </c>
      <c r="Q194" s="187">
        <v>5.5999999999999995E-4</v>
      </c>
      <c r="R194" s="187">
        <f>Q194*H194</f>
        <v>6.7199999999999994E-3</v>
      </c>
      <c r="S194" s="187">
        <v>0</v>
      </c>
      <c r="T194" s="18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9" t="s">
        <v>194</v>
      </c>
      <c r="AT194" s="189" t="s">
        <v>236</v>
      </c>
      <c r="AU194" s="189" t="s">
        <v>75</v>
      </c>
      <c r="AY194" s="18" t="s">
        <v>233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8" t="s">
        <v>80</v>
      </c>
      <c r="BK194" s="190">
        <f>ROUND(I194*H194,2)</f>
        <v>0</v>
      </c>
      <c r="BL194" s="18" t="s">
        <v>194</v>
      </c>
      <c r="BM194" s="189" t="s">
        <v>539</v>
      </c>
    </row>
    <row r="195" spans="1:65" s="2" customFormat="1">
      <c r="A195" s="35"/>
      <c r="B195" s="36"/>
      <c r="C195" s="37"/>
      <c r="D195" s="191" t="s">
        <v>243</v>
      </c>
      <c r="E195" s="37"/>
      <c r="F195" s="192" t="s">
        <v>540</v>
      </c>
      <c r="G195" s="37"/>
      <c r="H195" s="37"/>
      <c r="I195" s="193"/>
      <c r="J195" s="37"/>
      <c r="K195" s="37"/>
      <c r="L195" s="40"/>
      <c r="M195" s="194"/>
      <c r="N195" s="195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243</v>
      </c>
      <c r="AU195" s="18" t="s">
        <v>75</v>
      </c>
    </row>
    <row r="196" spans="1:65" s="2" customFormat="1" ht="19.5">
      <c r="A196" s="35"/>
      <c r="B196" s="36"/>
      <c r="C196" s="37"/>
      <c r="D196" s="196" t="s">
        <v>249</v>
      </c>
      <c r="E196" s="37"/>
      <c r="F196" s="197" t="s">
        <v>541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249</v>
      </c>
      <c r="AU196" s="18" t="s">
        <v>75</v>
      </c>
    </row>
    <row r="197" spans="1:65" s="2" customFormat="1" ht="24.2" customHeight="1">
      <c r="A197" s="35"/>
      <c r="B197" s="36"/>
      <c r="C197" s="206" t="s">
        <v>542</v>
      </c>
      <c r="D197" s="206" t="s">
        <v>310</v>
      </c>
      <c r="E197" s="207" t="s">
        <v>543</v>
      </c>
      <c r="F197" s="208" t="s">
        <v>544</v>
      </c>
      <c r="G197" s="209" t="s">
        <v>301</v>
      </c>
      <c r="H197" s="210">
        <v>12</v>
      </c>
      <c r="I197" s="211"/>
      <c r="J197" s="212">
        <f>ROUND(I197*H197,2)</f>
        <v>0</v>
      </c>
      <c r="K197" s="208" t="s">
        <v>240</v>
      </c>
      <c r="L197" s="213"/>
      <c r="M197" s="214" t="s">
        <v>19</v>
      </c>
      <c r="N197" s="215" t="s">
        <v>46</v>
      </c>
      <c r="O197" s="65"/>
      <c r="P197" s="187">
        <f>O197*H197</f>
        <v>0</v>
      </c>
      <c r="Q197" s="187">
        <v>1.9000000000000001E-4</v>
      </c>
      <c r="R197" s="187">
        <f>Q197*H197</f>
        <v>2.2799999999999999E-3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313</v>
      </c>
      <c r="AT197" s="189" t="s">
        <v>310</v>
      </c>
      <c r="AU197" s="189" t="s">
        <v>75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545</v>
      </c>
    </row>
    <row r="198" spans="1:65" s="2" customFormat="1" ht="44.25" customHeight="1">
      <c r="A198" s="35"/>
      <c r="B198" s="36"/>
      <c r="C198" s="178" t="s">
        <v>546</v>
      </c>
      <c r="D198" s="178" t="s">
        <v>236</v>
      </c>
      <c r="E198" s="179" t="s">
        <v>547</v>
      </c>
      <c r="F198" s="180" t="s">
        <v>548</v>
      </c>
      <c r="G198" s="181" t="s">
        <v>549</v>
      </c>
      <c r="H198" s="182">
        <v>0.57999999999999996</v>
      </c>
      <c r="I198" s="183"/>
      <c r="J198" s="184">
        <f>ROUND(I198*H198,2)</f>
        <v>0</v>
      </c>
      <c r="K198" s="180" t="s">
        <v>240</v>
      </c>
      <c r="L198" s="40"/>
      <c r="M198" s="185" t="s">
        <v>19</v>
      </c>
      <c r="N198" s="186" t="s">
        <v>46</v>
      </c>
      <c r="O198" s="65"/>
      <c r="P198" s="187">
        <f>O198*H198</f>
        <v>0</v>
      </c>
      <c r="Q198" s="187">
        <v>1</v>
      </c>
      <c r="R198" s="187">
        <f>Q198*H198</f>
        <v>0.57999999999999996</v>
      </c>
      <c r="S198" s="187">
        <v>0</v>
      </c>
      <c r="T198" s="18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9" t="s">
        <v>194</v>
      </c>
      <c r="AT198" s="189" t="s">
        <v>236</v>
      </c>
      <c r="AU198" s="189" t="s">
        <v>75</v>
      </c>
      <c r="AY198" s="18" t="s">
        <v>233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8" t="s">
        <v>80</v>
      </c>
      <c r="BK198" s="190">
        <f>ROUND(I198*H198,2)</f>
        <v>0</v>
      </c>
      <c r="BL198" s="18" t="s">
        <v>194</v>
      </c>
      <c r="BM198" s="189" t="s">
        <v>550</v>
      </c>
    </row>
    <row r="199" spans="1:65" s="2" customFormat="1">
      <c r="A199" s="35"/>
      <c r="B199" s="36"/>
      <c r="C199" s="37"/>
      <c r="D199" s="191" t="s">
        <v>243</v>
      </c>
      <c r="E199" s="37"/>
      <c r="F199" s="192" t="s">
        <v>551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243</v>
      </c>
      <c r="AU199" s="18" t="s">
        <v>75</v>
      </c>
    </row>
    <row r="200" spans="1:65" s="2" customFormat="1" ht="49.15" customHeight="1">
      <c r="A200" s="35"/>
      <c r="B200" s="36"/>
      <c r="C200" s="178" t="s">
        <v>552</v>
      </c>
      <c r="D200" s="178" t="s">
        <v>236</v>
      </c>
      <c r="E200" s="179" t="s">
        <v>553</v>
      </c>
      <c r="F200" s="180" t="s">
        <v>554</v>
      </c>
      <c r="G200" s="181" t="s">
        <v>549</v>
      </c>
      <c r="H200" s="182">
        <v>0.57999999999999996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1</v>
      </c>
      <c r="R200" s="187">
        <f>Q200*H200</f>
        <v>0.57999999999999996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75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555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556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75</v>
      </c>
    </row>
    <row r="202" spans="1:65" s="2" customFormat="1" ht="55.5" customHeight="1">
      <c r="A202" s="35"/>
      <c r="B202" s="36"/>
      <c r="C202" s="178" t="s">
        <v>557</v>
      </c>
      <c r="D202" s="178" t="s">
        <v>236</v>
      </c>
      <c r="E202" s="179" t="s">
        <v>558</v>
      </c>
      <c r="F202" s="180" t="s">
        <v>559</v>
      </c>
      <c r="G202" s="181" t="s">
        <v>549</v>
      </c>
      <c r="H202" s="182">
        <v>1.45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1</v>
      </c>
      <c r="R202" s="187">
        <f>Q202*H202</f>
        <v>1.45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75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560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561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75</v>
      </c>
    </row>
    <row r="204" spans="1:65" s="13" customFormat="1">
      <c r="B204" s="216"/>
      <c r="C204" s="217"/>
      <c r="D204" s="196" t="s">
        <v>562</v>
      </c>
      <c r="E204" s="217"/>
      <c r="F204" s="218" t="s">
        <v>563</v>
      </c>
      <c r="G204" s="217"/>
      <c r="H204" s="219">
        <v>1.45</v>
      </c>
      <c r="I204" s="220"/>
      <c r="J204" s="217"/>
      <c r="K204" s="217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562</v>
      </c>
      <c r="AU204" s="225" t="s">
        <v>75</v>
      </c>
      <c r="AV204" s="13" t="s">
        <v>86</v>
      </c>
      <c r="AW204" s="13" t="s">
        <v>4</v>
      </c>
      <c r="AX204" s="13" t="s">
        <v>80</v>
      </c>
      <c r="AY204" s="225" t="s">
        <v>233</v>
      </c>
    </row>
    <row r="205" spans="1:65" s="2" customFormat="1" ht="6.95" customHeight="1">
      <c r="A205" s="35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E0aHxI6+81ct576Xh9Nyr5KiQBiaDAia5OueN3sksmMHMk1eYJMiG/uI1Zan8aX1k0QRLkRhu5IJPM8dyOdzAA==" saltValue="AXNieYo+LDEveMJPMDtY3uRxoZQ10r1T8Ku/W6dnXGQzubcbom5P7X8/Lx4e78593xoKw5YxE5KSWYHxhu0stQ==" spinCount="100000" sheet="1" objects="1" scenarios="1" formatColumns="0" formatRows="0" autoFilter="0"/>
  <autoFilter ref="C90:K204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3" r:id="rId1"/>
    <hyperlink ref="F96" r:id="rId2"/>
    <hyperlink ref="F100" r:id="rId3"/>
    <hyperlink ref="F103" r:id="rId4"/>
    <hyperlink ref="F107" r:id="rId5"/>
    <hyperlink ref="F110" r:id="rId6"/>
    <hyperlink ref="F114" r:id="rId7"/>
    <hyperlink ref="F118" r:id="rId8"/>
    <hyperlink ref="F121" r:id="rId9"/>
    <hyperlink ref="F124" r:id="rId10"/>
    <hyperlink ref="F127" r:id="rId11"/>
    <hyperlink ref="F130" r:id="rId12"/>
    <hyperlink ref="F133" r:id="rId13"/>
    <hyperlink ref="F136" r:id="rId14"/>
    <hyperlink ref="F141" r:id="rId15"/>
    <hyperlink ref="F146" r:id="rId16"/>
    <hyperlink ref="F149" r:id="rId17"/>
    <hyperlink ref="F152" r:id="rId18"/>
    <hyperlink ref="F156" r:id="rId19"/>
    <hyperlink ref="F160" r:id="rId20"/>
    <hyperlink ref="F164" r:id="rId21"/>
    <hyperlink ref="F167" r:id="rId22"/>
    <hyperlink ref="F171" r:id="rId23"/>
    <hyperlink ref="F175" r:id="rId24"/>
    <hyperlink ref="F179" r:id="rId25"/>
    <hyperlink ref="F182" r:id="rId26"/>
    <hyperlink ref="F185" r:id="rId27"/>
    <hyperlink ref="F188" r:id="rId28"/>
    <hyperlink ref="F191" r:id="rId29"/>
    <hyperlink ref="F195" r:id="rId30"/>
    <hyperlink ref="F199" r:id="rId31"/>
    <hyperlink ref="F201" r:id="rId32"/>
    <hyperlink ref="F203" r:id="rId3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97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564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ROUND((SUM(BE98:BE292)),  2)</f>
        <v>0</v>
      </c>
      <c r="G37" s="35"/>
      <c r="H37" s="35"/>
      <c r="I37" s="124">
        <v>0.21</v>
      </c>
      <c r="J37" s="123">
        <f>ROUND(((SUM(BE98:BE292))*I37),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ROUND((SUM(BF98:BF292)),  2)</f>
        <v>0</v>
      </c>
      <c r="G38" s="35"/>
      <c r="H38" s="35"/>
      <c r="I38" s="124">
        <v>0.15</v>
      </c>
      <c r="J38" s="123">
        <f>ROUND(((SUM(BF98:BF292))*I38),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ROUND((SUM(BG98:BG292)),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ROUND((SUM(BH98:BH292)),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ROUND((SUM(BI98:BI292)),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02 - ÚT východní blok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565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566</v>
      </c>
      <c r="E70" s="148"/>
      <c r="F70" s="148"/>
      <c r="G70" s="148"/>
      <c r="H70" s="148"/>
      <c r="I70" s="148"/>
      <c r="J70" s="149">
        <f>J152</f>
        <v>0</v>
      </c>
      <c r="K70" s="97"/>
      <c r="L70" s="150"/>
    </row>
    <row r="71" spans="1:47" s="10" customFormat="1" ht="14.85" customHeight="1">
      <c r="B71" s="146"/>
      <c r="C71" s="97"/>
      <c r="D71" s="147" t="s">
        <v>567</v>
      </c>
      <c r="E71" s="148"/>
      <c r="F71" s="148"/>
      <c r="G71" s="148"/>
      <c r="H71" s="148"/>
      <c r="I71" s="148"/>
      <c r="J71" s="149">
        <f>J196</f>
        <v>0</v>
      </c>
      <c r="K71" s="97"/>
      <c r="L71" s="150"/>
    </row>
    <row r="72" spans="1:47" s="10" customFormat="1" ht="14.85" customHeight="1">
      <c r="B72" s="146"/>
      <c r="C72" s="97"/>
      <c r="D72" s="147" t="s">
        <v>568</v>
      </c>
      <c r="E72" s="148"/>
      <c r="F72" s="148"/>
      <c r="G72" s="148"/>
      <c r="H72" s="148"/>
      <c r="I72" s="148"/>
      <c r="J72" s="149">
        <f>J240</f>
        <v>0</v>
      </c>
      <c r="K72" s="97"/>
      <c r="L72" s="150"/>
    </row>
    <row r="73" spans="1:47" s="10" customFormat="1" ht="21.75" customHeight="1">
      <c r="B73" s="146"/>
      <c r="C73" s="97"/>
      <c r="D73" s="147" t="s">
        <v>569</v>
      </c>
      <c r="E73" s="148"/>
      <c r="F73" s="148"/>
      <c r="G73" s="148"/>
      <c r="H73" s="148"/>
      <c r="I73" s="148"/>
      <c r="J73" s="149">
        <f>J276</f>
        <v>0</v>
      </c>
      <c r="K73" s="97"/>
      <c r="L73" s="150"/>
    </row>
    <row r="74" spans="1:47" s="10" customFormat="1" ht="19.899999999999999" customHeight="1">
      <c r="B74" s="146"/>
      <c r="C74" s="97"/>
      <c r="D74" s="147" t="s">
        <v>570</v>
      </c>
      <c r="E74" s="148"/>
      <c r="F74" s="148"/>
      <c r="G74" s="148"/>
      <c r="H74" s="148"/>
      <c r="I74" s="148"/>
      <c r="J74" s="149">
        <f>J289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291</v>
      </c>
      <c r="F86" s="376"/>
      <c r="G86" s="376"/>
      <c r="H86" s="376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293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46" t="str">
        <f>E13</f>
        <v>02 - ÚT východní blok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NCI.CZ ENGINEERING s.r.o.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</f>
        <v>0</v>
      </c>
      <c r="Q98" s="73"/>
      <c r="R98" s="159">
        <f>R99</f>
        <v>5.5260835000000004</v>
      </c>
      <c r="S98" s="73"/>
      <c r="T98" s="160">
        <f>T99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295</v>
      </c>
      <c r="F99" s="165" t="s">
        <v>296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P100+P152+P289</f>
        <v>0</v>
      </c>
      <c r="Q99" s="170"/>
      <c r="R99" s="171">
        <f>R100+R152+R289</f>
        <v>5.5260835000000004</v>
      </c>
      <c r="S99" s="170"/>
      <c r="T99" s="172">
        <f>T100+T152+T289</f>
        <v>0</v>
      </c>
      <c r="AR99" s="173" t="s">
        <v>86</v>
      </c>
      <c r="AT99" s="174" t="s">
        <v>74</v>
      </c>
      <c r="AU99" s="174" t="s">
        <v>75</v>
      </c>
      <c r="AY99" s="173" t="s">
        <v>233</v>
      </c>
      <c r="BK99" s="175">
        <f>BK100+BK152+BK289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571</v>
      </c>
      <c r="F100" s="176" t="s">
        <v>572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SUM(P101:P151)</f>
        <v>0</v>
      </c>
      <c r="Q100" s="170"/>
      <c r="R100" s="171">
        <f>SUM(R101:R151)</f>
        <v>0.16340999999999997</v>
      </c>
      <c r="S100" s="170"/>
      <c r="T100" s="172">
        <f>SUM(T101:T151)</f>
        <v>0</v>
      </c>
      <c r="AR100" s="173" t="s">
        <v>86</v>
      </c>
      <c r="AT100" s="174" t="s">
        <v>74</v>
      </c>
      <c r="AU100" s="174" t="s">
        <v>80</v>
      </c>
      <c r="AY100" s="173" t="s">
        <v>233</v>
      </c>
      <c r="BK100" s="175">
        <f>SUM(BK101:BK151)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351</v>
      </c>
      <c r="F101" s="180" t="s">
        <v>573</v>
      </c>
      <c r="G101" s="181" t="s">
        <v>301</v>
      </c>
      <c r="H101" s="182">
        <v>1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5.0000000000000001E-4</v>
      </c>
      <c r="R101" s="187">
        <f>Q101*H101</f>
        <v>5.0000000000000001E-4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194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194</v>
      </c>
      <c r="BM101" s="189" t="s">
        <v>574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354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206" t="s">
        <v>86</v>
      </c>
      <c r="D103" s="206" t="s">
        <v>310</v>
      </c>
      <c r="E103" s="207" t="s">
        <v>355</v>
      </c>
      <c r="F103" s="208" t="s">
        <v>575</v>
      </c>
      <c r="G103" s="209" t="s">
        <v>301</v>
      </c>
      <c r="H103" s="210">
        <v>1</v>
      </c>
      <c r="I103" s="211"/>
      <c r="J103" s="212">
        <f>ROUND(I103*H103,2)</f>
        <v>0</v>
      </c>
      <c r="K103" s="208" t="s">
        <v>240</v>
      </c>
      <c r="L103" s="213"/>
      <c r="M103" s="214" t="s">
        <v>19</v>
      </c>
      <c r="N103" s="215" t="s">
        <v>46</v>
      </c>
      <c r="O103" s="65"/>
      <c r="P103" s="187">
        <f>O103*H103</f>
        <v>0</v>
      </c>
      <c r="Q103" s="187">
        <v>5.2999999999999998E-4</v>
      </c>
      <c r="R103" s="187">
        <f>Q103*H103</f>
        <v>5.2999999999999998E-4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313</v>
      </c>
      <c r="AT103" s="189" t="s">
        <v>310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194</v>
      </c>
      <c r="BM103" s="189" t="s">
        <v>576</v>
      </c>
    </row>
    <row r="104" spans="1:65" s="2" customFormat="1" ht="24.2" customHeight="1">
      <c r="A104" s="35"/>
      <c r="B104" s="36"/>
      <c r="C104" s="178" t="s">
        <v>91</v>
      </c>
      <c r="D104" s="178" t="s">
        <v>236</v>
      </c>
      <c r="E104" s="179" t="s">
        <v>577</v>
      </c>
      <c r="F104" s="180" t="s">
        <v>578</v>
      </c>
      <c r="G104" s="181" t="s">
        <v>301</v>
      </c>
      <c r="H104" s="182">
        <v>13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3.4000000000000002E-4</v>
      </c>
      <c r="R104" s="187">
        <f>Q104*H104</f>
        <v>4.4200000000000003E-3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194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579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580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24.2" customHeight="1">
      <c r="A106" s="35"/>
      <c r="B106" s="36"/>
      <c r="C106" s="206" t="s">
        <v>260</v>
      </c>
      <c r="D106" s="206" t="s">
        <v>310</v>
      </c>
      <c r="E106" s="207" t="s">
        <v>581</v>
      </c>
      <c r="F106" s="208" t="s">
        <v>582</v>
      </c>
      <c r="G106" s="209" t="s">
        <v>301</v>
      </c>
      <c r="H106" s="210">
        <v>13</v>
      </c>
      <c r="I106" s="211"/>
      <c r="J106" s="212">
        <f>ROUND(I106*H106,2)</f>
        <v>0</v>
      </c>
      <c r="K106" s="208" t="s">
        <v>240</v>
      </c>
      <c r="L106" s="213"/>
      <c r="M106" s="214" t="s">
        <v>19</v>
      </c>
      <c r="N106" s="215" t="s">
        <v>46</v>
      </c>
      <c r="O106" s="65"/>
      <c r="P106" s="187">
        <f>O106*H106</f>
        <v>0</v>
      </c>
      <c r="Q106" s="187">
        <v>3.3E-4</v>
      </c>
      <c r="R106" s="187">
        <f>Q106*H106</f>
        <v>4.2900000000000004E-3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313</v>
      </c>
      <c r="AT106" s="189" t="s">
        <v>310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583</v>
      </c>
    </row>
    <row r="107" spans="1:65" s="2" customFormat="1" ht="24.2" customHeight="1">
      <c r="A107" s="35"/>
      <c r="B107" s="36"/>
      <c r="C107" s="178" t="s">
        <v>232</v>
      </c>
      <c r="D107" s="178" t="s">
        <v>236</v>
      </c>
      <c r="E107" s="179" t="s">
        <v>584</v>
      </c>
      <c r="F107" s="180" t="s">
        <v>585</v>
      </c>
      <c r="G107" s="181" t="s">
        <v>301</v>
      </c>
      <c r="H107" s="182">
        <v>1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5.1999999999999995E-4</v>
      </c>
      <c r="R107" s="187">
        <f>Q107*H107</f>
        <v>5.1999999999999995E-4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194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194</v>
      </c>
      <c r="BM107" s="189" t="s">
        <v>586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587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2" customFormat="1" ht="29.25">
      <c r="A109" s="35"/>
      <c r="B109" s="36"/>
      <c r="C109" s="37"/>
      <c r="D109" s="196" t="s">
        <v>249</v>
      </c>
      <c r="E109" s="37"/>
      <c r="F109" s="197" t="s">
        <v>588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249</v>
      </c>
      <c r="AU109" s="18" t="s">
        <v>86</v>
      </c>
    </row>
    <row r="110" spans="1:65" s="2" customFormat="1" ht="24.2" customHeight="1">
      <c r="A110" s="35"/>
      <c r="B110" s="36"/>
      <c r="C110" s="206" t="s">
        <v>269</v>
      </c>
      <c r="D110" s="206" t="s">
        <v>310</v>
      </c>
      <c r="E110" s="207" t="s">
        <v>589</v>
      </c>
      <c r="F110" s="208" t="s">
        <v>590</v>
      </c>
      <c r="G110" s="209" t="s">
        <v>301</v>
      </c>
      <c r="H110" s="210">
        <v>1</v>
      </c>
      <c r="I110" s="211"/>
      <c r="J110" s="212">
        <f>ROUND(I110*H110,2)</f>
        <v>0</v>
      </c>
      <c r="K110" s="208" t="s">
        <v>240</v>
      </c>
      <c r="L110" s="213"/>
      <c r="M110" s="214" t="s">
        <v>19</v>
      </c>
      <c r="N110" s="215" t="s">
        <v>46</v>
      </c>
      <c r="O110" s="65"/>
      <c r="P110" s="187">
        <f>O110*H110</f>
        <v>0</v>
      </c>
      <c r="Q110" s="187">
        <v>5.1999999999999995E-4</v>
      </c>
      <c r="R110" s="187">
        <f>Q110*H110</f>
        <v>5.1999999999999995E-4</v>
      </c>
      <c r="S110" s="187">
        <v>0</v>
      </c>
      <c r="T110" s="18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313</v>
      </c>
      <c r="AT110" s="189" t="s">
        <v>310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194</v>
      </c>
      <c r="BM110" s="189" t="s">
        <v>591</v>
      </c>
    </row>
    <row r="111" spans="1:65" s="2" customFormat="1" ht="24.2" customHeight="1">
      <c r="A111" s="35"/>
      <c r="B111" s="36"/>
      <c r="C111" s="178" t="s">
        <v>276</v>
      </c>
      <c r="D111" s="178" t="s">
        <v>236</v>
      </c>
      <c r="E111" s="179" t="s">
        <v>592</v>
      </c>
      <c r="F111" s="180" t="s">
        <v>593</v>
      </c>
      <c r="G111" s="181" t="s">
        <v>301</v>
      </c>
      <c r="H111" s="182">
        <v>13</v>
      </c>
      <c r="I111" s="183"/>
      <c r="J111" s="184">
        <f>ROUND(I111*H111,2)</f>
        <v>0</v>
      </c>
      <c r="K111" s="180" t="s">
        <v>240</v>
      </c>
      <c r="L111" s="40"/>
      <c r="M111" s="185" t="s">
        <v>19</v>
      </c>
      <c r="N111" s="186" t="s">
        <v>46</v>
      </c>
      <c r="O111" s="65"/>
      <c r="P111" s="187">
        <f>O111*H111</f>
        <v>0</v>
      </c>
      <c r="Q111" s="187">
        <v>5.1999999999999995E-4</v>
      </c>
      <c r="R111" s="187">
        <f>Q111*H111</f>
        <v>6.7599999999999995E-3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194</v>
      </c>
      <c r="AT111" s="189" t="s">
        <v>236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194</v>
      </c>
      <c r="BM111" s="189" t="s">
        <v>594</v>
      </c>
    </row>
    <row r="112" spans="1:65" s="2" customFormat="1">
      <c r="A112" s="35"/>
      <c r="B112" s="36"/>
      <c r="C112" s="37"/>
      <c r="D112" s="191" t="s">
        <v>243</v>
      </c>
      <c r="E112" s="37"/>
      <c r="F112" s="192" t="s">
        <v>595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243</v>
      </c>
      <c r="AU112" s="18" t="s">
        <v>86</v>
      </c>
    </row>
    <row r="113" spans="1:65" s="2" customFormat="1" ht="29.25">
      <c r="A113" s="35"/>
      <c r="B113" s="36"/>
      <c r="C113" s="37"/>
      <c r="D113" s="196" t="s">
        <v>249</v>
      </c>
      <c r="E113" s="37"/>
      <c r="F113" s="197" t="s">
        <v>588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249</v>
      </c>
      <c r="AU113" s="18" t="s">
        <v>86</v>
      </c>
    </row>
    <row r="114" spans="1:65" s="2" customFormat="1" ht="24.2" customHeight="1">
      <c r="A114" s="35"/>
      <c r="B114" s="36"/>
      <c r="C114" s="206" t="s">
        <v>284</v>
      </c>
      <c r="D114" s="206" t="s">
        <v>310</v>
      </c>
      <c r="E114" s="207" t="s">
        <v>596</v>
      </c>
      <c r="F114" s="208" t="s">
        <v>597</v>
      </c>
      <c r="G114" s="209" t="s">
        <v>301</v>
      </c>
      <c r="H114" s="210">
        <v>13</v>
      </c>
      <c r="I114" s="211"/>
      <c r="J114" s="212">
        <f>ROUND(I114*H114,2)</f>
        <v>0</v>
      </c>
      <c r="K114" s="208" t="s">
        <v>240</v>
      </c>
      <c r="L114" s="213"/>
      <c r="M114" s="214" t="s">
        <v>19</v>
      </c>
      <c r="N114" s="215" t="s">
        <v>46</v>
      </c>
      <c r="O114" s="65"/>
      <c r="P114" s="187">
        <f>O114*H114</f>
        <v>0</v>
      </c>
      <c r="Q114" s="187">
        <v>5.1999999999999995E-4</v>
      </c>
      <c r="R114" s="187">
        <f>Q114*H114</f>
        <v>6.7599999999999995E-3</v>
      </c>
      <c r="S114" s="187">
        <v>0</v>
      </c>
      <c r="T114" s="18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313</v>
      </c>
      <c r="AT114" s="189" t="s">
        <v>310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194</v>
      </c>
      <c r="BM114" s="189" t="s">
        <v>598</v>
      </c>
    </row>
    <row r="115" spans="1:65" s="2" customFormat="1" ht="37.9" customHeight="1">
      <c r="A115" s="35"/>
      <c r="B115" s="36"/>
      <c r="C115" s="178" t="s">
        <v>340</v>
      </c>
      <c r="D115" s="178" t="s">
        <v>236</v>
      </c>
      <c r="E115" s="179" t="s">
        <v>599</v>
      </c>
      <c r="F115" s="180" t="s">
        <v>600</v>
      </c>
      <c r="G115" s="181" t="s">
        <v>301</v>
      </c>
      <c r="H115" s="182">
        <v>10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2.3000000000000001E-4</v>
      </c>
      <c r="R115" s="187">
        <f>Q115*H115</f>
        <v>2.3E-3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194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194</v>
      </c>
      <c r="BM115" s="189" t="s">
        <v>601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602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29.25">
      <c r="A117" s="35"/>
      <c r="B117" s="36"/>
      <c r="C117" s="37"/>
      <c r="D117" s="196" t="s">
        <v>249</v>
      </c>
      <c r="E117" s="37"/>
      <c r="F117" s="197" t="s">
        <v>603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249</v>
      </c>
      <c r="AU117" s="18" t="s">
        <v>86</v>
      </c>
    </row>
    <row r="118" spans="1:65" s="2" customFormat="1" ht="24.2" customHeight="1">
      <c r="A118" s="35"/>
      <c r="B118" s="36"/>
      <c r="C118" s="206" t="s">
        <v>188</v>
      </c>
      <c r="D118" s="206" t="s">
        <v>310</v>
      </c>
      <c r="E118" s="207" t="s">
        <v>604</v>
      </c>
      <c r="F118" s="208" t="s">
        <v>605</v>
      </c>
      <c r="G118" s="209" t="s">
        <v>301</v>
      </c>
      <c r="H118" s="210">
        <v>10</v>
      </c>
      <c r="I118" s="211"/>
      <c r="J118" s="212">
        <f>ROUND(I118*H118,2)</f>
        <v>0</v>
      </c>
      <c r="K118" s="208" t="s">
        <v>240</v>
      </c>
      <c r="L118" s="213"/>
      <c r="M118" s="214" t="s">
        <v>19</v>
      </c>
      <c r="N118" s="215" t="s">
        <v>46</v>
      </c>
      <c r="O118" s="65"/>
      <c r="P118" s="187">
        <f>O118*H118</f>
        <v>0</v>
      </c>
      <c r="Q118" s="187">
        <v>1.8000000000000001E-4</v>
      </c>
      <c r="R118" s="187">
        <f>Q118*H118</f>
        <v>1.8000000000000002E-3</v>
      </c>
      <c r="S118" s="187">
        <v>0</v>
      </c>
      <c r="T118" s="18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9" t="s">
        <v>313</v>
      </c>
      <c r="AT118" s="189" t="s">
        <v>310</v>
      </c>
      <c r="AU118" s="189" t="s">
        <v>86</v>
      </c>
      <c r="AY118" s="18" t="s">
        <v>233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8" t="s">
        <v>80</v>
      </c>
      <c r="BK118" s="190">
        <f>ROUND(I118*H118,2)</f>
        <v>0</v>
      </c>
      <c r="BL118" s="18" t="s">
        <v>194</v>
      </c>
      <c r="BM118" s="189" t="s">
        <v>606</v>
      </c>
    </row>
    <row r="119" spans="1:65" s="2" customFormat="1" ht="37.9" customHeight="1">
      <c r="A119" s="35"/>
      <c r="B119" s="36"/>
      <c r="C119" s="178" t="s">
        <v>123</v>
      </c>
      <c r="D119" s="178" t="s">
        <v>236</v>
      </c>
      <c r="E119" s="179" t="s">
        <v>607</v>
      </c>
      <c r="F119" s="180" t="s">
        <v>608</v>
      </c>
      <c r="G119" s="181" t="s">
        <v>301</v>
      </c>
      <c r="H119" s="182">
        <v>78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2.5999999999999998E-4</v>
      </c>
      <c r="R119" s="187">
        <f>Q119*H119</f>
        <v>2.0279999999999999E-2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194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194</v>
      </c>
      <c r="BM119" s="189" t="s">
        <v>609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610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29.25">
      <c r="A121" s="35"/>
      <c r="B121" s="36"/>
      <c r="C121" s="37"/>
      <c r="D121" s="196" t="s">
        <v>249</v>
      </c>
      <c r="E121" s="37"/>
      <c r="F121" s="197" t="s">
        <v>603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249</v>
      </c>
      <c r="AU121" s="18" t="s">
        <v>86</v>
      </c>
    </row>
    <row r="122" spans="1:65" s="2" customFormat="1" ht="24.2" customHeight="1">
      <c r="A122" s="35"/>
      <c r="B122" s="36"/>
      <c r="C122" s="206" t="s">
        <v>158</v>
      </c>
      <c r="D122" s="206" t="s">
        <v>310</v>
      </c>
      <c r="E122" s="207" t="s">
        <v>611</v>
      </c>
      <c r="F122" s="208" t="s">
        <v>612</v>
      </c>
      <c r="G122" s="209" t="s">
        <v>301</v>
      </c>
      <c r="H122" s="210">
        <v>78</v>
      </c>
      <c r="I122" s="211"/>
      <c r="J122" s="212">
        <f>ROUND(I122*H122,2)</f>
        <v>0</v>
      </c>
      <c r="K122" s="208" t="s">
        <v>240</v>
      </c>
      <c r="L122" s="213"/>
      <c r="M122" s="214" t="s">
        <v>19</v>
      </c>
      <c r="N122" s="215" t="s">
        <v>46</v>
      </c>
      <c r="O122" s="65"/>
      <c r="P122" s="187">
        <f>O122*H122</f>
        <v>0</v>
      </c>
      <c r="Q122" s="187">
        <v>2.3000000000000001E-4</v>
      </c>
      <c r="R122" s="187">
        <f>Q122*H122</f>
        <v>1.7940000000000001E-2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313</v>
      </c>
      <c r="AT122" s="189" t="s">
        <v>310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194</v>
      </c>
      <c r="BM122" s="189" t="s">
        <v>613</v>
      </c>
    </row>
    <row r="123" spans="1:65" s="2" customFormat="1" ht="24.2" customHeight="1">
      <c r="A123" s="35"/>
      <c r="B123" s="36"/>
      <c r="C123" s="178" t="s">
        <v>191</v>
      </c>
      <c r="D123" s="178" t="s">
        <v>236</v>
      </c>
      <c r="E123" s="179" t="s">
        <v>614</v>
      </c>
      <c r="F123" s="180" t="s">
        <v>615</v>
      </c>
      <c r="G123" s="181" t="s">
        <v>301</v>
      </c>
      <c r="H123" s="182">
        <v>10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2.3000000000000001E-4</v>
      </c>
      <c r="R123" s="187">
        <f>Q123*H123</f>
        <v>2.3E-3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194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194</v>
      </c>
      <c r="BM123" s="189" t="s">
        <v>616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617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2" customFormat="1" ht="29.25">
      <c r="A125" s="35"/>
      <c r="B125" s="36"/>
      <c r="C125" s="37"/>
      <c r="D125" s="196" t="s">
        <v>249</v>
      </c>
      <c r="E125" s="37"/>
      <c r="F125" s="197" t="s">
        <v>618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249</v>
      </c>
      <c r="AU125" s="18" t="s">
        <v>86</v>
      </c>
    </row>
    <row r="126" spans="1:65" s="2" customFormat="1" ht="24.2" customHeight="1">
      <c r="A126" s="35"/>
      <c r="B126" s="36"/>
      <c r="C126" s="206" t="s">
        <v>126</v>
      </c>
      <c r="D126" s="206" t="s">
        <v>310</v>
      </c>
      <c r="E126" s="207" t="s">
        <v>619</v>
      </c>
      <c r="F126" s="208" t="s">
        <v>620</v>
      </c>
      <c r="G126" s="209" t="s">
        <v>301</v>
      </c>
      <c r="H126" s="210">
        <v>10</v>
      </c>
      <c r="I126" s="211"/>
      <c r="J126" s="212">
        <f>ROUND(I126*H126,2)</f>
        <v>0</v>
      </c>
      <c r="K126" s="208" t="s">
        <v>240</v>
      </c>
      <c r="L126" s="213"/>
      <c r="M126" s="214" t="s">
        <v>19</v>
      </c>
      <c r="N126" s="215" t="s">
        <v>46</v>
      </c>
      <c r="O126" s="65"/>
      <c r="P126" s="187">
        <f>O126*H126</f>
        <v>0</v>
      </c>
      <c r="Q126" s="187">
        <v>1.8000000000000001E-4</v>
      </c>
      <c r="R126" s="187">
        <f>Q126*H126</f>
        <v>1.8000000000000002E-3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313</v>
      </c>
      <c r="AT126" s="189" t="s">
        <v>310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621</v>
      </c>
    </row>
    <row r="127" spans="1:65" s="2" customFormat="1" ht="24.2" customHeight="1">
      <c r="A127" s="35"/>
      <c r="B127" s="36"/>
      <c r="C127" s="178" t="s">
        <v>8</v>
      </c>
      <c r="D127" s="178" t="s">
        <v>236</v>
      </c>
      <c r="E127" s="179" t="s">
        <v>622</v>
      </c>
      <c r="F127" s="180" t="s">
        <v>623</v>
      </c>
      <c r="G127" s="181" t="s">
        <v>301</v>
      </c>
      <c r="H127" s="182">
        <v>76</v>
      </c>
      <c r="I127" s="183"/>
      <c r="J127" s="184">
        <f>ROUND(I127*H127,2)</f>
        <v>0</v>
      </c>
      <c r="K127" s="180" t="s">
        <v>240</v>
      </c>
      <c r="L127" s="40"/>
      <c r="M127" s="185" t="s">
        <v>19</v>
      </c>
      <c r="N127" s="186" t="s">
        <v>46</v>
      </c>
      <c r="O127" s="65"/>
      <c r="P127" s="187">
        <f>O127*H127</f>
        <v>0</v>
      </c>
      <c r="Q127" s="187">
        <v>2.5999999999999998E-4</v>
      </c>
      <c r="R127" s="187">
        <f>Q127*H127</f>
        <v>1.976E-2</v>
      </c>
      <c r="S127" s="187">
        <v>0</v>
      </c>
      <c r="T127" s="18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194</v>
      </c>
      <c r="AT127" s="189" t="s">
        <v>236</v>
      </c>
      <c r="AU127" s="189" t="s">
        <v>86</v>
      </c>
      <c r="AY127" s="18" t="s">
        <v>233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80</v>
      </c>
      <c r="BK127" s="190">
        <f>ROUND(I127*H127,2)</f>
        <v>0</v>
      </c>
      <c r="BL127" s="18" t="s">
        <v>194</v>
      </c>
      <c r="BM127" s="189" t="s">
        <v>624</v>
      </c>
    </row>
    <row r="128" spans="1:65" s="2" customFormat="1">
      <c r="A128" s="35"/>
      <c r="B128" s="36"/>
      <c r="C128" s="37"/>
      <c r="D128" s="191" t="s">
        <v>243</v>
      </c>
      <c r="E128" s="37"/>
      <c r="F128" s="192" t="s">
        <v>625</v>
      </c>
      <c r="G128" s="37"/>
      <c r="H128" s="37"/>
      <c r="I128" s="193"/>
      <c r="J128" s="37"/>
      <c r="K128" s="37"/>
      <c r="L128" s="40"/>
      <c r="M128" s="194"/>
      <c r="N128" s="195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243</v>
      </c>
      <c r="AU128" s="18" t="s">
        <v>86</v>
      </c>
    </row>
    <row r="129" spans="1:65" s="2" customFormat="1" ht="29.25">
      <c r="A129" s="35"/>
      <c r="B129" s="36"/>
      <c r="C129" s="37"/>
      <c r="D129" s="196" t="s">
        <v>249</v>
      </c>
      <c r="E129" s="37"/>
      <c r="F129" s="197" t="s">
        <v>618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249</v>
      </c>
      <c r="AU129" s="18" t="s">
        <v>86</v>
      </c>
    </row>
    <row r="130" spans="1:65" s="2" customFormat="1" ht="24.2" customHeight="1">
      <c r="A130" s="35"/>
      <c r="B130" s="36"/>
      <c r="C130" s="206" t="s">
        <v>194</v>
      </c>
      <c r="D130" s="206" t="s">
        <v>310</v>
      </c>
      <c r="E130" s="207" t="s">
        <v>626</v>
      </c>
      <c r="F130" s="208" t="s">
        <v>627</v>
      </c>
      <c r="G130" s="209" t="s">
        <v>301</v>
      </c>
      <c r="H130" s="210">
        <v>76</v>
      </c>
      <c r="I130" s="211"/>
      <c r="J130" s="212">
        <f>ROUND(I130*H130,2)</f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>O130*H130</f>
        <v>0</v>
      </c>
      <c r="Q130" s="187">
        <v>2.1000000000000001E-4</v>
      </c>
      <c r="R130" s="187">
        <f>Q130*H130</f>
        <v>1.5960000000000002E-2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313</v>
      </c>
      <c r="AT130" s="189" t="s">
        <v>310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628</v>
      </c>
    </row>
    <row r="131" spans="1:65" s="2" customFormat="1" ht="24.2" customHeight="1">
      <c r="A131" s="35"/>
      <c r="B131" s="36"/>
      <c r="C131" s="178" t="s">
        <v>129</v>
      </c>
      <c r="D131" s="178" t="s">
        <v>236</v>
      </c>
      <c r="E131" s="179" t="s">
        <v>503</v>
      </c>
      <c r="F131" s="180" t="s">
        <v>629</v>
      </c>
      <c r="G131" s="181" t="s">
        <v>301</v>
      </c>
      <c r="H131" s="182">
        <v>28</v>
      </c>
      <c r="I131" s="183"/>
      <c r="J131" s="184">
        <f>ROUND(I131*H131,2)</f>
        <v>0</v>
      </c>
      <c r="K131" s="180" t="s">
        <v>240</v>
      </c>
      <c r="L131" s="40"/>
      <c r="M131" s="185" t="s">
        <v>19</v>
      </c>
      <c r="N131" s="186" t="s">
        <v>46</v>
      </c>
      <c r="O131" s="65"/>
      <c r="P131" s="187">
        <f>O131*H131</f>
        <v>0</v>
      </c>
      <c r="Q131" s="187">
        <v>2.2000000000000001E-4</v>
      </c>
      <c r="R131" s="187">
        <f>Q131*H131</f>
        <v>6.1600000000000005E-3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194</v>
      </c>
      <c r="AT131" s="189" t="s">
        <v>236</v>
      </c>
      <c r="AU131" s="189" t="s">
        <v>86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630</v>
      </c>
    </row>
    <row r="132" spans="1:65" s="2" customFormat="1">
      <c r="A132" s="35"/>
      <c r="B132" s="36"/>
      <c r="C132" s="37"/>
      <c r="D132" s="191" t="s">
        <v>243</v>
      </c>
      <c r="E132" s="37"/>
      <c r="F132" s="192" t="s">
        <v>506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243</v>
      </c>
      <c r="AU132" s="18" t="s">
        <v>86</v>
      </c>
    </row>
    <row r="133" spans="1:65" s="2" customFormat="1" ht="19.5">
      <c r="A133" s="35"/>
      <c r="B133" s="36"/>
      <c r="C133" s="37"/>
      <c r="D133" s="196" t="s">
        <v>249</v>
      </c>
      <c r="E133" s="37"/>
      <c r="F133" s="197" t="s">
        <v>631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249</v>
      </c>
      <c r="AU133" s="18" t="s">
        <v>86</v>
      </c>
    </row>
    <row r="134" spans="1:65" s="2" customFormat="1" ht="24.2" customHeight="1">
      <c r="A134" s="35"/>
      <c r="B134" s="36"/>
      <c r="C134" s="206" t="s">
        <v>163</v>
      </c>
      <c r="D134" s="206" t="s">
        <v>310</v>
      </c>
      <c r="E134" s="207" t="s">
        <v>508</v>
      </c>
      <c r="F134" s="208" t="s">
        <v>632</v>
      </c>
      <c r="G134" s="209" t="s">
        <v>301</v>
      </c>
      <c r="H134" s="210">
        <v>28</v>
      </c>
      <c r="I134" s="211"/>
      <c r="J134" s="212">
        <f>ROUND(I134*H134,2)</f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>O134*H134</f>
        <v>0</v>
      </c>
      <c r="Q134" s="187">
        <v>1.9000000000000001E-4</v>
      </c>
      <c r="R134" s="187">
        <f>Q134*H134</f>
        <v>5.3200000000000001E-3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633</v>
      </c>
    </row>
    <row r="135" spans="1:65" s="2" customFormat="1" ht="24.2" customHeight="1">
      <c r="A135" s="35"/>
      <c r="B135" s="36"/>
      <c r="C135" s="178" t="s">
        <v>197</v>
      </c>
      <c r="D135" s="178" t="s">
        <v>236</v>
      </c>
      <c r="E135" s="179" t="s">
        <v>634</v>
      </c>
      <c r="F135" s="180" t="s">
        <v>635</v>
      </c>
      <c r="G135" s="181" t="s">
        <v>301</v>
      </c>
      <c r="H135" s="182">
        <v>8</v>
      </c>
      <c r="I135" s="183"/>
      <c r="J135" s="184">
        <f>ROUND(I135*H135,2)</f>
        <v>0</v>
      </c>
      <c r="K135" s="180" t="s">
        <v>240</v>
      </c>
      <c r="L135" s="40"/>
      <c r="M135" s="185" t="s">
        <v>19</v>
      </c>
      <c r="N135" s="186" t="s">
        <v>46</v>
      </c>
      <c r="O135" s="65"/>
      <c r="P135" s="187">
        <f>O135*H135</f>
        <v>0</v>
      </c>
      <c r="Q135" s="187">
        <v>2.3000000000000001E-4</v>
      </c>
      <c r="R135" s="187">
        <f>Q135*H135</f>
        <v>1.8400000000000001E-3</v>
      </c>
      <c r="S135" s="187">
        <v>0</v>
      </c>
      <c r="T135" s="18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194</v>
      </c>
      <c r="AT135" s="189" t="s">
        <v>236</v>
      </c>
      <c r="AU135" s="189" t="s">
        <v>86</v>
      </c>
      <c r="AY135" s="18" t="s">
        <v>233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8" t="s">
        <v>80</v>
      </c>
      <c r="BK135" s="190">
        <f>ROUND(I135*H135,2)</f>
        <v>0</v>
      </c>
      <c r="BL135" s="18" t="s">
        <v>194</v>
      </c>
      <c r="BM135" s="189" t="s">
        <v>636</v>
      </c>
    </row>
    <row r="136" spans="1:65" s="2" customFormat="1">
      <c r="A136" s="35"/>
      <c r="B136" s="36"/>
      <c r="C136" s="37"/>
      <c r="D136" s="191" t="s">
        <v>243</v>
      </c>
      <c r="E136" s="37"/>
      <c r="F136" s="192" t="s">
        <v>637</v>
      </c>
      <c r="G136" s="37"/>
      <c r="H136" s="37"/>
      <c r="I136" s="193"/>
      <c r="J136" s="37"/>
      <c r="K136" s="37"/>
      <c r="L136" s="40"/>
      <c r="M136" s="194"/>
      <c r="N136" s="195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243</v>
      </c>
      <c r="AU136" s="18" t="s">
        <v>86</v>
      </c>
    </row>
    <row r="137" spans="1:65" s="2" customFormat="1" ht="24.2" customHeight="1">
      <c r="A137" s="35"/>
      <c r="B137" s="36"/>
      <c r="C137" s="206" t="s">
        <v>132</v>
      </c>
      <c r="D137" s="206" t="s">
        <v>310</v>
      </c>
      <c r="E137" s="207" t="s">
        <v>638</v>
      </c>
      <c r="F137" s="208" t="s">
        <v>639</v>
      </c>
      <c r="G137" s="209" t="s">
        <v>301</v>
      </c>
      <c r="H137" s="210">
        <v>8</v>
      </c>
      <c r="I137" s="211"/>
      <c r="J137" s="212">
        <f>ROUND(I137*H137,2)</f>
        <v>0</v>
      </c>
      <c r="K137" s="208" t="s">
        <v>240</v>
      </c>
      <c r="L137" s="213"/>
      <c r="M137" s="214" t="s">
        <v>19</v>
      </c>
      <c r="N137" s="215" t="s">
        <v>46</v>
      </c>
      <c r="O137" s="65"/>
      <c r="P137" s="187">
        <f>O137*H137</f>
        <v>0</v>
      </c>
      <c r="Q137" s="187">
        <v>2.0000000000000001E-4</v>
      </c>
      <c r="R137" s="187">
        <f>Q137*H137</f>
        <v>1.6000000000000001E-3</v>
      </c>
      <c r="S137" s="187">
        <v>0</v>
      </c>
      <c r="T137" s="18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313</v>
      </c>
      <c r="AT137" s="189" t="s">
        <v>310</v>
      </c>
      <c r="AU137" s="189" t="s">
        <v>86</v>
      </c>
      <c r="AY137" s="18" t="s">
        <v>233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8" t="s">
        <v>80</v>
      </c>
      <c r="BK137" s="190">
        <f>ROUND(I137*H137,2)</f>
        <v>0</v>
      </c>
      <c r="BL137" s="18" t="s">
        <v>194</v>
      </c>
      <c r="BM137" s="189" t="s">
        <v>640</v>
      </c>
    </row>
    <row r="138" spans="1:65" s="2" customFormat="1" ht="24.2" customHeight="1">
      <c r="A138" s="35"/>
      <c r="B138" s="36"/>
      <c r="C138" s="178" t="s">
        <v>7</v>
      </c>
      <c r="D138" s="178" t="s">
        <v>236</v>
      </c>
      <c r="E138" s="179" t="s">
        <v>641</v>
      </c>
      <c r="F138" s="180" t="s">
        <v>642</v>
      </c>
      <c r="G138" s="181" t="s">
        <v>301</v>
      </c>
      <c r="H138" s="182">
        <v>39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9.0000000000000006E-5</v>
      </c>
      <c r="R138" s="187">
        <f>Q138*H138</f>
        <v>3.5100000000000001E-3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643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644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24.2" customHeight="1">
      <c r="A140" s="35"/>
      <c r="B140" s="36"/>
      <c r="C140" s="206" t="s">
        <v>200</v>
      </c>
      <c r="D140" s="206" t="s">
        <v>310</v>
      </c>
      <c r="E140" s="207" t="s">
        <v>645</v>
      </c>
      <c r="F140" s="208" t="s">
        <v>646</v>
      </c>
      <c r="G140" s="209" t="s">
        <v>301</v>
      </c>
      <c r="H140" s="210">
        <v>39</v>
      </c>
      <c r="I140" s="211"/>
      <c r="J140" s="212">
        <f>ROUND(I140*H140,2)</f>
        <v>0</v>
      </c>
      <c r="K140" s="208" t="s">
        <v>240</v>
      </c>
      <c r="L140" s="213"/>
      <c r="M140" s="214" t="s">
        <v>19</v>
      </c>
      <c r="N140" s="215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1.5600000000000002E-3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313</v>
      </c>
      <c r="AT140" s="189" t="s">
        <v>310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647</v>
      </c>
    </row>
    <row r="141" spans="1:65" s="2" customFormat="1" ht="24.2" customHeight="1">
      <c r="A141" s="35"/>
      <c r="B141" s="36"/>
      <c r="C141" s="178" t="s">
        <v>135</v>
      </c>
      <c r="D141" s="178" t="s">
        <v>236</v>
      </c>
      <c r="E141" s="179" t="s">
        <v>648</v>
      </c>
      <c r="F141" s="180" t="s">
        <v>649</v>
      </c>
      <c r="G141" s="181" t="s">
        <v>301</v>
      </c>
      <c r="H141" s="182">
        <v>86</v>
      </c>
      <c r="I141" s="183"/>
      <c r="J141" s="184">
        <f>ROUND(I141*H141,2)</f>
        <v>0</v>
      </c>
      <c r="K141" s="180" t="s">
        <v>240</v>
      </c>
      <c r="L141" s="40"/>
      <c r="M141" s="185" t="s">
        <v>19</v>
      </c>
      <c r="N141" s="186" t="s">
        <v>46</v>
      </c>
      <c r="O141" s="65"/>
      <c r="P141" s="187">
        <f>O141*H141</f>
        <v>0</v>
      </c>
      <c r="Q141" s="187">
        <v>2.9E-4</v>
      </c>
      <c r="R141" s="187">
        <f>Q141*H141</f>
        <v>2.494E-2</v>
      </c>
      <c r="S141" s="187">
        <v>0</v>
      </c>
      <c r="T141" s="18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194</v>
      </c>
      <c r="AT141" s="189" t="s">
        <v>236</v>
      </c>
      <c r="AU141" s="189" t="s">
        <v>86</v>
      </c>
      <c r="AY141" s="18" t="s">
        <v>233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8" t="s">
        <v>80</v>
      </c>
      <c r="BK141" s="190">
        <f>ROUND(I141*H141,2)</f>
        <v>0</v>
      </c>
      <c r="BL141" s="18" t="s">
        <v>194</v>
      </c>
      <c r="BM141" s="189" t="s">
        <v>650</v>
      </c>
    </row>
    <row r="142" spans="1:65" s="2" customFormat="1">
      <c r="A142" s="35"/>
      <c r="B142" s="36"/>
      <c r="C142" s="37"/>
      <c r="D142" s="191" t="s">
        <v>243</v>
      </c>
      <c r="E142" s="37"/>
      <c r="F142" s="192" t="s">
        <v>651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243</v>
      </c>
      <c r="AU142" s="18" t="s">
        <v>86</v>
      </c>
    </row>
    <row r="143" spans="1:65" s="2" customFormat="1" ht="39">
      <c r="A143" s="35"/>
      <c r="B143" s="36"/>
      <c r="C143" s="37"/>
      <c r="D143" s="196" t="s">
        <v>249</v>
      </c>
      <c r="E143" s="37"/>
      <c r="F143" s="197" t="s">
        <v>652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249</v>
      </c>
      <c r="AU143" s="18" t="s">
        <v>86</v>
      </c>
    </row>
    <row r="144" spans="1:65" s="2" customFormat="1" ht="24.2" customHeight="1">
      <c r="A144" s="35"/>
      <c r="B144" s="36"/>
      <c r="C144" s="206" t="s">
        <v>168</v>
      </c>
      <c r="D144" s="206" t="s">
        <v>310</v>
      </c>
      <c r="E144" s="207" t="s">
        <v>653</v>
      </c>
      <c r="F144" s="208" t="s">
        <v>654</v>
      </c>
      <c r="G144" s="209" t="s">
        <v>301</v>
      </c>
      <c r="H144" s="210">
        <v>86</v>
      </c>
      <c r="I144" s="211"/>
      <c r="J144" s="212">
        <f>ROUND(I144*H144,2)</f>
        <v>0</v>
      </c>
      <c r="K144" s="208" t="s">
        <v>240</v>
      </c>
      <c r="L144" s="213"/>
      <c r="M144" s="214" t="s">
        <v>19</v>
      </c>
      <c r="N144" s="215" t="s">
        <v>46</v>
      </c>
      <c r="O144" s="65"/>
      <c r="P144" s="187">
        <f>O144*H144</f>
        <v>0</v>
      </c>
      <c r="Q144" s="187">
        <v>1.3999999999999999E-4</v>
      </c>
      <c r="R144" s="187">
        <f>Q144*H144</f>
        <v>1.2039999999999999E-2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313</v>
      </c>
      <c r="AT144" s="189" t="s">
        <v>310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655</v>
      </c>
    </row>
    <row r="145" spans="1:65" s="2" customFormat="1" ht="49.15" customHeight="1">
      <c r="A145" s="35"/>
      <c r="B145" s="36"/>
      <c r="C145" s="178" t="s">
        <v>203</v>
      </c>
      <c r="D145" s="178" t="s">
        <v>236</v>
      </c>
      <c r="E145" s="179" t="s">
        <v>656</v>
      </c>
      <c r="F145" s="180" t="s">
        <v>657</v>
      </c>
      <c r="G145" s="181" t="s">
        <v>549</v>
      </c>
      <c r="H145" s="182">
        <v>0.16300000000000001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86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658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659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86</v>
      </c>
    </row>
    <row r="147" spans="1:65" s="2" customFormat="1" ht="49.15" customHeight="1">
      <c r="A147" s="35"/>
      <c r="B147" s="36"/>
      <c r="C147" s="178" t="s">
        <v>401</v>
      </c>
      <c r="D147" s="178" t="s">
        <v>236</v>
      </c>
      <c r="E147" s="179" t="s">
        <v>660</v>
      </c>
      <c r="F147" s="180" t="s">
        <v>661</v>
      </c>
      <c r="G147" s="181" t="s">
        <v>549</v>
      </c>
      <c r="H147" s="182">
        <v>0.16300000000000001</v>
      </c>
      <c r="I147" s="183"/>
      <c r="J147" s="184">
        <f>ROUND(I147*H147,2)</f>
        <v>0</v>
      </c>
      <c r="K147" s="180" t="s">
        <v>240</v>
      </c>
      <c r="L147" s="40"/>
      <c r="M147" s="185" t="s">
        <v>19</v>
      </c>
      <c r="N147" s="186" t="s">
        <v>46</v>
      </c>
      <c r="O147" s="6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194</v>
      </c>
      <c r="AT147" s="189" t="s">
        <v>236</v>
      </c>
      <c r="AU147" s="189" t="s">
        <v>86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662</v>
      </c>
    </row>
    <row r="148" spans="1:65" s="2" customFormat="1">
      <c r="A148" s="35"/>
      <c r="B148" s="36"/>
      <c r="C148" s="37"/>
      <c r="D148" s="191" t="s">
        <v>243</v>
      </c>
      <c r="E148" s="37"/>
      <c r="F148" s="192" t="s">
        <v>663</v>
      </c>
      <c r="G148" s="37"/>
      <c r="H148" s="37"/>
      <c r="I148" s="193"/>
      <c r="J148" s="37"/>
      <c r="K148" s="37"/>
      <c r="L148" s="40"/>
      <c r="M148" s="194"/>
      <c r="N148" s="195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243</v>
      </c>
      <c r="AU148" s="18" t="s">
        <v>86</v>
      </c>
    </row>
    <row r="149" spans="1:65" s="2" customFormat="1" ht="55.5" customHeight="1">
      <c r="A149" s="35"/>
      <c r="B149" s="36"/>
      <c r="C149" s="178" t="s">
        <v>406</v>
      </c>
      <c r="D149" s="178" t="s">
        <v>236</v>
      </c>
      <c r="E149" s="179" t="s">
        <v>664</v>
      </c>
      <c r="F149" s="180" t="s">
        <v>665</v>
      </c>
      <c r="G149" s="181" t="s">
        <v>549</v>
      </c>
      <c r="H149" s="182">
        <v>4.0750000000000002</v>
      </c>
      <c r="I149" s="183"/>
      <c r="J149" s="184">
        <f>ROUND(I149*H149,2)</f>
        <v>0</v>
      </c>
      <c r="K149" s="180" t="s">
        <v>240</v>
      </c>
      <c r="L149" s="40"/>
      <c r="M149" s="185" t="s">
        <v>19</v>
      </c>
      <c r="N149" s="186" t="s">
        <v>46</v>
      </c>
      <c r="O149" s="65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194</v>
      </c>
      <c r="AT149" s="189" t="s">
        <v>236</v>
      </c>
      <c r="AU149" s="189" t="s">
        <v>86</v>
      </c>
      <c r="AY149" s="18" t="s">
        <v>233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8" t="s">
        <v>80</v>
      </c>
      <c r="BK149" s="190">
        <f>ROUND(I149*H149,2)</f>
        <v>0</v>
      </c>
      <c r="BL149" s="18" t="s">
        <v>194</v>
      </c>
      <c r="BM149" s="189" t="s">
        <v>666</v>
      </c>
    </row>
    <row r="150" spans="1:65" s="2" customFormat="1">
      <c r="A150" s="35"/>
      <c r="B150" s="36"/>
      <c r="C150" s="37"/>
      <c r="D150" s="191" t="s">
        <v>243</v>
      </c>
      <c r="E150" s="37"/>
      <c r="F150" s="192" t="s">
        <v>667</v>
      </c>
      <c r="G150" s="37"/>
      <c r="H150" s="37"/>
      <c r="I150" s="193"/>
      <c r="J150" s="37"/>
      <c r="K150" s="37"/>
      <c r="L150" s="40"/>
      <c r="M150" s="194"/>
      <c r="N150" s="195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243</v>
      </c>
      <c r="AU150" s="18" t="s">
        <v>86</v>
      </c>
    </row>
    <row r="151" spans="1:65" s="13" customFormat="1">
      <c r="B151" s="216"/>
      <c r="C151" s="217"/>
      <c r="D151" s="196" t="s">
        <v>562</v>
      </c>
      <c r="E151" s="217"/>
      <c r="F151" s="218" t="s">
        <v>668</v>
      </c>
      <c r="G151" s="217"/>
      <c r="H151" s="219">
        <v>4.0750000000000002</v>
      </c>
      <c r="I151" s="220"/>
      <c r="J151" s="217"/>
      <c r="K151" s="217"/>
      <c r="L151" s="221"/>
      <c r="M151" s="226"/>
      <c r="N151" s="227"/>
      <c r="O151" s="227"/>
      <c r="P151" s="227"/>
      <c r="Q151" s="227"/>
      <c r="R151" s="227"/>
      <c r="S151" s="227"/>
      <c r="T151" s="228"/>
      <c r="AT151" s="225" t="s">
        <v>562</v>
      </c>
      <c r="AU151" s="225" t="s">
        <v>86</v>
      </c>
      <c r="AV151" s="13" t="s">
        <v>86</v>
      </c>
      <c r="AW151" s="13" t="s">
        <v>4</v>
      </c>
      <c r="AX151" s="13" t="s">
        <v>80</v>
      </c>
      <c r="AY151" s="225" t="s">
        <v>233</v>
      </c>
    </row>
    <row r="152" spans="1:65" s="12" customFormat="1" ht="22.9" customHeight="1">
      <c r="B152" s="162"/>
      <c r="C152" s="163"/>
      <c r="D152" s="164" t="s">
        <v>74</v>
      </c>
      <c r="E152" s="176" t="s">
        <v>669</v>
      </c>
      <c r="F152" s="176" t="s">
        <v>670</v>
      </c>
      <c r="G152" s="163"/>
      <c r="H152" s="163"/>
      <c r="I152" s="166"/>
      <c r="J152" s="177">
        <f>BK152</f>
        <v>0</v>
      </c>
      <c r="K152" s="163"/>
      <c r="L152" s="168"/>
      <c r="M152" s="169"/>
      <c r="N152" s="170"/>
      <c r="O152" s="170"/>
      <c r="P152" s="171">
        <f>P153+SUM(P154:P196)+P240</f>
        <v>0</v>
      </c>
      <c r="Q152" s="170"/>
      <c r="R152" s="171">
        <f>R153+SUM(R154:R196)+R240</f>
        <v>5.356233500000001</v>
      </c>
      <c r="S152" s="170"/>
      <c r="T152" s="172">
        <f>T153+SUM(T154:T196)+T240</f>
        <v>0</v>
      </c>
      <c r="AR152" s="173" t="s">
        <v>86</v>
      </c>
      <c r="AT152" s="174" t="s">
        <v>74</v>
      </c>
      <c r="AU152" s="174" t="s">
        <v>80</v>
      </c>
      <c r="AY152" s="173" t="s">
        <v>233</v>
      </c>
      <c r="BK152" s="175">
        <f>BK153+SUM(BK154:BK196)+BK240</f>
        <v>0</v>
      </c>
    </row>
    <row r="153" spans="1:65" s="2" customFormat="1" ht="49.15" customHeight="1">
      <c r="A153" s="35"/>
      <c r="B153" s="36"/>
      <c r="C153" s="178" t="s">
        <v>410</v>
      </c>
      <c r="D153" s="178" t="s">
        <v>236</v>
      </c>
      <c r="E153" s="179" t="s">
        <v>671</v>
      </c>
      <c r="F153" s="180" t="s">
        <v>672</v>
      </c>
      <c r="G153" s="181" t="s">
        <v>301</v>
      </c>
      <c r="H153" s="182">
        <v>1</v>
      </c>
      <c r="I153" s="183"/>
      <c r="J153" s="184">
        <f>ROUND(I153*H153,2)</f>
        <v>0</v>
      </c>
      <c r="K153" s="180" t="s">
        <v>240</v>
      </c>
      <c r="L153" s="40"/>
      <c r="M153" s="185" t="s">
        <v>19</v>
      </c>
      <c r="N153" s="186" t="s">
        <v>46</v>
      </c>
      <c r="O153" s="65"/>
      <c r="P153" s="187">
        <f>O153*H153</f>
        <v>0</v>
      </c>
      <c r="Q153" s="187">
        <v>1.942E-2</v>
      </c>
      <c r="R153" s="187">
        <f>Q153*H153</f>
        <v>1.942E-2</v>
      </c>
      <c r="S153" s="187">
        <v>0</v>
      </c>
      <c r="T153" s="18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194</v>
      </c>
      <c r="AT153" s="189" t="s">
        <v>236</v>
      </c>
      <c r="AU153" s="189" t="s">
        <v>86</v>
      </c>
      <c r="AY153" s="18" t="s">
        <v>233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8" t="s">
        <v>80</v>
      </c>
      <c r="BK153" s="190">
        <f>ROUND(I153*H153,2)</f>
        <v>0</v>
      </c>
      <c r="BL153" s="18" t="s">
        <v>194</v>
      </c>
      <c r="BM153" s="189" t="s">
        <v>673</v>
      </c>
    </row>
    <row r="154" spans="1:65" s="2" customFormat="1">
      <c r="A154" s="35"/>
      <c r="B154" s="36"/>
      <c r="C154" s="37"/>
      <c r="D154" s="191" t="s">
        <v>243</v>
      </c>
      <c r="E154" s="37"/>
      <c r="F154" s="192" t="s">
        <v>674</v>
      </c>
      <c r="G154" s="37"/>
      <c r="H154" s="37"/>
      <c r="I154" s="193"/>
      <c r="J154" s="37"/>
      <c r="K154" s="37"/>
      <c r="L154" s="40"/>
      <c r="M154" s="194"/>
      <c r="N154" s="195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243</v>
      </c>
      <c r="AU154" s="18" t="s">
        <v>86</v>
      </c>
    </row>
    <row r="155" spans="1:65" s="2" customFormat="1" ht="19.5">
      <c r="A155" s="35"/>
      <c r="B155" s="36"/>
      <c r="C155" s="37"/>
      <c r="D155" s="196" t="s">
        <v>249</v>
      </c>
      <c r="E155" s="37"/>
      <c r="F155" s="197" t="s">
        <v>675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249</v>
      </c>
      <c r="AU155" s="18" t="s">
        <v>86</v>
      </c>
    </row>
    <row r="156" spans="1:65" s="2" customFormat="1" ht="33" customHeight="1">
      <c r="A156" s="35"/>
      <c r="B156" s="36"/>
      <c r="C156" s="206" t="s">
        <v>415</v>
      </c>
      <c r="D156" s="206" t="s">
        <v>310</v>
      </c>
      <c r="E156" s="207" t="s">
        <v>676</v>
      </c>
      <c r="F156" s="208" t="s">
        <v>677</v>
      </c>
      <c r="G156" s="209" t="s">
        <v>301</v>
      </c>
      <c r="H156" s="210">
        <v>1</v>
      </c>
      <c r="I156" s="211"/>
      <c r="J156" s="212">
        <f>ROUND(I156*H156,2)</f>
        <v>0</v>
      </c>
      <c r="K156" s="208" t="s">
        <v>240</v>
      </c>
      <c r="L156" s="213"/>
      <c r="M156" s="214" t="s">
        <v>19</v>
      </c>
      <c r="N156" s="215" t="s">
        <v>46</v>
      </c>
      <c r="O156" s="65"/>
      <c r="P156" s="187">
        <f>O156*H156</f>
        <v>0</v>
      </c>
      <c r="Q156" s="187">
        <v>1.7219999999999999E-2</v>
      </c>
      <c r="R156" s="187">
        <f>Q156*H156</f>
        <v>1.7219999999999999E-2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313</v>
      </c>
      <c r="AT156" s="189" t="s">
        <v>310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678</v>
      </c>
    </row>
    <row r="157" spans="1:65" s="2" customFormat="1" ht="49.15" customHeight="1">
      <c r="A157" s="35"/>
      <c r="B157" s="36"/>
      <c r="C157" s="178" t="s">
        <v>419</v>
      </c>
      <c r="D157" s="178" t="s">
        <v>236</v>
      </c>
      <c r="E157" s="179" t="s">
        <v>679</v>
      </c>
      <c r="F157" s="180" t="s">
        <v>680</v>
      </c>
      <c r="G157" s="181" t="s">
        <v>301</v>
      </c>
      <c r="H157" s="182">
        <v>4</v>
      </c>
      <c r="I157" s="183"/>
      <c r="J157" s="184">
        <f>ROUND(I157*H157,2)</f>
        <v>0</v>
      </c>
      <c r="K157" s="180" t="s">
        <v>240</v>
      </c>
      <c r="L157" s="40"/>
      <c r="M157" s="185" t="s">
        <v>19</v>
      </c>
      <c r="N157" s="186" t="s">
        <v>46</v>
      </c>
      <c r="O157" s="65"/>
      <c r="P157" s="187">
        <f>O157*H157</f>
        <v>0</v>
      </c>
      <c r="Q157" s="187">
        <v>2.5159999999999998E-2</v>
      </c>
      <c r="R157" s="187">
        <f>Q157*H157</f>
        <v>0.10063999999999999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194</v>
      </c>
      <c r="AT157" s="189" t="s">
        <v>236</v>
      </c>
      <c r="AU157" s="189" t="s">
        <v>86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681</v>
      </c>
    </row>
    <row r="158" spans="1:65" s="2" customFormat="1">
      <c r="A158" s="35"/>
      <c r="B158" s="36"/>
      <c r="C158" s="37"/>
      <c r="D158" s="191" t="s">
        <v>243</v>
      </c>
      <c r="E158" s="37"/>
      <c r="F158" s="192" t="s">
        <v>682</v>
      </c>
      <c r="G158" s="37"/>
      <c r="H158" s="37"/>
      <c r="I158" s="193"/>
      <c r="J158" s="37"/>
      <c r="K158" s="37"/>
      <c r="L158" s="40"/>
      <c r="M158" s="194"/>
      <c r="N158" s="19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243</v>
      </c>
      <c r="AU158" s="18" t="s">
        <v>86</v>
      </c>
    </row>
    <row r="159" spans="1:65" s="2" customFormat="1" ht="19.5">
      <c r="A159" s="35"/>
      <c r="B159" s="36"/>
      <c r="C159" s="37"/>
      <c r="D159" s="196" t="s">
        <v>249</v>
      </c>
      <c r="E159" s="37"/>
      <c r="F159" s="197" t="s">
        <v>675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249</v>
      </c>
      <c r="AU159" s="18" t="s">
        <v>86</v>
      </c>
    </row>
    <row r="160" spans="1:65" s="2" customFormat="1" ht="33" customHeight="1">
      <c r="A160" s="35"/>
      <c r="B160" s="36"/>
      <c r="C160" s="206" t="s">
        <v>424</v>
      </c>
      <c r="D160" s="206" t="s">
        <v>310</v>
      </c>
      <c r="E160" s="207" t="s">
        <v>683</v>
      </c>
      <c r="F160" s="208" t="s">
        <v>684</v>
      </c>
      <c r="G160" s="209" t="s">
        <v>301</v>
      </c>
      <c r="H160" s="210">
        <v>4</v>
      </c>
      <c r="I160" s="211"/>
      <c r="J160" s="212">
        <f>ROUND(I160*H160,2)</f>
        <v>0</v>
      </c>
      <c r="K160" s="208" t="s">
        <v>240</v>
      </c>
      <c r="L160" s="213"/>
      <c r="M160" s="214" t="s">
        <v>19</v>
      </c>
      <c r="N160" s="215" t="s">
        <v>46</v>
      </c>
      <c r="O160" s="65"/>
      <c r="P160" s="187">
        <f>O160*H160</f>
        <v>0</v>
      </c>
      <c r="Q160" s="187">
        <v>2.2960000000000001E-2</v>
      </c>
      <c r="R160" s="187">
        <f>Q160*H160</f>
        <v>9.1840000000000005E-2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313</v>
      </c>
      <c r="AT160" s="189" t="s">
        <v>310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685</v>
      </c>
    </row>
    <row r="161" spans="1:65" s="2" customFormat="1" ht="49.15" customHeight="1">
      <c r="A161" s="35"/>
      <c r="B161" s="36"/>
      <c r="C161" s="178" t="s">
        <v>313</v>
      </c>
      <c r="D161" s="178" t="s">
        <v>236</v>
      </c>
      <c r="E161" s="179" t="s">
        <v>686</v>
      </c>
      <c r="F161" s="180" t="s">
        <v>687</v>
      </c>
      <c r="G161" s="181" t="s">
        <v>301</v>
      </c>
      <c r="H161" s="182">
        <v>16</v>
      </c>
      <c r="I161" s="183"/>
      <c r="J161" s="184">
        <f>ROUND(I161*H161,2)</f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>O161*H161</f>
        <v>0</v>
      </c>
      <c r="Q161" s="187">
        <v>2.8029999999999999E-2</v>
      </c>
      <c r="R161" s="187">
        <f>Q161*H161</f>
        <v>0.44847999999999999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86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688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689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86</v>
      </c>
    </row>
    <row r="163" spans="1:65" s="2" customFormat="1" ht="19.5">
      <c r="A163" s="35"/>
      <c r="B163" s="36"/>
      <c r="C163" s="37"/>
      <c r="D163" s="196" t="s">
        <v>249</v>
      </c>
      <c r="E163" s="37"/>
      <c r="F163" s="197" t="s">
        <v>675</v>
      </c>
      <c r="G163" s="37"/>
      <c r="H163" s="37"/>
      <c r="I163" s="193"/>
      <c r="J163" s="37"/>
      <c r="K163" s="37"/>
      <c r="L163" s="40"/>
      <c r="M163" s="194"/>
      <c r="N163" s="195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249</v>
      </c>
      <c r="AU163" s="18" t="s">
        <v>86</v>
      </c>
    </row>
    <row r="164" spans="1:65" s="2" customFormat="1" ht="33" customHeight="1">
      <c r="A164" s="35"/>
      <c r="B164" s="36"/>
      <c r="C164" s="206" t="s">
        <v>432</v>
      </c>
      <c r="D164" s="206" t="s">
        <v>310</v>
      </c>
      <c r="E164" s="207" t="s">
        <v>690</v>
      </c>
      <c r="F164" s="208" t="s">
        <v>691</v>
      </c>
      <c r="G164" s="209" t="s">
        <v>301</v>
      </c>
      <c r="H164" s="210">
        <v>16</v>
      </c>
      <c r="I164" s="211"/>
      <c r="J164" s="212">
        <f>ROUND(I164*H164,2)</f>
        <v>0</v>
      </c>
      <c r="K164" s="208" t="s">
        <v>240</v>
      </c>
      <c r="L164" s="213"/>
      <c r="M164" s="214" t="s">
        <v>19</v>
      </c>
      <c r="N164" s="215" t="s">
        <v>46</v>
      </c>
      <c r="O164" s="65"/>
      <c r="P164" s="187">
        <f>O164*H164</f>
        <v>0</v>
      </c>
      <c r="Q164" s="187">
        <v>2.5829999999999999E-2</v>
      </c>
      <c r="R164" s="187">
        <f>Q164*H164</f>
        <v>0.41327999999999998</v>
      </c>
      <c r="S164" s="187">
        <v>0</v>
      </c>
      <c r="T164" s="18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313</v>
      </c>
      <c r="AT164" s="189" t="s">
        <v>310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692</v>
      </c>
    </row>
    <row r="165" spans="1:65" s="2" customFormat="1" ht="49.15" customHeight="1">
      <c r="A165" s="35"/>
      <c r="B165" s="36"/>
      <c r="C165" s="178" t="s">
        <v>437</v>
      </c>
      <c r="D165" s="178" t="s">
        <v>236</v>
      </c>
      <c r="E165" s="179" t="s">
        <v>693</v>
      </c>
      <c r="F165" s="180" t="s">
        <v>694</v>
      </c>
      <c r="G165" s="181" t="s">
        <v>301</v>
      </c>
      <c r="H165" s="182">
        <v>7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3.09E-2</v>
      </c>
      <c r="R165" s="187">
        <f>Q165*H165</f>
        <v>0.21629999999999999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695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696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19.5">
      <c r="A167" s="35"/>
      <c r="B167" s="36"/>
      <c r="C167" s="37"/>
      <c r="D167" s="196" t="s">
        <v>249</v>
      </c>
      <c r="E167" s="37"/>
      <c r="F167" s="197" t="s">
        <v>675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249</v>
      </c>
      <c r="AU167" s="18" t="s">
        <v>86</v>
      </c>
    </row>
    <row r="168" spans="1:65" s="2" customFormat="1" ht="33" customHeight="1">
      <c r="A168" s="35"/>
      <c r="B168" s="36"/>
      <c r="C168" s="206" t="s">
        <v>442</v>
      </c>
      <c r="D168" s="206" t="s">
        <v>310</v>
      </c>
      <c r="E168" s="207" t="s">
        <v>697</v>
      </c>
      <c r="F168" s="208" t="s">
        <v>698</v>
      </c>
      <c r="G168" s="209" t="s">
        <v>301</v>
      </c>
      <c r="H168" s="210">
        <v>7</v>
      </c>
      <c r="I168" s="211"/>
      <c r="J168" s="212">
        <f>ROUND(I168*H168,2)</f>
        <v>0</v>
      </c>
      <c r="K168" s="208" t="s">
        <v>240</v>
      </c>
      <c r="L168" s="213"/>
      <c r="M168" s="214" t="s">
        <v>19</v>
      </c>
      <c r="N168" s="215" t="s">
        <v>46</v>
      </c>
      <c r="O168" s="65"/>
      <c r="P168" s="187">
        <f>O168*H168</f>
        <v>0</v>
      </c>
      <c r="Q168" s="187">
        <v>2.87E-2</v>
      </c>
      <c r="R168" s="187">
        <f>Q168*H168</f>
        <v>0.2009</v>
      </c>
      <c r="S168" s="187">
        <v>0</v>
      </c>
      <c r="T168" s="18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313</v>
      </c>
      <c r="AT168" s="189" t="s">
        <v>310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699</v>
      </c>
    </row>
    <row r="169" spans="1:65" s="2" customFormat="1" ht="49.15" customHeight="1">
      <c r="A169" s="35"/>
      <c r="B169" s="36"/>
      <c r="C169" s="178" t="s">
        <v>447</v>
      </c>
      <c r="D169" s="178" t="s">
        <v>236</v>
      </c>
      <c r="E169" s="179" t="s">
        <v>700</v>
      </c>
      <c r="F169" s="180" t="s">
        <v>701</v>
      </c>
      <c r="G169" s="181" t="s">
        <v>301</v>
      </c>
      <c r="H169" s="182">
        <v>2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3.32E-2</v>
      </c>
      <c r="R169" s="187">
        <f>Q169*H169</f>
        <v>6.6400000000000001E-2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702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703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19.5">
      <c r="A171" s="35"/>
      <c r="B171" s="36"/>
      <c r="C171" s="37"/>
      <c r="D171" s="196" t="s">
        <v>249</v>
      </c>
      <c r="E171" s="37"/>
      <c r="F171" s="197" t="s">
        <v>675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249</v>
      </c>
      <c r="AU171" s="18" t="s">
        <v>86</v>
      </c>
    </row>
    <row r="172" spans="1:65" s="2" customFormat="1" ht="33" customHeight="1">
      <c r="A172" s="35"/>
      <c r="B172" s="36"/>
      <c r="C172" s="206" t="s">
        <v>452</v>
      </c>
      <c r="D172" s="206" t="s">
        <v>310</v>
      </c>
      <c r="E172" s="207" t="s">
        <v>704</v>
      </c>
      <c r="F172" s="208" t="s">
        <v>705</v>
      </c>
      <c r="G172" s="209" t="s">
        <v>301</v>
      </c>
      <c r="H172" s="210">
        <v>2</v>
      </c>
      <c r="I172" s="211"/>
      <c r="J172" s="212">
        <f>ROUND(I172*H172,2)</f>
        <v>0</v>
      </c>
      <c r="K172" s="208" t="s">
        <v>240</v>
      </c>
      <c r="L172" s="213"/>
      <c r="M172" s="214" t="s">
        <v>19</v>
      </c>
      <c r="N172" s="215" t="s">
        <v>46</v>
      </c>
      <c r="O172" s="65"/>
      <c r="P172" s="187">
        <f>O172*H172</f>
        <v>0</v>
      </c>
      <c r="Q172" s="187">
        <v>3.1E-2</v>
      </c>
      <c r="R172" s="187">
        <f>Q172*H172</f>
        <v>6.2E-2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313</v>
      </c>
      <c r="AT172" s="189" t="s">
        <v>310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706</v>
      </c>
    </row>
    <row r="173" spans="1:65" s="2" customFormat="1" ht="49.15" customHeight="1">
      <c r="A173" s="35"/>
      <c r="B173" s="36"/>
      <c r="C173" s="178" t="s">
        <v>457</v>
      </c>
      <c r="D173" s="178" t="s">
        <v>236</v>
      </c>
      <c r="E173" s="179" t="s">
        <v>707</v>
      </c>
      <c r="F173" s="180" t="s">
        <v>708</v>
      </c>
      <c r="G173" s="181" t="s">
        <v>301</v>
      </c>
      <c r="H173" s="182">
        <v>2</v>
      </c>
      <c r="I173" s="183"/>
      <c r="J173" s="184">
        <f>ROUND(I173*H173,2)</f>
        <v>0</v>
      </c>
      <c r="K173" s="180" t="s">
        <v>240</v>
      </c>
      <c r="L173" s="40"/>
      <c r="M173" s="185" t="s">
        <v>19</v>
      </c>
      <c r="N173" s="186" t="s">
        <v>46</v>
      </c>
      <c r="O173" s="65"/>
      <c r="P173" s="187">
        <f>O173*H173</f>
        <v>0</v>
      </c>
      <c r="Q173" s="187">
        <v>1.8499999999999999E-2</v>
      </c>
      <c r="R173" s="187">
        <f>Q173*H173</f>
        <v>3.6999999999999998E-2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709</v>
      </c>
    </row>
    <row r="174" spans="1:65" s="2" customFormat="1">
      <c r="A174" s="35"/>
      <c r="B174" s="36"/>
      <c r="C174" s="37"/>
      <c r="D174" s="191" t="s">
        <v>243</v>
      </c>
      <c r="E174" s="37"/>
      <c r="F174" s="192" t="s">
        <v>710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243</v>
      </c>
      <c r="AU174" s="18" t="s">
        <v>86</v>
      </c>
    </row>
    <row r="175" spans="1:65" s="2" customFormat="1" ht="19.5">
      <c r="A175" s="35"/>
      <c r="B175" s="36"/>
      <c r="C175" s="37"/>
      <c r="D175" s="196" t="s">
        <v>249</v>
      </c>
      <c r="E175" s="37"/>
      <c r="F175" s="197" t="s">
        <v>675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249</v>
      </c>
      <c r="AU175" s="18" t="s">
        <v>86</v>
      </c>
    </row>
    <row r="176" spans="1:65" s="2" customFormat="1" ht="33" customHeight="1">
      <c r="A176" s="35"/>
      <c r="B176" s="36"/>
      <c r="C176" s="206" t="s">
        <v>462</v>
      </c>
      <c r="D176" s="206" t="s">
        <v>310</v>
      </c>
      <c r="E176" s="207" t="s">
        <v>711</v>
      </c>
      <c r="F176" s="208" t="s">
        <v>712</v>
      </c>
      <c r="G176" s="209" t="s">
        <v>301</v>
      </c>
      <c r="H176" s="210">
        <v>2</v>
      </c>
      <c r="I176" s="211"/>
      <c r="J176" s="212">
        <f>ROUND(I176*H176,2)</f>
        <v>0</v>
      </c>
      <c r="K176" s="208" t="s">
        <v>240</v>
      </c>
      <c r="L176" s="213"/>
      <c r="M176" s="214" t="s">
        <v>19</v>
      </c>
      <c r="N176" s="215" t="s">
        <v>46</v>
      </c>
      <c r="O176" s="65"/>
      <c r="P176" s="187">
        <f>O176*H176</f>
        <v>0</v>
      </c>
      <c r="Q176" s="187">
        <v>1.9560000000000001E-2</v>
      </c>
      <c r="R176" s="187">
        <f>Q176*H176</f>
        <v>3.9120000000000002E-2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313</v>
      </c>
      <c r="AT176" s="189" t="s">
        <v>310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713</v>
      </c>
    </row>
    <row r="177" spans="1:65" s="2" customFormat="1" ht="49.15" customHeight="1">
      <c r="A177" s="35"/>
      <c r="B177" s="36"/>
      <c r="C177" s="178" t="s">
        <v>466</v>
      </c>
      <c r="D177" s="178" t="s">
        <v>236</v>
      </c>
      <c r="E177" s="179" t="s">
        <v>714</v>
      </c>
      <c r="F177" s="180" t="s">
        <v>715</v>
      </c>
      <c r="G177" s="181" t="s">
        <v>301</v>
      </c>
      <c r="H177" s="182">
        <v>21</v>
      </c>
      <c r="I177" s="183"/>
      <c r="J177" s="184">
        <f>ROUND(I177*H177,2)</f>
        <v>0</v>
      </c>
      <c r="K177" s="180" t="s">
        <v>240</v>
      </c>
      <c r="L177" s="40"/>
      <c r="M177" s="185" t="s">
        <v>19</v>
      </c>
      <c r="N177" s="186" t="s">
        <v>46</v>
      </c>
      <c r="O177" s="65"/>
      <c r="P177" s="187">
        <f>O177*H177</f>
        <v>0</v>
      </c>
      <c r="Q177" s="187">
        <v>3.4799999999999998E-2</v>
      </c>
      <c r="R177" s="187">
        <f>Q177*H177</f>
        <v>0.73079999999999989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194</v>
      </c>
      <c r="AT177" s="189" t="s">
        <v>236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716</v>
      </c>
    </row>
    <row r="178" spans="1:65" s="2" customFormat="1">
      <c r="A178" s="35"/>
      <c r="B178" s="36"/>
      <c r="C178" s="37"/>
      <c r="D178" s="191" t="s">
        <v>243</v>
      </c>
      <c r="E178" s="37"/>
      <c r="F178" s="192" t="s">
        <v>717</v>
      </c>
      <c r="G178" s="37"/>
      <c r="H178" s="37"/>
      <c r="I178" s="193"/>
      <c r="J178" s="37"/>
      <c r="K178" s="37"/>
      <c r="L178" s="40"/>
      <c r="M178" s="194"/>
      <c r="N178" s="195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243</v>
      </c>
      <c r="AU178" s="18" t="s">
        <v>86</v>
      </c>
    </row>
    <row r="179" spans="1:65" s="2" customFormat="1" ht="19.5">
      <c r="A179" s="35"/>
      <c r="B179" s="36"/>
      <c r="C179" s="37"/>
      <c r="D179" s="196" t="s">
        <v>249</v>
      </c>
      <c r="E179" s="37"/>
      <c r="F179" s="197" t="s">
        <v>675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249</v>
      </c>
      <c r="AU179" s="18" t="s">
        <v>86</v>
      </c>
    </row>
    <row r="180" spans="1:65" s="2" customFormat="1" ht="33" customHeight="1">
      <c r="A180" s="35"/>
      <c r="B180" s="36"/>
      <c r="C180" s="206" t="s">
        <v>472</v>
      </c>
      <c r="D180" s="206" t="s">
        <v>310</v>
      </c>
      <c r="E180" s="207" t="s">
        <v>718</v>
      </c>
      <c r="F180" s="208" t="s">
        <v>719</v>
      </c>
      <c r="G180" s="209" t="s">
        <v>301</v>
      </c>
      <c r="H180" s="210">
        <v>21</v>
      </c>
      <c r="I180" s="211"/>
      <c r="J180" s="212">
        <f>ROUND(I180*H180,2)</f>
        <v>0</v>
      </c>
      <c r="K180" s="208" t="s">
        <v>240</v>
      </c>
      <c r="L180" s="213"/>
      <c r="M180" s="214" t="s">
        <v>19</v>
      </c>
      <c r="N180" s="215" t="s">
        <v>46</v>
      </c>
      <c r="O180" s="65"/>
      <c r="P180" s="187">
        <f>O180*H180</f>
        <v>0</v>
      </c>
      <c r="Q180" s="187">
        <v>3.2599999999999997E-2</v>
      </c>
      <c r="R180" s="187">
        <f>Q180*H180</f>
        <v>0.68459999999999999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313</v>
      </c>
      <c r="AT180" s="189" t="s">
        <v>310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720</v>
      </c>
    </row>
    <row r="181" spans="1:65" s="2" customFormat="1" ht="49.15" customHeight="1">
      <c r="A181" s="35"/>
      <c r="B181" s="36"/>
      <c r="C181" s="178" t="s">
        <v>476</v>
      </c>
      <c r="D181" s="178" t="s">
        <v>236</v>
      </c>
      <c r="E181" s="179" t="s">
        <v>721</v>
      </c>
      <c r="F181" s="180" t="s">
        <v>722</v>
      </c>
      <c r="G181" s="181" t="s">
        <v>301</v>
      </c>
      <c r="H181" s="182">
        <v>6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3.7199999999999997E-2</v>
      </c>
      <c r="R181" s="187">
        <f>Q181*H181</f>
        <v>0.22319999999999998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723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724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86</v>
      </c>
    </row>
    <row r="183" spans="1:65" s="2" customFormat="1" ht="19.5">
      <c r="A183" s="35"/>
      <c r="B183" s="36"/>
      <c r="C183" s="37"/>
      <c r="D183" s="196" t="s">
        <v>249</v>
      </c>
      <c r="E183" s="37"/>
      <c r="F183" s="197" t="s">
        <v>675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249</v>
      </c>
      <c r="AU183" s="18" t="s">
        <v>86</v>
      </c>
    </row>
    <row r="184" spans="1:65" s="2" customFormat="1" ht="33" customHeight="1">
      <c r="A184" s="35"/>
      <c r="B184" s="36"/>
      <c r="C184" s="206" t="s">
        <v>482</v>
      </c>
      <c r="D184" s="206" t="s">
        <v>310</v>
      </c>
      <c r="E184" s="207" t="s">
        <v>725</v>
      </c>
      <c r="F184" s="208" t="s">
        <v>726</v>
      </c>
      <c r="G184" s="209" t="s">
        <v>301</v>
      </c>
      <c r="H184" s="210">
        <v>6</v>
      </c>
      <c r="I184" s="211"/>
      <c r="J184" s="212">
        <f>ROUND(I184*H184,2)</f>
        <v>0</v>
      </c>
      <c r="K184" s="208" t="s">
        <v>240</v>
      </c>
      <c r="L184" s="213"/>
      <c r="M184" s="214" t="s">
        <v>19</v>
      </c>
      <c r="N184" s="215" t="s">
        <v>46</v>
      </c>
      <c r="O184" s="65"/>
      <c r="P184" s="187">
        <f>O184*H184</f>
        <v>0</v>
      </c>
      <c r="Q184" s="187">
        <v>3.5000000000000003E-2</v>
      </c>
      <c r="R184" s="187">
        <f>Q184*H184</f>
        <v>0.21000000000000002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313</v>
      </c>
      <c r="AT184" s="189" t="s">
        <v>310</v>
      </c>
      <c r="AU184" s="189" t="s">
        <v>86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727</v>
      </c>
    </row>
    <row r="185" spans="1:65" s="2" customFormat="1" ht="49.15" customHeight="1">
      <c r="A185" s="35"/>
      <c r="B185" s="36"/>
      <c r="C185" s="178" t="s">
        <v>486</v>
      </c>
      <c r="D185" s="178" t="s">
        <v>236</v>
      </c>
      <c r="E185" s="179" t="s">
        <v>728</v>
      </c>
      <c r="F185" s="180" t="s">
        <v>729</v>
      </c>
      <c r="G185" s="181" t="s">
        <v>301</v>
      </c>
      <c r="H185" s="182">
        <v>8</v>
      </c>
      <c r="I185" s="183"/>
      <c r="J185" s="184">
        <f>ROUND(I185*H185,2)</f>
        <v>0</v>
      </c>
      <c r="K185" s="180" t="s">
        <v>240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4.1320000000000003E-2</v>
      </c>
      <c r="R185" s="187">
        <f>Q185*H185</f>
        <v>0.33056000000000002</v>
      </c>
      <c r="S185" s="187">
        <v>0</v>
      </c>
      <c r="T185" s="18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194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194</v>
      </c>
      <c r="BM185" s="189" t="s">
        <v>730</v>
      </c>
    </row>
    <row r="186" spans="1:65" s="2" customFormat="1">
      <c r="A186" s="35"/>
      <c r="B186" s="36"/>
      <c r="C186" s="37"/>
      <c r="D186" s="191" t="s">
        <v>243</v>
      </c>
      <c r="E186" s="37"/>
      <c r="F186" s="192" t="s">
        <v>731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243</v>
      </c>
      <c r="AU186" s="18" t="s">
        <v>86</v>
      </c>
    </row>
    <row r="187" spans="1:65" s="2" customFormat="1" ht="19.5">
      <c r="A187" s="35"/>
      <c r="B187" s="36"/>
      <c r="C187" s="37"/>
      <c r="D187" s="196" t="s">
        <v>249</v>
      </c>
      <c r="E187" s="37"/>
      <c r="F187" s="197" t="s">
        <v>675</v>
      </c>
      <c r="G187" s="37"/>
      <c r="H187" s="37"/>
      <c r="I187" s="193"/>
      <c r="J187" s="37"/>
      <c r="K187" s="37"/>
      <c r="L187" s="40"/>
      <c r="M187" s="194"/>
      <c r="N187" s="195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249</v>
      </c>
      <c r="AU187" s="18" t="s">
        <v>86</v>
      </c>
    </row>
    <row r="188" spans="1:65" s="2" customFormat="1" ht="33" customHeight="1">
      <c r="A188" s="35"/>
      <c r="B188" s="36"/>
      <c r="C188" s="206" t="s">
        <v>492</v>
      </c>
      <c r="D188" s="206" t="s">
        <v>310</v>
      </c>
      <c r="E188" s="207" t="s">
        <v>732</v>
      </c>
      <c r="F188" s="208" t="s">
        <v>733</v>
      </c>
      <c r="G188" s="209" t="s">
        <v>301</v>
      </c>
      <c r="H188" s="210">
        <v>8</v>
      </c>
      <c r="I188" s="211"/>
      <c r="J188" s="212">
        <f>ROUND(I188*H188,2)</f>
        <v>0</v>
      </c>
      <c r="K188" s="208" t="s">
        <v>240</v>
      </c>
      <c r="L188" s="213"/>
      <c r="M188" s="214" t="s">
        <v>19</v>
      </c>
      <c r="N188" s="215" t="s">
        <v>46</v>
      </c>
      <c r="O188" s="65"/>
      <c r="P188" s="187">
        <f>O188*H188</f>
        <v>0</v>
      </c>
      <c r="Q188" s="187">
        <v>3.9120000000000002E-2</v>
      </c>
      <c r="R188" s="187">
        <f>Q188*H188</f>
        <v>0.31296000000000002</v>
      </c>
      <c r="S188" s="187">
        <v>0</v>
      </c>
      <c r="T188" s="18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9" t="s">
        <v>313</v>
      </c>
      <c r="AT188" s="189" t="s">
        <v>310</v>
      </c>
      <c r="AU188" s="189" t="s">
        <v>86</v>
      </c>
      <c r="AY188" s="18" t="s">
        <v>233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8" t="s">
        <v>80</v>
      </c>
      <c r="BK188" s="190">
        <f>ROUND(I188*H188,2)</f>
        <v>0</v>
      </c>
      <c r="BL188" s="18" t="s">
        <v>194</v>
      </c>
      <c r="BM188" s="189" t="s">
        <v>734</v>
      </c>
    </row>
    <row r="189" spans="1:65" s="2" customFormat="1" ht="49.15" customHeight="1">
      <c r="A189" s="35"/>
      <c r="B189" s="36"/>
      <c r="C189" s="178" t="s">
        <v>496</v>
      </c>
      <c r="D189" s="178" t="s">
        <v>236</v>
      </c>
      <c r="E189" s="179" t="s">
        <v>735</v>
      </c>
      <c r="F189" s="180" t="s">
        <v>736</v>
      </c>
      <c r="G189" s="181" t="s">
        <v>549</v>
      </c>
      <c r="H189" s="182">
        <v>5.3559999999999999</v>
      </c>
      <c r="I189" s="183"/>
      <c r="J189" s="184">
        <f>ROUND(I189*H189,2)</f>
        <v>0</v>
      </c>
      <c r="K189" s="180" t="s">
        <v>240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194</v>
      </c>
      <c r="AT189" s="189" t="s">
        <v>236</v>
      </c>
      <c r="AU189" s="189" t="s">
        <v>86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194</v>
      </c>
      <c r="BM189" s="189" t="s">
        <v>737</v>
      </c>
    </row>
    <row r="190" spans="1:65" s="2" customFormat="1">
      <c r="A190" s="35"/>
      <c r="B190" s="36"/>
      <c r="C190" s="37"/>
      <c r="D190" s="191" t="s">
        <v>243</v>
      </c>
      <c r="E190" s="37"/>
      <c r="F190" s="192" t="s">
        <v>738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243</v>
      </c>
      <c r="AU190" s="18" t="s">
        <v>86</v>
      </c>
    </row>
    <row r="191" spans="1:65" s="2" customFormat="1" ht="55.5" customHeight="1">
      <c r="A191" s="35"/>
      <c r="B191" s="36"/>
      <c r="C191" s="178" t="s">
        <v>502</v>
      </c>
      <c r="D191" s="178" t="s">
        <v>236</v>
      </c>
      <c r="E191" s="179" t="s">
        <v>739</v>
      </c>
      <c r="F191" s="180" t="s">
        <v>740</v>
      </c>
      <c r="G191" s="181" t="s">
        <v>549</v>
      </c>
      <c r="H191" s="182">
        <v>5.3559999999999999</v>
      </c>
      <c r="I191" s="183"/>
      <c r="J191" s="184">
        <f>ROUND(I191*H191,2)</f>
        <v>0</v>
      </c>
      <c r="K191" s="180" t="s">
        <v>240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741</v>
      </c>
    </row>
    <row r="192" spans="1:65" s="2" customFormat="1">
      <c r="A192" s="35"/>
      <c r="B192" s="36"/>
      <c r="C192" s="37"/>
      <c r="D192" s="191" t="s">
        <v>243</v>
      </c>
      <c r="E192" s="37"/>
      <c r="F192" s="192" t="s">
        <v>742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243</v>
      </c>
      <c r="AU192" s="18" t="s">
        <v>86</v>
      </c>
    </row>
    <row r="193" spans="1:65" s="2" customFormat="1" ht="55.5" customHeight="1">
      <c r="A193" s="35"/>
      <c r="B193" s="36"/>
      <c r="C193" s="178" t="s">
        <v>507</v>
      </c>
      <c r="D193" s="178" t="s">
        <v>236</v>
      </c>
      <c r="E193" s="179" t="s">
        <v>743</v>
      </c>
      <c r="F193" s="180" t="s">
        <v>744</v>
      </c>
      <c r="G193" s="181" t="s">
        <v>549</v>
      </c>
      <c r="H193" s="182">
        <v>133.9</v>
      </c>
      <c r="I193" s="183"/>
      <c r="J193" s="184">
        <f>ROUND(I193*H193,2)</f>
        <v>0</v>
      </c>
      <c r="K193" s="180" t="s">
        <v>240</v>
      </c>
      <c r="L193" s="40"/>
      <c r="M193" s="185" t="s">
        <v>19</v>
      </c>
      <c r="N193" s="186" t="s">
        <v>46</v>
      </c>
      <c r="O193" s="65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194</v>
      </c>
      <c r="AT193" s="189" t="s">
        <v>236</v>
      </c>
      <c r="AU193" s="189" t="s">
        <v>86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745</v>
      </c>
    </row>
    <row r="194" spans="1:65" s="2" customFormat="1">
      <c r="A194" s="35"/>
      <c r="B194" s="36"/>
      <c r="C194" s="37"/>
      <c r="D194" s="191" t="s">
        <v>243</v>
      </c>
      <c r="E194" s="37"/>
      <c r="F194" s="192" t="s">
        <v>746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243</v>
      </c>
      <c r="AU194" s="18" t="s">
        <v>86</v>
      </c>
    </row>
    <row r="195" spans="1:65" s="13" customFormat="1">
      <c r="B195" s="216"/>
      <c r="C195" s="217"/>
      <c r="D195" s="196" t="s">
        <v>562</v>
      </c>
      <c r="E195" s="217"/>
      <c r="F195" s="218" t="s">
        <v>747</v>
      </c>
      <c r="G195" s="217"/>
      <c r="H195" s="219">
        <v>133.9</v>
      </c>
      <c r="I195" s="220"/>
      <c r="J195" s="217"/>
      <c r="K195" s="217"/>
      <c r="L195" s="221"/>
      <c r="M195" s="226"/>
      <c r="N195" s="227"/>
      <c r="O195" s="227"/>
      <c r="P195" s="227"/>
      <c r="Q195" s="227"/>
      <c r="R195" s="227"/>
      <c r="S195" s="227"/>
      <c r="T195" s="228"/>
      <c r="AT195" s="225" t="s">
        <v>562</v>
      </c>
      <c r="AU195" s="225" t="s">
        <v>86</v>
      </c>
      <c r="AV195" s="13" t="s">
        <v>86</v>
      </c>
      <c r="AW195" s="13" t="s">
        <v>4</v>
      </c>
      <c r="AX195" s="13" t="s">
        <v>80</v>
      </c>
      <c r="AY195" s="225" t="s">
        <v>233</v>
      </c>
    </row>
    <row r="196" spans="1:65" s="12" customFormat="1" ht="20.85" customHeight="1">
      <c r="B196" s="162"/>
      <c r="C196" s="163"/>
      <c r="D196" s="164" t="s">
        <v>74</v>
      </c>
      <c r="E196" s="176" t="s">
        <v>748</v>
      </c>
      <c r="F196" s="176" t="s">
        <v>749</v>
      </c>
      <c r="G196" s="163"/>
      <c r="H196" s="163"/>
      <c r="I196" s="166"/>
      <c r="J196" s="177">
        <f>BK196</f>
        <v>0</v>
      </c>
      <c r="K196" s="163"/>
      <c r="L196" s="168"/>
      <c r="M196" s="169"/>
      <c r="N196" s="170"/>
      <c r="O196" s="170"/>
      <c r="P196" s="171">
        <f>SUM(P197:P239)</f>
        <v>0</v>
      </c>
      <c r="Q196" s="170"/>
      <c r="R196" s="171">
        <f>SUM(R197:R239)</f>
        <v>0.99580999999999997</v>
      </c>
      <c r="S196" s="170"/>
      <c r="T196" s="172">
        <f>SUM(T197:T239)</f>
        <v>0</v>
      </c>
      <c r="AR196" s="173" t="s">
        <v>86</v>
      </c>
      <c r="AT196" s="174" t="s">
        <v>74</v>
      </c>
      <c r="AU196" s="174" t="s">
        <v>86</v>
      </c>
      <c r="AY196" s="173" t="s">
        <v>233</v>
      </c>
      <c r="BK196" s="175">
        <f>SUM(BK197:BK239)</f>
        <v>0</v>
      </c>
    </row>
    <row r="197" spans="1:65" s="2" customFormat="1" ht="33" customHeight="1">
      <c r="A197" s="35"/>
      <c r="B197" s="36"/>
      <c r="C197" s="178" t="s">
        <v>511</v>
      </c>
      <c r="D197" s="178" t="s">
        <v>236</v>
      </c>
      <c r="E197" s="179" t="s">
        <v>750</v>
      </c>
      <c r="F197" s="180" t="s">
        <v>751</v>
      </c>
      <c r="G197" s="181" t="s">
        <v>307</v>
      </c>
      <c r="H197" s="182">
        <v>111</v>
      </c>
      <c r="I197" s="183"/>
      <c r="J197" s="184">
        <f>ROUND(I197*H197,2)</f>
        <v>0</v>
      </c>
      <c r="K197" s="180" t="s">
        <v>240</v>
      </c>
      <c r="L197" s="40"/>
      <c r="M197" s="185" t="s">
        <v>19</v>
      </c>
      <c r="N197" s="186" t="s">
        <v>46</v>
      </c>
      <c r="O197" s="65"/>
      <c r="P197" s="187">
        <f>O197*H197</f>
        <v>0</v>
      </c>
      <c r="Q197" s="187">
        <v>3.8000000000000002E-4</v>
      </c>
      <c r="R197" s="187">
        <f>Q197*H197</f>
        <v>4.2180000000000002E-2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194</v>
      </c>
      <c r="AT197" s="189" t="s">
        <v>236</v>
      </c>
      <c r="AU197" s="189" t="s">
        <v>91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752</v>
      </c>
    </row>
    <row r="198" spans="1:65" s="2" customFormat="1">
      <c r="A198" s="35"/>
      <c r="B198" s="36"/>
      <c r="C198" s="37"/>
      <c r="D198" s="191" t="s">
        <v>243</v>
      </c>
      <c r="E198" s="37"/>
      <c r="F198" s="192" t="s">
        <v>753</v>
      </c>
      <c r="G198" s="37"/>
      <c r="H198" s="37"/>
      <c r="I198" s="193"/>
      <c r="J198" s="37"/>
      <c r="K198" s="37"/>
      <c r="L198" s="40"/>
      <c r="M198" s="194"/>
      <c r="N198" s="195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243</v>
      </c>
      <c r="AU198" s="18" t="s">
        <v>91</v>
      </c>
    </row>
    <row r="199" spans="1:65" s="2" customFormat="1" ht="39">
      <c r="A199" s="35"/>
      <c r="B199" s="36"/>
      <c r="C199" s="37"/>
      <c r="D199" s="196" t="s">
        <v>249</v>
      </c>
      <c r="E199" s="37"/>
      <c r="F199" s="197" t="s">
        <v>754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249</v>
      </c>
      <c r="AU199" s="18" t="s">
        <v>91</v>
      </c>
    </row>
    <row r="200" spans="1:65" s="2" customFormat="1" ht="33" customHeight="1">
      <c r="A200" s="35"/>
      <c r="B200" s="36"/>
      <c r="C200" s="178" t="s">
        <v>516</v>
      </c>
      <c r="D200" s="178" t="s">
        <v>236</v>
      </c>
      <c r="E200" s="179" t="s">
        <v>755</v>
      </c>
      <c r="F200" s="180" t="s">
        <v>756</v>
      </c>
      <c r="G200" s="181" t="s">
        <v>307</v>
      </c>
      <c r="H200" s="182">
        <v>233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4.6000000000000001E-4</v>
      </c>
      <c r="R200" s="187">
        <f>Q200*H200</f>
        <v>0.10718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91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757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758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91</v>
      </c>
    </row>
    <row r="202" spans="1:65" s="2" customFormat="1" ht="29.25">
      <c r="A202" s="35"/>
      <c r="B202" s="36"/>
      <c r="C202" s="37"/>
      <c r="D202" s="196" t="s">
        <v>249</v>
      </c>
      <c r="E202" s="37"/>
      <c r="F202" s="197" t="s">
        <v>759</v>
      </c>
      <c r="G202" s="37"/>
      <c r="H202" s="37"/>
      <c r="I202" s="193"/>
      <c r="J202" s="37"/>
      <c r="K202" s="37"/>
      <c r="L202" s="40"/>
      <c r="M202" s="194"/>
      <c r="N202" s="195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249</v>
      </c>
      <c r="AU202" s="18" t="s">
        <v>91</v>
      </c>
    </row>
    <row r="203" spans="1:65" s="2" customFormat="1" ht="33" customHeight="1">
      <c r="A203" s="35"/>
      <c r="B203" s="36"/>
      <c r="C203" s="178" t="s">
        <v>520</v>
      </c>
      <c r="D203" s="178" t="s">
        <v>236</v>
      </c>
      <c r="E203" s="179" t="s">
        <v>760</v>
      </c>
      <c r="F203" s="180" t="s">
        <v>761</v>
      </c>
      <c r="G203" s="181" t="s">
        <v>307</v>
      </c>
      <c r="H203" s="182">
        <v>108</v>
      </c>
      <c r="I203" s="183"/>
      <c r="J203" s="184">
        <f>ROUND(I203*H203,2)</f>
        <v>0</v>
      </c>
      <c r="K203" s="180" t="s">
        <v>240</v>
      </c>
      <c r="L203" s="40"/>
      <c r="M203" s="185" t="s">
        <v>19</v>
      </c>
      <c r="N203" s="186" t="s">
        <v>46</v>
      </c>
      <c r="O203" s="65"/>
      <c r="P203" s="187">
        <f>O203*H203</f>
        <v>0</v>
      </c>
      <c r="Q203" s="187">
        <v>5.5999999999999995E-4</v>
      </c>
      <c r="R203" s="187">
        <f>Q203*H203</f>
        <v>6.0479999999999992E-2</v>
      </c>
      <c r="S203" s="187">
        <v>0</v>
      </c>
      <c r="T203" s="18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9" t="s">
        <v>194</v>
      </c>
      <c r="AT203" s="189" t="s">
        <v>236</v>
      </c>
      <c r="AU203" s="189" t="s">
        <v>91</v>
      </c>
      <c r="AY203" s="18" t="s">
        <v>233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8" t="s">
        <v>80</v>
      </c>
      <c r="BK203" s="190">
        <f>ROUND(I203*H203,2)</f>
        <v>0</v>
      </c>
      <c r="BL203" s="18" t="s">
        <v>194</v>
      </c>
      <c r="BM203" s="189" t="s">
        <v>762</v>
      </c>
    </row>
    <row r="204" spans="1:65" s="2" customFormat="1">
      <c r="A204" s="35"/>
      <c r="B204" s="36"/>
      <c r="C204" s="37"/>
      <c r="D204" s="191" t="s">
        <v>243</v>
      </c>
      <c r="E204" s="37"/>
      <c r="F204" s="192" t="s">
        <v>763</v>
      </c>
      <c r="G204" s="37"/>
      <c r="H204" s="37"/>
      <c r="I204" s="193"/>
      <c r="J204" s="37"/>
      <c r="K204" s="37"/>
      <c r="L204" s="40"/>
      <c r="M204" s="194"/>
      <c r="N204" s="195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243</v>
      </c>
      <c r="AU204" s="18" t="s">
        <v>91</v>
      </c>
    </row>
    <row r="205" spans="1:65" s="2" customFormat="1" ht="29.25">
      <c r="A205" s="35"/>
      <c r="B205" s="36"/>
      <c r="C205" s="37"/>
      <c r="D205" s="196" t="s">
        <v>249</v>
      </c>
      <c r="E205" s="37"/>
      <c r="F205" s="197" t="s">
        <v>759</v>
      </c>
      <c r="G205" s="37"/>
      <c r="H205" s="37"/>
      <c r="I205" s="193"/>
      <c r="J205" s="37"/>
      <c r="K205" s="37"/>
      <c r="L205" s="40"/>
      <c r="M205" s="194"/>
      <c r="N205" s="195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249</v>
      </c>
      <c r="AU205" s="18" t="s">
        <v>91</v>
      </c>
    </row>
    <row r="206" spans="1:65" s="2" customFormat="1" ht="33" customHeight="1">
      <c r="A206" s="35"/>
      <c r="B206" s="36"/>
      <c r="C206" s="178" t="s">
        <v>526</v>
      </c>
      <c r="D206" s="178" t="s">
        <v>236</v>
      </c>
      <c r="E206" s="179" t="s">
        <v>764</v>
      </c>
      <c r="F206" s="180" t="s">
        <v>765</v>
      </c>
      <c r="G206" s="181" t="s">
        <v>307</v>
      </c>
      <c r="H206" s="182">
        <v>292</v>
      </c>
      <c r="I206" s="183"/>
      <c r="J206" s="184">
        <f>ROUND(I206*H206,2)</f>
        <v>0</v>
      </c>
      <c r="K206" s="180" t="s">
        <v>240</v>
      </c>
      <c r="L206" s="40"/>
      <c r="M206" s="185" t="s">
        <v>19</v>
      </c>
      <c r="N206" s="186" t="s">
        <v>46</v>
      </c>
      <c r="O206" s="65"/>
      <c r="P206" s="187">
        <f>O206*H206</f>
        <v>0</v>
      </c>
      <c r="Q206" s="187">
        <v>7.1000000000000002E-4</v>
      </c>
      <c r="R206" s="187">
        <f>Q206*H206</f>
        <v>0.20732</v>
      </c>
      <c r="S206" s="187">
        <v>0</v>
      </c>
      <c r="T206" s="18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9" t="s">
        <v>194</v>
      </c>
      <c r="AT206" s="189" t="s">
        <v>236</v>
      </c>
      <c r="AU206" s="189" t="s">
        <v>91</v>
      </c>
      <c r="AY206" s="18" t="s">
        <v>233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8" t="s">
        <v>80</v>
      </c>
      <c r="BK206" s="190">
        <f>ROUND(I206*H206,2)</f>
        <v>0</v>
      </c>
      <c r="BL206" s="18" t="s">
        <v>194</v>
      </c>
      <c r="BM206" s="189" t="s">
        <v>766</v>
      </c>
    </row>
    <row r="207" spans="1:65" s="2" customFormat="1">
      <c r="A207" s="35"/>
      <c r="B207" s="36"/>
      <c r="C207" s="37"/>
      <c r="D207" s="191" t="s">
        <v>243</v>
      </c>
      <c r="E207" s="37"/>
      <c r="F207" s="192" t="s">
        <v>767</v>
      </c>
      <c r="G207" s="37"/>
      <c r="H207" s="37"/>
      <c r="I207" s="193"/>
      <c r="J207" s="37"/>
      <c r="K207" s="37"/>
      <c r="L207" s="40"/>
      <c r="M207" s="194"/>
      <c r="N207" s="195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243</v>
      </c>
      <c r="AU207" s="18" t="s">
        <v>91</v>
      </c>
    </row>
    <row r="208" spans="1:65" s="2" customFormat="1" ht="29.25">
      <c r="A208" s="35"/>
      <c r="B208" s="36"/>
      <c r="C208" s="37"/>
      <c r="D208" s="196" t="s">
        <v>249</v>
      </c>
      <c r="E208" s="37"/>
      <c r="F208" s="197" t="s">
        <v>759</v>
      </c>
      <c r="G208" s="37"/>
      <c r="H208" s="37"/>
      <c r="I208" s="193"/>
      <c r="J208" s="37"/>
      <c r="K208" s="37"/>
      <c r="L208" s="40"/>
      <c r="M208" s="194"/>
      <c r="N208" s="195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249</v>
      </c>
      <c r="AU208" s="18" t="s">
        <v>91</v>
      </c>
    </row>
    <row r="209" spans="1:65" s="2" customFormat="1" ht="33" customHeight="1">
      <c r="A209" s="35"/>
      <c r="B209" s="36"/>
      <c r="C209" s="178" t="s">
        <v>532</v>
      </c>
      <c r="D209" s="178" t="s">
        <v>236</v>
      </c>
      <c r="E209" s="179" t="s">
        <v>768</v>
      </c>
      <c r="F209" s="180" t="s">
        <v>769</v>
      </c>
      <c r="G209" s="181" t="s">
        <v>307</v>
      </c>
      <c r="H209" s="182">
        <v>46</v>
      </c>
      <c r="I209" s="183"/>
      <c r="J209" s="184">
        <f>ROUND(I209*H209,2)</f>
        <v>0</v>
      </c>
      <c r="K209" s="180" t="s">
        <v>240</v>
      </c>
      <c r="L209" s="40"/>
      <c r="M209" s="185" t="s">
        <v>19</v>
      </c>
      <c r="N209" s="186" t="s">
        <v>46</v>
      </c>
      <c r="O209" s="65"/>
      <c r="P209" s="187">
        <f>O209*H209</f>
        <v>0</v>
      </c>
      <c r="Q209" s="187">
        <v>1.25E-3</v>
      </c>
      <c r="R209" s="187">
        <f>Q209*H209</f>
        <v>5.7500000000000002E-2</v>
      </c>
      <c r="S209" s="187">
        <v>0</v>
      </c>
      <c r="T209" s="18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9" t="s">
        <v>194</v>
      </c>
      <c r="AT209" s="189" t="s">
        <v>236</v>
      </c>
      <c r="AU209" s="189" t="s">
        <v>91</v>
      </c>
      <c r="AY209" s="18" t="s">
        <v>233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8" t="s">
        <v>80</v>
      </c>
      <c r="BK209" s="190">
        <f>ROUND(I209*H209,2)</f>
        <v>0</v>
      </c>
      <c r="BL209" s="18" t="s">
        <v>194</v>
      </c>
      <c r="BM209" s="189" t="s">
        <v>770</v>
      </c>
    </row>
    <row r="210" spans="1:65" s="2" customFormat="1">
      <c r="A210" s="35"/>
      <c r="B210" s="36"/>
      <c r="C210" s="37"/>
      <c r="D210" s="191" t="s">
        <v>243</v>
      </c>
      <c r="E210" s="37"/>
      <c r="F210" s="192" t="s">
        <v>771</v>
      </c>
      <c r="G210" s="37"/>
      <c r="H210" s="37"/>
      <c r="I210" s="193"/>
      <c r="J210" s="37"/>
      <c r="K210" s="37"/>
      <c r="L210" s="40"/>
      <c r="M210" s="194"/>
      <c r="N210" s="195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243</v>
      </c>
      <c r="AU210" s="18" t="s">
        <v>91</v>
      </c>
    </row>
    <row r="211" spans="1:65" s="2" customFormat="1" ht="29.25">
      <c r="A211" s="35"/>
      <c r="B211" s="36"/>
      <c r="C211" s="37"/>
      <c r="D211" s="196" t="s">
        <v>249</v>
      </c>
      <c r="E211" s="37"/>
      <c r="F211" s="197" t="s">
        <v>759</v>
      </c>
      <c r="G211" s="37"/>
      <c r="H211" s="37"/>
      <c r="I211" s="193"/>
      <c r="J211" s="37"/>
      <c r="K211" s="37"/>
      <c r="L211" s="40"/>
      <c r="M211" s="194"/>
      <c r="N211" s="195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249</v>
      </c>
      <c r="AU211" s="18" t="s">
        <v>91</v>
      </c>
    </row>
    <row r="212" spans="1:65" s="2" customFormat="1" ht="33" customHeight="1">
      <c r="A212" s="35"/>
      <c r="B212" s="36"/>
      <c r="C212" s="178" t="s">
        <v>536</v>
      </c>
      <c r="D212" s="178" t="s">
        <v>236</v>
      </c>
      <c r="E212" s="179" t="s">
        <v>772</v>
      </c>
      <c r="F212" s="180" t="s">
        <v>773</v>
      </c>
      <c r="G212" s="181" t="s">
        <v>307</v>
      </c>
      <c r="H212" s="182">
        <v>22</v>
      </c>
      <c r="I212" s="183"/>
      <c r="J212" s="184">
        <f>ROUND(I212*H212,2)</f>
        <v>0</v>
      </c>
      <c r="K212" s="180" t="s">
        <v>240</v>
      </c>
      <c r="L212" s="40"/>
      <c r="M212" s="185" t="s">
        <v>19</v>
      </c>
      <c r="N212" s="186" t="s">
        <v>46</v>
      </c>
      <c r="O212" s="65"/>
      <c r="P212" s="187">
        <f>O212*H212</f>
        <v>0</v>
      </c>
      <c r="Q212" s="187">
        <v>1.6199999999999999E-3</v>
      </c>
      <c r="R212" s="187">
        <f>Q212*H212</f>
        <v>3.5639999999999998E-2</v>
      </c>
      <c r="S212" s="187">
        <v>0</v>
      </c>
      <c r="T212" s="18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9" t="s">
        <v>194</v>
      </c>
      <c r="AT212" s="189" t="s">
        <v>236</v>
      </c>
      <c r="AU212" s="189" t="s">
        <v>91</v>
      </c>
      <c r="AY212" s="18" t="s">
        <v>233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8" t="s">
        <v>80</v>
      </c>
      <c r="BK212" s="190">
        <f>ROUND(I212*H212,2)</f>
        <v>0</v>
      </c>
      <c r="BL212" s="18" t="s">
        <v>194</v>
      </c>
      <c r="BM212" s="189" t="s">
        <v>774</v>
      </c>
    </row>
    <row r="213" spans="1:65" s="2" customFormat="1">
      <c r="A213" s="35"/>
      <c r="B213" s="36"/>
      <c r="C213" s="37"/>
      <c r="D213" s="191" t="s">
        <v>243</v>
      </c>
      <c r="E213" s="37"/>
      <c r="F213" s="192" t="s">
        <v>775</v>
      </c>
      <c r="G213" s="37"/>
      <c r="H213" s="37"/>
      <c r="I213" s="193"/>
      <c r="J213" s="37"/>
      <c r="K213" s="37"/>
      <c r="L213" s="40"/>
      <c r="M213" s="194"/>
      <c r="N213" s="195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243</v>
      </c>
      <c r="AU213" s="18" t="s">
        <v>91</v>
      </c>
    </row>
    <row r="214" spans="1:65" s="2" customFormat="1" ht="29.25">
      <c r="A214" s="35"/>
      <c r="B214" s="36"/>
      <c r="C214" s="37"/>
      <c r="D214" s="196" t="s">
        <v>249</v>
      </c>
      <c r="E214" s="37"/>
      <c r="F214" s="197" t="s">
        <v>759</v>
      </c>
      <c r="G214" s="37"/>
      <c r="H214" s="37"/>
      <c r="I214" s="193"/>
      <c r="J214" s="37"/>
      <c r="K214" s="37"/>
      <c r="L214" s="40"/>
      <c r="M214" s="194"/>
      <c r="N214" s="195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249</v>
      </c>
      <c r="AU214" s="18" t="s">
        <v>91</v>
      </c>
    </row>
    <row r="215" spans="1:65" s="2" customFormat="1" ht="33" customHeight="1">
      <c r="A215" s="35"/>
      <c r="B215" s="36"/>
      <c r="C215" s="178" t="s">
        <v>542</v>
      </c>
      <c r="D215" s="178" t="s">
        <v>236</v>
      </c>
      <c r="E215" s="179" t="s">
        <v>776</v>
      </c>
      <c r="F215" s="180" t="s">
        <v>777</v>
      </c>
      <c r="G215" s="181" t="s">
        <v>307</v>
      </c>
      <c r="H215" s="182">
        <v>20</v>
      </c>
      <c r="I215" s="183"/>
      <c r="J215" s="184">
        <f>ROUND(I215*H215,2)</f>
        <v>0</v>
      </c>
      <c r="K215" s="180" t="s">
        <v>240</v>
      </c>
      <c r="L215" s="40"/>
      <c r="M215" s="185" t="s">
        <v>19</v>
      </c>
      <c r="N215" s="186" t="s">
        <v>46</v>
      </c>
      <c r="O215" s="65"/>
      <c r="P215" s="187">
        <f>O215*H215</f>
        <v>0</v>
      </c>
      <c r="Q215" s="187">
        <v>1.97E-3</v>
      </c>
      <c r="R215" s="187">
        <f>Q215*H215</f>
        <v>3.9399999999999998E-2</v>
      </c>
      <c r="S215" s="187">
        <v>0</v>
      </c>
      <c r="T215" s="18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9" t="s">
        <v>194</v>
      </c>
      <c r="AT215" s="189" t="s">
        <v>236</v>
      </c>
      <c r="AU215" s="189" t="s">
        <v>91</v>
      </c>
      <c r="AY215" s="18" t="s">
        <v>233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8" t="s">
        <v>80</v>
      </c>
      <c r="BK215" s="190">
        <f>ROUND(I215*H215,2)</f>
        <v>0</v>
      </c>
      <c r="BL215" s="18" t="s">
        <v>194</v>
      </c>
      <c r="BM215" s="189" t="s">
        <v>778</v>
      </c>
    </row>
    <row r="216" spans="1:65" s="2" customFormat="1">
      <c r="A216" s="35"/>
      <c r="B216" s="36"/>
      <c r="C216" s="37"/>
      <c r="D216" s="191" t="s">
        <v>243</v>
      </c>
      <c r="E216" s="37"/>
      <c r="F216" s="192" t="s">
        <v>779</v>
      </c>
      <c r="G216" s="37"/>
      <c r="H216" s="37"/>
      <c r="I216" s="193"/>
      <c r="J216" s="37"/>
      <c r="K216" s="37"/>
      <c r="L216" s="40"/>
      <c r="M216" s="194"/>
      <c r="N216" s="195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243</v>
      </c>
      <c r="AU216" s="18" t="s">
        <v>91</v>
      </c>
    </row>
    <row r="217" spans="1:65" s="2" customFormat="1" ht="29.25">
      <c r="A217" s="35"/>
      <c r="B217" s="36"/>
      <c r="C217" s="37"/>
      <c r="D217" s="196" t="s">
        <v>249</v>
      </c>
      <c r="E217" s="37"/>
      <c r="F217" s="197" t="s">
        <v>780</v>
      </c>
      <c r="G217" s="37"/>
      <c r="H217" s="37"/>
      <c r="I217" s="193"/>
      <c r="J217" s="37"/>
      <c r="K217" s="37"/>
      <c r="L217" s="40"/>
      <c r="M217" s="194"/>
      <c r="N217" s="195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249</v>
      </c>
      <c r="AU217" s="18" t="s">
        <v>91</v>
      </c>
    </row>
    <row r="218" spans="1:65" s="2" customFormat="1" ht="33" customHeight="1">
      <c r="A218" s="35"/>
      <c r="B218" s="36"/>
      <c r="C218" s="178" t="s">
        <v>546</v>
      </c>
      <c r="D218" s="178" t="s">
        <v>236</v>
      </c>
      <c r="E218" s="179" t="s">
        <v>781</v>
      </c>
      <c r="F218" s="180" t="s">
        <v>782</v>
      </c>
      <c r="G218" s="181" t="s">
        <v>307</v>
      </c>
      <c r="H218" s="182">
        <v>45</v>
      </c>
      <c r="I218" s="183"/>
      <c r="J218" s="184">
        <f>ROUND(I218*H218,2)</f>
        <v>0</v>
      </c>
      <c r="K218" s="180" t="s">
        <v>240</v>
      </c>
      <c r="L218" s="40"/>
      <c r="M218" s="185" t="s">
        <v>19</v>
      </c>
      <c r="N218" s="186" t="s">
        <v>46</v>
      </c>
      <c r="O218" s="65"/>
      <c r="P218" s="187">
        <f>O218*H218</f>
        <v>0</v>
      </c>
      <c r="Q218" s="187">
        <v>3.4499999999999999E-3</v>
      </c>
      <c r="R218" s="187">
        <f>Q218*H218</f>
        <v>0.15525</v>
      </c>
      <c r="S218" s="187">
        <v>0</v>
      </c>
      <c r="T218" s="18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9" t="s">
        <v>194</v>
      </c>
      <c r="AT218" s="189" t="s">
        <v>236</v>
      </c>
      <c r="AU218" s="189" t="s">
        <v>91</v>
      </c>
      <c r="AY218" s="18" t="s">
        <v>233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8" t="s">
        <v>80</v>
      </c>
      <c r="BK218" s="190">
        <f>ROUND(I218*H218,2)</f>
        <v>0</v>
      </c>
      <c r="BL218" s="18" t="s">
        <v>194</v>
      </c>
      <c r="BM218" s="189" t="s">
        <v>783</v>
      </c>
    </row>
    <row r="219" spans="1:65" s="2" customFormat="1">
      <c r="A219" s="35"/>
      <c r="B219" s="36"/>
      <c r="C219" s="37"/>
      <c r="D219" s="191" t="s">
        <v>243</v>
      </c>
      <c r="E219" s="37"/>
      <c r="F219" s="192" t="s">
        <v>784</v>
      </c>
      <c r="G219" s="37"/>
      <c r="H219" s="37"/>
      <c r="I219" s="193"/>
      <c r="J219" s="37"/>
      <c r="K219" s="37"/>
      <c r="L219" s="40"/>
      <c r="M219" s="194"/>
      <c r="N219" s="195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243</v>
      </c>
      <c r="AU219" s="18" t="s">
        <v>91</v>
      </c>
    </row>
    <row r="220" spans="1:65" s="2" customFormat="1" ht="29.25">
      <c r="A220" s="35"/>
      <c r="B220" s="36"/>
      <c r="C220" s="37"/>
      <c r="D220" s="196" t="s">
        <v>249</v>
      </c>
      <c r="E220" s="37"/>
      <c r="F220" s="197" t="s">
        <v>759</v>
      </c>
      <c r="G220" s="37"/>
      <c r="H220" s="37"/>
      <c r="I220" s="193"/>
      <c r="J220" s="37"/>
      <c r="K220" s="37"/>
      <c r="L220" s="40"/>
      <c r="M220" s="194"/>
      <c r="N220" s="195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249</v>
      </c>
      <c r="AU220" s="18" t="s">
        <v>91</v>
      </c>
    </row>
    <row r="221" spans="1:65" s="2" customFormat="1" ht="33" customHeight="1">
      <c r="A221" s="35"/>
      <c r="B221" s="36"/>
      <c r="C221" s="178" t="s">
        <v>552</v>
      </c>
      <c r="D221" s="178" t="s">
        <v>236</v>
      </c>
      <c r="E221" s="179" t="s">
        <v>785</v>
      </c>
      <c r="F221" s="180" t="s">
        <v>786</v>
      </c>
      <c r="G221" s="181" t="s">
        <v>307</v>
      </c>
      <c r="H221" s="182">
        <v>44</v>
      </c>
      <c r="I221" s="183"/>
      <c r="J221" s="184">
        <f>ROUND(I221*H221,2)</f>
        <v>0</v>
      </c>
      <c r="K221" s="180" t="s">
        <v>240</v>
      </c>
      <c r="L221" s="40"/>
      <c r="M221" s="185" t="s">
        <v>19</v>
      </c>
      <c r="N221" s="186" t="s">
        <v>46</v>
      </c>
      <c r="O221" s="65"/>
      <c r="P221" s="187">
        <f>O221*H221</f>
        <v>0</v>
      </c>
      <c r="Q221" s="187">
        <v>4.0400000000000002E-3</v>
      </c>
      <c r="R221" s="187">
        <f>Q221*H221</f>
        <v>0.17776</v>
      </c>
      <c r="S221" s="187">
        <v>0</v>
      </c>
      <c r="T221" s="18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9" t="s">
        <v>194</v>
      </c>
      <c r="AT221" s="189" t="s">
        <v>236</v>
      </c>
      <c r="AU221" s="189" t="s">
        <v>91</v>
      </c>
      <c r="AY221" s="18" t="s">
        <v>233</v>
      </c>
      <c r="BE221" s="190">
        <f>IF(N221="základní",J221,0)</f>
        <v>0</v>
      </c>
      <c r="BF221" s="190">
        <f>IF(N221="snížená",J221,0)</f>
        <v>0</v>
      </c>
      <c r="BG221" s="190">
        <f>IF(N221="zákl. přenesená",J221,0)</f>
        <v>0</v>
      </c>
      <c r="BH221" s="190">
        <f>IF(N221="sníž. přenesená",J221,0)</f>
        <v>0</v>
      </c>
      <c r="BI221" s="190">
        <f>IF(N221="nulová",J221,0)</f>
        <v>0</v>
      </c>
      <c r="BJ221" s="18" t="s">
        <v>80</v>
      </c>
      <c r="BK221" s="190">
        <f>ROUND(I221*H221,2)</f>
        <v>0</v>
      </c>
      <c r="BL221" s="18" t="s">
        <v>194</v>
      </c>
      <c r="BM221" s="189" t="s">
        <v>787</v>
      </c>
    </row>
    <row r="222" spans="1:65" s="2" customFormat="1">
      <c r="A222" s="35"/>
      <c r="B222" s="36"/>
      <c r="C222" s="37"/>
      <c r="D222" s="191" t="s">
        <v>243</v>
      </c>
      <c r="E222" s="37"/>
      <c r="F222" s="192" t="s">
        <v>788</v>
      </c>
      <c r="G222" s="37"/>
      <c r="H222" s="37"/>
      <c r="I222" s="193"/>
      <c r="J222" s="37"/>
      <c r="K222" s="37"/>
      <c r="L222" s="40"/>
      <c r="M222" s="194"/>
      <c r="N222" s="195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243</v>
      </c>
      <c r="AU222" s="18" t="s">
        <v>91</v>
      </c>
    </row>
    <row r="223" spans="1:65" s="2" customFormat="1" ht="29.25">
      <c r="A223" s="35"/>
      <c r="B223" s="36"/>
      <c r="C223" s="37"/>
      <c r="D223" s="196" t="s">
        <v>249</v>
      </c>
      <c r="E223" s="37"/>
      <c r="F223" s="197" t="s">
        <v>759</v>
      </c>
      <c r="G223" s="37"/>
      <c r="H223" s="37"/>
      <c r="I223" s="193"/>
      <c r="J223" s="37"/>
      <c r="K223" s="37"/>
      <c r="L223" s="40"/>
      <c r="M223" s="194"/>
      <c r="N223" s="195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249</v>
      </c>
      <c r="AU223" s="18" t="s">
        <v>91</v>
      </c>
    </row>
    <row r="224" spans="1:65" s="2" customFormat="1" ht="37.9" customHeight="1">
      <c r="A224" s="35"/>
      <c r="B224" s="36"/>
      <c r="C224" s="178" t="s">
        <v>557</v>
      </c>
      <c r="D224" s="178" t="s">
        <v>236</v>
      </c>
      <c r="E224" s="179" t="s">
        <v>789</v>
      </c>
      <c r="F224" s="180" t="s">
        <v>790</v>
      </c>
      <c r="G224" s="181" t="s">
        <v>307</v>
      </c>
      <c r="H224" s="182">
        <v>10</v>
      </c>
      <c r="I224" s="183"/>
      <c r="J224" s="184">
        <f>ROUND(I224*H224,2)</f>
        <v>0</v>
      </c>
      <c r="K224" s="180" t="s">
        <v>240</v>
      </c>
      <c r="L224" s="40"/>
      <c r="M224" s="185" t="s">
        <v>19</v>
      </c>
      <c r="N224" s="186" t="s">
        <v>46</v>
      </c>
      <c r="O224" s="65"/>
      <c r="P224" s="187">
        <f>O224*H224</f>
        <v>0</v>
      </c>
      <c r="Q224" s="187">
        <v>1.1310000000000001E-2</v>
      </c>
      <c r="R224" s="187">
        <f>Q224*H224</f>
        <v>0.11310000000000001</v>
      </c>
      <c r="S224" s="187">
        <v>0</v>
      </c>
      <c r="T224" s="18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9" t="s">
        <v>194</v>
      </c>
      <c r="AT224" s="189" t="s">
        <v>236</v>
      </c>
      <c r="AU224" s="189" t="s">
        <v>91</v>
      </c>
      <c r="AY224" s="18" t="s">
        <v>233</v>
      </c>
      <c r="BE224" s="190">
        <f>IF(N224="základní",J224,0)</f>
        <v>0</v>
      </c>
      <c r="BF224" s="190">
        <f>IF(N224="snížená",J224,0)</f>
        <v>0</v>
      </c>
      <c r="BG224" s="190">
        <f>IF(N224="zákl. přenesená",J224,0)</f>
        <v>0</v>
      </c>
      <c r="BH224" s="190">
        <f>IF(N224="sníž. přenesená",J224,0)</f>
        <v>0</v>
      </c>
      <c r="BI224" s="190">
        <f>IF(N224="nulová",J224,0)</f>
        <v>0</v>
      </c>
      <c r="BJ224" s="18" t="s">
        <v>80</v>
      </c>
      <c r="BK224" s="190">
        <f>ROUND(I224*H224,2)</f>
        <v>0</v>
      </c>
      <c r="BL224" s="18" t="s">
        <v>194</v>
      </c>
      <c r="BM224" s="189" t="s">
        <v>791</v>
      </c>
    </row>
    <row r="225" spans="1:65" s="2" customFormat="1">
      <c r="A225" s="35"/>
      <c r="B225" s="36"/>
      <c r="C225" s="37"/>
      <c r="D225" s="191" t="s">
        <v>243</v>
      </c>
      <c r="E225" s="37"/>
      <c r="F225" s="192" t="s">
        <v>792</v>
      </c>
      <c r="G225" s="37"/>
      <c r="H225" s="37"/>
      <c r="I225" s="193"/>
      <c r="J225" s="37"/>
      <c r="K225" s="37"/>
      <c r="L225" s="40"/>
      <c r="M225" s="194"/>
      <c r="N225" s="195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243</v>
      </c>
      <c r="AU225" s="18" t="s">
        <v>91</v>
      </c>
    </row>
    <row r="226" spans="1:65" s="2" customFormat="1" ht="29.25">
      <c r="A226" s="35"/>
      <c r="B226" s="36"/>
      <c r="C226" s="37"/>
      <c r="D226" s="196" t="s">
        <v>249</v>
      </c>
      <c r="E226" s="37"/>
      <c r="F226" s="197" t="s">
        <v>793</v>
      </c>
      <c r="G226" s="37"/>
      <c r="H226" s="37"/>
      <c r="I226" s="193"/>
      <c r="J226" s="37"/>
      <c r="K226" s="37"/>
      <c r="L226" s="40"/>
      <c r="M226" s="194"/>
      <c r="N226" s="195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249</v>
      </c>
      <c r="AU226" s="18" t="s">
        <v>91</v>
      </c>
    </row>
    <row r="227" spans="1:65" s="2" customFormat="1" ht="24.2" customHeight="1">
      <c r="A227" s="35"/>
      <c r="B227" s="36"/>
      <c r="C227" s="178" t="s">
        <v>794</v>
      </c>
      <c r="D227" s="178" t="s">
        <v>236</v>
      </c>
      <c r="E227" s="179" t="s">
        <v>795</v>
      </c>
      <c r="F227" s="180" t="s">
        <v>796</v>
      </c>
      <c r="G227" s="181" t="s">
        <v>307</v>
      </c>
      <c r="H227" s="182">
        <v>790</v>
      </c>
      <c r="I227" s="183"/>
      <c r="J227" s="184">
        <f>ROUND(I227*H227,2)</f>
        <v>0</v>
      </c>
      <c r="K227" s="180" t="s">
        <v>240</v>
      </c>
      <c r="L227" s="40"/>
      <c r="M227" s="185" t="s">
        <v>19</v>
      </c>
      <c r="N227" s="186" t="s">
        <v>46</v>
      </c>
      <c r="O227" s="65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9" t="s">
        <v>194</v>
      </c>
      <c r="AT227" s="189" t="s">
        <v>236</v>
      </c>
      <c r="AU227" s="189" t="s">
        <v>91</v>
      </c>
      <c r="AY227" s="18" t="s">
        <v>233</v>
      </c>
      <c r="BE227" s="190">
        <f>IF(N227="základní",J227,0)</f>
        <v>0</v>
      </c>
      <c r="BF227" s="190">
        <f>IF(N227="snížená",J227,0)</f>
        <v>0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8" t="s">
        <v>80</v>
      </c>
      <c r="BK227" s="190">
        <f>ROUND(I227*H227,2)</f>
        <v>0</v>
      </c>
      <c r="BL227" s="18" t="s">
        <v>194</v>
      </c>
      <c r="BM227" s="189" t="s">
        <v>797</v>
      </c>
    </row>
    <row r="228" spans="1:65" s="2" customFormat="1">
      <c r="A228" s="35"/>
      <c r="B228" s="36"/>
      <c r="C228" s="37"/>
      <c r="D228" s="191" t="s">
        <v>243</v>
      </c>
      <c r="E228" s="37"/>
      <c r="F228" s="192" t="s">
        <v>798</v>
      </c>
      <c r="G228" s="37"/>
      <c r="H228" s="37"/>
      <c r="I228" s="193"/>
      <c r="J228" s="37"/>
      <c r="K228" s="37"/>
      <c r="L228" s="40"/>
      <c r="M228" s="194"/>
      <c r="N228" s="195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243</v>
      </c>
      <c r="AU228" s="18" t="s">
        <v>91</v>
      </c>
    </row>
    <row r="229" spans="1:65" s="2" customFormat="1" ht="24.2" customHeight="1">
      <c r="A229" s="35"/>
      <c r="B229" s="36"/>
      <c r="C229" s="178" t="s">
        <v>799</v>
      </c>
      <c r="D229" s="178" t="s">
        <v>236</v>
      </c>
      <c r="E229" s="179" t="s">
        <v>800</v>
      </c>
      <c r="F229" s="180" t="s">
        <v>801</v>
      </c>
      <c r="G229" s="181" t="s">
        <v>307</v>
      </c>
      <c r="H229" s="182">
        <v>131</v>
      </c>
      <c r="I229" s="183"/>
      <c r="J229" s="184">
        <f>ROUND(I229*H229,2)</f>
        <v>0</v>
      </c>
      <c r="K229" s="180" t="s">
        <v>240</v>
      </c>
      <c r="L229" s="40"/>
      <c r="M229" s="185" t="s">
        <v>19</v>
      </c>
      <c r="N229" s="186" t="s">
        <v>46</v>
      </c>
      <c r="O229" s="65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9" t="s">
        <v>194</v>
      </c>
      <c r="AT229" s="189" t="s">
        <v>236</v>
      </c>
      <c r="AU229" s="189" t="s">
        <v>91</v>
      </c>
      <c r="AY229" s="18" t="s">
        <v>233</v>
      </c>
      <c r="BE229" s="190">
        <f>IF(N229="základní",J229,0)</f>
        <v>0</v>
      </c>
      <c r="BF229" s="190">
        <f>IF(N229="snížená",J229,0)</f>
        <v>0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8" t="s">
        <v>80</v>
      </c>
      <c r="BK229" s="190">
        <f>ROUND(I229*H229,2)</f>
        <v>0</v>
      </c>
      <c r="BL229" s="18" t="s">
        <v>194</v>
      </c>
      <c r="BM229" s="189" t="s">
        <v>802</v>
      </c>
    </row>
    <row r="230" spans="1:65" s="2" customFormat="1">
      <c r="A230" s="35"/>
      <c r="B230" s="36"/>
      <c r="C230" s="37"/>
      <c r="D230" s="191" t="s">
        <v>243</v>
      </c>
      <c r="E230" s="37"/>
      <c r="F230" s="192" t="s">
        <v>803</v>
      </c>
      <c r="G230" s="37"/>
      <c r="H230" s="37"/>
      <c r="I230" s="193"/>
      <c r="J230" s="37"/>
      <c r="K230" s="37"/>
      <c r="L230" s="40"/>
      <c r="M230" s="194"/>
      <c r="N230" s="195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243</v>
      </c>
      <c r="AU230" s="18" t="s">
        <v>91</v>
      </c>
    </row>
    <row r="231" spans="1:65" s="2" customFormat="1" ht="44.25" customHeight="1">
      <c r="A231" s="35"/>
      <c r="B231" s="36"/>
      <c r="C231" s="178" t="s">
        <v>804</v>
      </c>
      <c r="D231" s="178" t="s">
        <v>236</v>
      </c>
      <c r="E231" s="179" t="s">
        <v>805</v>
      </c>
      <c r="F231" s="180" t="s">
        <v>806</v>
      </c>
      <c r="G231" s="181" t="s">
        <v>307</v>
      </c>
      <c r="H231" s="182">
        <v>10</v>
      </c>
      <c r="I231" s="183"/>
      <c r="J231" s="184">
        <f>ROUND(I231*H231,2)</f>
        <v>0</v>
      </c>
      <c r="K231" s="180" t="s">
        <v>240</v>
      </c>
      <c r="L231" s="40"/>
      <c r="M231" s="185" t="s">
        <v>19</v>
      </c>
      <c r="N231" s="186" t="s">
        <v>46</v>
      </c>
      <c r="O231" s="65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9" t="s">
        <v>194</v>
      </c>
      <c r="AT231" s="189" t="s">
        <v>236</v>
      </c>
      <c r="AU231" s="189" t="s">
        <v>91</v>
      </c>
      <c r="AY231" s="18" t="s">
        <v>233</v>
      </c>
      <c r="BE231" s="190">
        <f>IF(N231="základní",J231,0)</f>
        <v>0</v>
      </c>
      <c r="BF231" s="190">
        <f>IF(N231="snížená",J231,0)</f>
        <v>0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18" t="s">
        <v>80</v>
      </c>
      <c r="BK231" s="190">
        <f>ROUND(I231*H231,2)</f>
        <v>0</v>
      </c>
      <c r="BL231" s="18" t="s">
        <v>194</v>
      </c>
      <c r="BM231" s="189" t="s">
        <v>807</v>
      </c>
    </row>
    <row r="232" spans="1:65" s="2" customFormat="1">
      <c r="A232" s="35"/>
      <c r="B232" s="36"/>
      <c r="C232" s="37"/>
      <c r="D232" s="191" t="s">
        <v>243</v>
      </c>
      <c r="E232" s="37"/>
      <c r="F232" s="192" t="s">
        <v>808</v>
      </c>
      <c r="G232" s="37"/>
      <c r="H232" s="37"/>
      <c r="I232" s="193"/>
      <c r="J232" s="37"/>
      <c r="K232" s="37"/>
      <c r="L232" s="40"/>
      <c r="M232" s="194"/>
      <c r="N232" s="195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243</v>
      </c>
      <c r="AU232" s="18" t="s">
        <v>91</v>
      </c>
    </row>
    <row r="233" spans="1:65" s="2" customFormat="1" ht="49.15" customHeight="1">
      <c r="A233" s="35"/>
      <c r="B233" s="36"/>
      <c r="C233" s="178" t="s">
        <v>809</v>
      </c>
      <c r="D233" s="178" t="s">
        <v>236</v>
      </c>
      <c r="E233" s="179" t="s">
        <v>810</v>
      </c>
      <c r="F233" s="180" t="s">
        <v>811</v>
      </c>
      <c r="G233" s="181" t="s">
        <v>549</v>
      </c>
      <c r="H233" s="182">
        <v>0.996</v>
      </c>
      <c r="I233" s="183"/>
      <c r="J233" s="184">
        <f>ROUND(I233*H233,2)</f>
        <v>0</v>
      </c>
      <c r="K233" s="180" t="s">
        <v>240</v>
      </c>
      <c r="L233" s="40"/>
      <c r="M233" s="185" t="s">
        <v>19</v>
      </c>
      <c r="N233" s="186" t="s">
        <v>46</v>
      </c>
      <c r="O233" s="65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9" t="s">
        <v>194</v>
      </c>
      <c r="AT233" s="189" t="s">
        <v>236</v>
      </c>
      <c r="AU233" s="189" t="s">
        <v>91</v>
      </c>
      <c r="AY233" s="18" t="s">
        <v>233</v>
      </c>
      <c r="BE233" s="190">
        <f>IF(N233="základní",J233,0)</f>
        <v>0</v>
      </c>
      <c r="BF233" s="190">
        <f>IF(N233="snížená",J233,0)</f>
        <v>0</v>
      </c>
      <c r="BG233" s="190">
        <f>IF(N233="zákl. přenesená",J233,0)</f>
        <v>0</v>
      </c>
      <c r="BH233" s="190">
        <f>IF(N233="sníž. přenesená",J233,0)</f>
        <v>0</v>
      </c>
      <c r="BI233" s="190">
        <f>IF(N233="nulová",J233,0)</f>
        <v>0</v>
      </c>
      <c r="BJ233" s="18" t="s">
        <v>80</v>
      </c>
      <c r="BK233" s="190">
        <f>ROUND(I233*H233,2)</f>
        <v>0</v>
      </c>
      <c r="BL233" s="18" t="s">
        <v>194</v>
      </c>
      <c r="BM233" s="189" t="s">
        <v>812</v>
      </c>
    </row>
    <row r="234" spans="1:65" s="2" customFormat="1">
      <c r="A234" s="35"/>
      <c r="B234" s="36"/>
      <c r="C234" s="37"/>
      <c r="D234" s="191" t="s">
        <v>243</v>
      </c>
      <c r="E234" s="37"/>
      <c r="F234" s="192" t="s">
        <v>813</v>
      </c>
      <c r="G234" s="37"/>
      <c r="H234" s="37"/>
      <c r="I234" s="193"/>
      <c r="J234" s="37"/>
      <c r="K234" s="37"/>
      <c r="L234" s="40"/>
      <c r="M234" s="194"/>
      <c r="N234" s="195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243</v>
      </c>
      <c r="AU234" s="18" t="s">
        <v>91</v>
      </c>
    </row>
    <row r="235" spans="1:65" s="2" customFormat="1" ht="55.5" customHeight="1">
      <c r="A235" s="35"/>
      <c r="B235" s="36"/>
      <c r="C235" s="178" t="s">
        <v>814</v>
      </c>
      <c r="D235" s="178" t="s">
        <v>236</v>
      </c>
      <c r="E235" s="179" t="s">
        <v>815</v>
      </c>
      <c r="F235" s="180" t="s">
        <v>816</v>
      </c>
      <c r="G235" s="181" t="s">
        <v>549</v>
      </c>
      <c r="H235" s="182">
        <v>0.996</v>
      </c>
      <c r="I235" s="183"/>
      <c r="J235" s="184">
        <f>ROUND(I235*H235,2)</f>
        <v>0</v>
      </c>
      <c r="K235" s="180" t="s">
        <v>240</v>
      </c>
      <c r="L235" s="40"/>
      <c r="M235" s="185" t="s">
        <v>19</v>
      </c>
      <c r="N235" s="186" t="s">
        <v>46</v>
      </c>
      <c r="O235" s="65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9" t="s">
        <v>194</v>
      </c>
      <c r="AT235" s="189" t="s">
        <v>236</v>
      </c>
      <c r="AU235" s="189" t="s">
        <v>91</v>
      </c>
      <c r="AY235" s="18" t="s">
        <v>233</v>
      </c>
      <c r="BE235" s="190">
        <f>IF(N235="základní",J235,0)</f>
        <v>0</v>
      </c>
      <c r="BF235" s="190">
        <f>IF(N235="snížená",J235,0)</f>
        <v>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8" t="s">
        <v>80</v>
      </c>
      <c r="BK235" s="190">
        <f>ROUND(I235*H235,2)</f>
        <v>0</v>
      </c>
      <c r="BL235" s="18" t="s">
        <v>194</v>
      </c>
      <c r="BM235" s="189" t="s">
        <v>817</v>
      </c>
    </row>
    <row r="236" spans="1:65" s="2" customFormat="1">
      <c r="A236" s="35"/>
      <c r="B236" s="36"/>
      <c r="C236" s="37"/>
      <c r="D236" s="191" t="s">
        <v>243</v>
      </c>
      <c r="E236" s="37"/>
      <c r="F236" s="192" t="s">
        <v>818</v>
      </c>
      <c r="G236" s="37"/>
      <c r="H236" s="37"/>
      <c r="I236" s="193"/>
      <c r="J236" s="37"/>
      <c r="K236" s="37"/>
      <c r="L236" s="40"/>
      <c r="M236" s="194"/>
      <c r="N236" s="195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243</v>
      </c>
      <c r="AU236" s="18" t="s">
        <v>91</v>
      </c>
    </row>
    <row r="237" spans="1:65" s="2" customFormat="1" ht="55.5" customHeight="1">
      <c r="A237" s="35"/>
      <c r="B237" s="36"/>
      <c r="C237" s="178" t="s">
        <v>819</v>
      </c>
      <c r="D237" s="178" t="s">
        <v>236</v>
      </c>
      <c r="E237" s="179" t="s">
        <v>820</v>
      </c>
      <c r="F237" s="180" t="s">
        <v>821</v>
      </c>
      <c r="G237" s="181" t="s">
        <v>549</v>
      </c>
      <c r="H237" s="182">
        <v>24.9</v>
      </c>
      <c r="I237" s="183"/>
      <c r="J237" s="184">
        <f>ROUND(I237*H237,2)</f>
        <v>0</v>
      </c>
      <c r="K237" s="180" t="s">
        <v>240</v>
      </c>
      <c r="L237" s="40"/>
      <c r="M237" s="185" t="s">
        <v>19</v>
      </c>
      <c r="N237" s="186" t="s">
        <v>46</v>
      </c>
      <c r="O237" s="65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9" t="s">
        <v>194</v>
      </c>
      <c r="AT237" s="189" t="s">
        <v>236</v>
      </c>
      <c r="AU237" s="189" t="s">
        <v>91</v>
      </c>
      <c r="AY237" s="18" t="s">
        <v>233</v>
      </c>
      <c r="BE237" s="190">
        <f>IF(N237="základní",J237,0)</f>
        <v>0</v>
      </c>
      <c r="BF237" s="190">
        <f>IF(N237="snížená",J237,0)</f>
        <v>0</v>
      </c>
      <c r="BG237" s="190">
        <f>IF(N237="zákl. přenesená",J237,0)</f>
        <v>0</v>
      </c>
      <c r="BH237" s="190">
        <f>IF(N237="sníž. přenesená",J237,0)</f>
        <v>0</v>
      </c>
      <c r="BI237" s="190">
        <f>IF(N237="nulová",J237,0)</f>
        <v>0</v>
      </c>
      <c r="BJ237" s="18" t="s">
        <v>80</v>
      </c>
      <c r="BK237" s="190">
        <f>ROUND(I237*H237,2)</f>
        <v>0</v>
      </c>
      <c r="BL237" s="18" t="s">
        <v>194</v>
      </c>
      <c r="BM237" s="189" t="s">
        <v>822</v>
      </c>
    </row>
    <row r="238" spans="1:65" s="2" customFormat="1">
      <c r="A238" s="35"/>
      <c r="B238" s="36"/>
      <c r="C238" s="37"/>
      <c r="D238" s="191" t="s">
        <v>243</v>
      </c>
      <c r="E238" s="37"/>
      <c r="F238" s="192" t="s">
        <v>823</v>
      </c>
      <c r="G238" s="37"/>
      <c r="H238" s="37"/>
      <c r="I238" s="193"/>
      <c r="J238" s="37"/>
      <c r="K238" s="37"/>
      <c r="L238" s="40"/>
      <c r="M238" s="194"/>
      <c r="N238" s="195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243</v>
      </c>
      <c r="AU238" s="18" t="s">
        <v>91</v>
      </c>
    </row>
    <row r="239" spans="1:65" s="13" customFormat="1">
      <c r="B239" s="216"/>
      <c r="C239" s="217"/>
      <c r="D239" s="196" t="s">
        <v>562</v>
      </c>
      <c r="E239" s="217"/>
      <c r="F239" s="218" t="s">
        <v>824</v>
      </c>
      <c r="G239" s="217"/>
      <c r="H239" s="219">
        <v>24.9</v>
      </c>
      <c r="I239" s="220"/>
      <c r="J239" s="217"/>
      <c r="K239" s="217"/>
      <c r="L239" s="221"/>
      <c r="M239" s="226"/>
      <c r="N239" s="227"/>
      <c r="O239" s="227"/>
      <c r="P239" s="227"/>
      <c r="Q239" s="227"/>
      <c r="R239" s="227"/>
      <c r="S239" s="227"/>
      <c r="T239" s="228"/>
      <c r="AT239" s="225" t="s">
        <v>562</v>
      </c>
      <c r="AU239" s="225" t="s">
        <v>91</v>
      </c>
      <c r="AV239" s="13" t="s">
        <v>86</v>
      </c>
      <c r="AW239" s="13" t="s">
        <v>4</v>
      </c>
      <c r="AX239" s="13" t="s">
        <v>80</v>
      </c>
      <c r="AY239" s="225" t="s">
        <v>233</v>
      </c>
    </row>
    <row r="240" spans="1:65" s="12" customFormat="1" ht="20.85" customHeight="1">
      <c r="B240" s="162"/>
      <c r="C240" s="163"/>
      <c r="D240" s="164" t="s">
        <v>74</v>
      </c>
      <c r="E240" s="176" t="s">
        <v>825</v>
      </c>
      <c r="F240" s="176" t="s">
        <v>826</v>
      </c>
      <c r="G240" s="163"/>
      <c r="H240" s="163"/>
      <c r="I240" s="166"/>
      <c r="J240" s="177">
        <f>BK240</f>
        <v>0</v>
      </c>
      <c r="K240" s="163"/>
      <c r="L240" s="168"/>
      <c r="M240" s="169"/>
      <c r="N240" s="170"/>
      <c r="O240" s="170"/>
      <c r="P240" s="171">
        <f>P241+SUM(P242:P276)</f>
        <v>0</v>
      </c>
      <c r="Q240" s="170"/>
      <c r="R240" s="171">
        <f>R241+SUM(R242:R276)</f>
        <v>0.15570350000000002</v>
      </c>
      <c r="S240" s="170"/>
      <c r="T240" s="172">
        <f>T241+SUM(T242:T276)</f>
        <v>0</v>
      </c>
      <c r="AR240" s="173" t="s">
        <v>86</v>
      </c>
      <c r="AT240" s="174" t="s">
        <v>74</v>
      </c>
      <c r="AU240" s="174" t="s">
        <v>86</v>
      </c>
      <c r="AY240" s="173" t="s">
        <v>233</v>
      </c>
      <c r="BK240" s="175">
        <f>BK241+SUM(BK242:BK276)</f>
        <v>0</v>
      </c>
    </row>
    <row r="241" spans="1:65" s="2" customFormat="1" ht="55.5" customHeight="1">
      <c r="A241" s="35"/>
      <c r="B241" s="36"/>
      <c r="C241" s="178" t="s">
        <v>827</v>
      </c>
      <c r="D241" s="178" t="s">
        <v>236</v>
      </c>
      <c r="E241" s="179" t="s">
        <v>828</v>
      </c>
      <c r="F241" s="180" t="s">
        <v>829</v>
      </c>
      <c r="G241" s="181" t="s">
        <v>307</v>
      </c>
      <c r="H241" s="182">
        <v>527</v>
      </c>
      <c r="I241" s="183"/>
      <c r="J241" s="184">
        <f>ROUND(I241*H241,2)</f>
        <v>0</v>
      </c>
      <c r="K241" s="180" t="s">
        <v>240</v>
      </c>
      <c r="L241" s="40"/>
      <c r="M241" s="185" t="s">
        <v>19</v>
      </c>
      <c r="N241" s="186" t="s">
        <v>46</v>
      </c>
      <c r="O241" s="65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9" t="s">
        <v>194</v>
      </c>
      <c r="AT241" s="189" t="s">
        <v>236</v>
      </c>
      <c r="AU241" s="189" t="s">
        <v>91</v>
      </c>
      <c r="AY241" s="18" t="s">
        <v>233</v>
      </c>
      <c r="BE241" s="190">
        <f>IF(N241="základní",J241,0)</f>
        <v>0</v>
      </c>
      <c r="BF241" s="190">
        <f>IF(N241="snížená",J241,0)</f>
        <v>0</v>
      </c>
      <c r="BG241" s="190">
        <f>IF(N241="zákl. přenesená",J241,0)</f>
        <v>0</v>
      </c>
      <c r="BH241" s="190">
        <f>IF(N241="sníž. přenesená",J241,0)</f>
        <v>0</v>
      </c>
      <c r="BI241" s="190">
        <f>IF(N241="nulová",J241,0)</f>
        <v>0</v>
      </c>
      <c r="BJ241" s="18" t="s">
        <v>80</v>
      </c>
      <c r="BK241" s="190">
        <f>ROUND(I241*H241,2)</f>
        <v>0</v>
      </c>
      <c r="BL241" s="18" t="s">
        <v>194</v>
      </c>
      <c r="BM241" s="189" t="s">
        <v>830</v>
      </c>
    </row>
    <row r="242" spans="1:65" s="2" customFormat="1">
      <c r="A242" s="35"/>
      <c r="B242" s="36"/>
      <c r="C242" s="37"/>
      <c r="D242" s="191" t="s">
        <v>243</v>
      </c>
      <c r="E242" s="37"/>
      <c r="F242" s="192" t="s">
        <v>831</v>
      </c>
      <c r="G242" s="37"/>
      <c r="H242" s="37"/>
      <c r="I242" s="193"/>
      <c r="J242" s="37"/>
      <c r="K242" s="37"/>
      <c r="L242" s="40"/>
      <c r="M242" s="194"/>
      <c r="N242" s="195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243</v>
      </c>
      <c r="AU242" s="18" t="s">
        <v>91</v>
      </c>
    </row>
    <row r="243" spans="1:65" s="2" customFormat="1" ht="24.2" customHeight="1">
      <c r="A243" s="35"/>
      <c r="B243" s="36"/>
      <c r="C243" s="206" t="s">
        <v>832</v>
      </c>
      <c r="D243" s="206" t="s">
        <v>310</v>
      </c>
      <c r="E243" s="207" t="s">
        <v>833</v>
      </c>
      <c r="F243" s="208" t="s">
        <v>834</v>
      </c>
      <c r="G243" s="209" t="s">
        <v>307</v>
      </c>
      <c r="H243" s="210">
        <v>96.6</v>
      </c>
      <c r="I243" s="211"/>
      <c r="J243" s="212">
        <f>ROUND(I243*H243,2)</f>
        <v>0</v>
      </c>
      <c r="K243" s="208" t="s">
        <v>240</v>
      </c>
      <c r="L243" s="213"/>
      <c r="M243" s="214" t="s">
        <v>19</v>
      </c>
      <c r="N243" s="215" t="s">
        <v>46</v>
      </c>
      <c r="O243" s="65"/>
      <c r="P243" s="187">
        <f>O243*H243</f>
        <v>0</v>
      </c>
      <c r="Q243" s="187">
        <v>3.0000000000000001E-5</v>
      </c>
      <c r="R243" s="187">
        <f>Q243*H243</f>
        <v>2.898E-3</v>
      </c>
      <c r="S243" s="187">
        <v>0</v>
      </c>
      <c r="T243" s="188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9" t="s">
        <v>313</v>
      </c>
      <c r="AT243" s="189" t="s">
        <v>310</v>
      </c>
      <c r="AU243" s="189" t="s">
        <v>91</v>
      </c>
      <c r="AY243" s="18" t="s">
        <v>233</v>
      </c>
      <c r="BE243" s="190">
        <f>IF(N243="základní",J243,0)</f>
        <v>0</v>
      </c>
      <c r="BF243" s="190">
        <f>IF(N243="snížená",J243,0)</f>
        <v>0</v>
      </c>
      <c r="BG243" s="190">
        <f>IF(N243="zákl. přenesená",J243,0)</f>
        <v>0</v>
      </c>
      <c r="BH243" s="190">
        <f>IF(N243="sníž. přenesená",J243,0)</f>
        <v>0</v>
      </c>
      <c r="BI243" s="190">
        <f>IF(N243="nulová",J243,0)</f>
        <v>0</v>
      </c>
      <c r="BJ243" s="18" t="s">
        <v>80</v>
      </c>
      <c r="BK243" s="190">
        <f>ROUND(I243*H243,2)</f>
        <v>0</v>
      </c>
      <c r="BL243" s="18" t="s">
        <v>194</v>
      </c>
      <c r="BM243" s="189" t="s">
        <v>835</v>
      </c>
    </row>
    <row r="244" spans="1:65" s="2" customFormat="1" ht="19.5">
      <c r="A244" s="35"/>
      <c r="B244" s="36"/>
      <c r="C244" s="37"/>
      <c r="D244" s="196" t="s">
        <v>249</v>
      </c>
      <c r="E244" s="37"/>
      <c r="F244" s="197" t="s">
        <v>836</v>
      </c>
      <c r="G244" s="37"/>
      <c r="H244" s="37"/>
      <c r="I244" s="193"/>
      <c r="J244" s="37"/>
      <c r="K244" s="37"/>
      <c r="L244" s="40"/>
      <c r="M244" s="194"/>
      <c r="N244" s="195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249</v>
      </c>
      <c r="AU244" s="18" t="s">
        <v>91</v>
      </c>
    </row>
    <row r="245" spans="1:65" s="13" customFormat="1">
      <c r="B245" s="216"/>
      <c r="C245" s="217"/>
      <c r="D245" s="196" t="s">
        <v>562</v>
      </c>
      <c r="E245" s="217"/>
      <c r="F245" s="218" t="s">
        <v>837</v>
      </c>
      <c r="G245" s="217"/>
      <c r="H245" s="219">
        <v>96.6</v>
      </c>
      <c r="I245" s="220"/>
      <c r="J245" s="217"/>
      <c r="K245" s="217"/>
      <c r="L245" s="221"/>
      <c r="M245" s="226"/>
      <c r="N245" s="227"/>
      <c r="O245" s="227"/>
      <c r="P245" s="227"/>
      <c r="Q245" s="227"/>
      <c r="R245" s="227"/>
      <c r="S245" s="227"/>
      <c r="T245" s="228"/>
      <c r="AT245" s="225" t="s">
        <v>562</v>
      </c>
      <c r="AU245" s="225" t="s">
        <v>91</v>
      </c>
      <c r="AV245" s="13" t="s">
        <v>86</v>
      </c>
      <c r="AW245" s="13" t="s">
        <v>4</v>
      </c>
      <c r="AX245" s="13" t="s">
        <v>80</v>
      </c>
      <c r="AY245" s="225" t="s">
        <v>233</v>
      </c>
    </row>
    <row r="246" spans="1:65" s="2" customFormat="1" ht="24.2" customHeight="1">
      <c r="A246" s="35"/>
      <c r="B246" s="36"/>
      <c r="C246" s="206" t="s">
        <v>838</v>
      </c>
      <c r="D246" s="206" t="s">
        <v>310</v>
      </c>
      <c r="E246" s="207" t="s">
        <v>839</v>
      </c>
      <c r="F246" s="208" t="s">
        <v>840</v>
      </c>
      <c r="G246" s="209" t="s">
        <v>307</v>
      </c>
      <c r="H246" s="210">
        <v>55.65</v>
      </c>
      <c r="I246" s="211"/>
      <c r="J246" s="212">
        <f>ROUND(I246*H246,2)</f>
        <v>0</v>
      </c>
      <c r="K246" s="208" t="s">
        <v>240</v>
      </c>
      <c r="L246" s="213"/>
      <c r="M246" s="214" t="s">
        <v>19</v>
      </c>
      <c r="N246" s="215" t="s">
        <v>46</v>
      </c>
      <c r="O246" s="65"/>
      <c r="P246" s="187">
        <f>O246*H246</f>
        <v>0</v>
      </c>
      <c r="Q246" s="187">
        <v>3.0000000000000001E-5</v>
      </c>
      <c r="R246" s="187">
        <f>Q246*H246</f>
        <v>1.6695E-3</v>
      </c>
      <c r="S246" s="187">
        <v>0</v>
      </c>
      <c r="T246" s="188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9" t="s">
        <v>313</v>
      </c>
      <c r="AT246" s="189" t="s">
        <v>310</v>
      </c>
      <c r="AU246" s="189" t="s">
        <v>91</v>
      </c>
      <c r="AY246" s="18" t="s">
        <v>233</v>
      </c>
      <c r="BE246" s="190">
        <f>IF(N246="základní",J246,0)</f>
        <v>0</v>
      </c>
      <c r="BF246" s="190">
        <f>IF(N246="snížená",J246,0)</f>
        <v>0</v>
      </c>
      <c r="BG246" s="190">
        <f>IF(N246="zákl. přenesená",J246,0)</f>
        <v>0</v>
      </c>
      <c r="BH246" s="190">
        <f>IF(N246="sníž. přenesená",J246,0)</f>
        <v>0</v>
      </c>
      <c r="BI246" s="190">
        <f>IF(N246="nulová",J246,0)</f>
        <v>0</v>
      </c>
      <c r="BJ246" s="18" t="s">
        <v>80</v>
      </c>
      <c r="BK246" s="190">
        <f>ROUND(I246*H246,2)</f>
        <v>0</v>
      </c>
      <c r="BL246" s="18" t="s">
        <v>194</v>
      </c>
      <c r="BM246" s="189" t="s">
        <v>841</v>
      </c>
    </row>
    <row r="247" spans="1:65" s="2" customFormat="1" ht="19.5">
      <c r="A247" s="35"/>
      <c r="B247" s="36"/>
      <c r="C247" s="37"/>
      <c r="D247" s="196" t="s">
        <v>249</v>
      </c>
      <c r="E247" s="37"/>
      <c r="F247" s="197" t="s">
        <v>836</v>
      </c>
      <c r="G247" s="37"/>
      <c r="H247" s="37"/>
      <c r="I247" s="193"/>
      <c r="J247" s="37"/>
      <c r="K247" s="37"/>
      <c r="L247" s="40"/>
      <c r="M247" s="194"/>
      <c r="N247" s="195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249</v>
      </c>
      <c r="AU247" s="18" t="s">
        <v>91</v>
      </c>
    </row>
    <row r="248" spans="1:65" s="13" customFormat="1">
      <c r="B248" s="216"/>
      <c r="C248" s="217"/>
      <c r="D248" s="196" t="s">
        <v>562</v>
      </c>
      <c r="E248" s="217"/>
      <c r="F248" s="218" t="s">
        <v>842</v>
      </c>
      <c r="G248" s="217"/>
      <c r="H248" s="219">
        <v>55.65</v>
      </c>
      <c r="I248" s="220"/>
      <c r="J248" s="217"/>
      <c r="K248" s="217"/>
      <c r="L248" s="221"/>
      <c r="M248" s="226"/>
      <c r="N248" s="227"/>
      <c r="O248" s="227"/>
      <c r="P248" s="227"/>
      <c r="Q248" s="227"/>
      <c r="R248" s="227"/>
      <c r="S248" s="227"/>
      <c r="T248" s="228"/>
      <c r="AT248" s="225" t="s">
        <v>562</v>
      </c>
      <c r="AU248" s="225" t="s">
        <v>91</v>
      </c>
      <c r="AV248" s="13" t="s">
        <v>86</v>
      </c>
      <c r="AW248" s="13" t="s">
        <v>4</v>
      </c>
      <c r="AX248" s="13" t="s">
        <v>80</v>
      </c>
      <c r="AY248" s="225" t="s">
        <v>233</v>
      </c>
    </row>
    <row r="249" spans="1:65" s="2" customFormat="1" ht="24.2" customHeight="1">
      <c r="A249" s="35"/>
      <c r="B249" s="36"/>
      <c r="C249" s="206" t="s">
        <v>843</v>
      </c>
      <c r="D249" s="206" t="s">
        <v>310</v>
      </c>
      <c r="E249" s="207" t="s">
        <v>844</v>
      </c>
      <c r="F249" s="208" t="s">
        <v>845</v>
      </c>
      <c r="G249" s="209" t="s">
        <v>307</v>
      </c>
      <c r="H249" s="210">
        <v>11.55</v>
      </c>
      <c r="I249" s="211"/>
      <c r="J249" s="212">
        <f>ROUND(I249*H249,2)</f>
        <v>0</v>
      </c>
      <c r="K249" s="208" t="s">
        <v>240</v>
      </c>
      <c r="L249" s="213"/>
      <c r="M249" s="214" t="s">
        <v>19</v>
      </c>
      <c r="N249" s="215" t="s">
        <v>46</v>
      </c>
      <c r="O249" s="65"/>
      <c r="P249" s="187">
        <f>O249*H249</f>
        <v>0</v>
      </c>
      <c r="Q249" s="187">
        <v>3.0000000000000001E-5</v>
      </c>
      <c r="R249" s="187">
        <f>Q249*H249</f>
        <v>3.4650000000000002E-4</v>
      </c>
      <c r="S249" s="187">
        <v>0</v>
      </c>
      <c r="T249" s="188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9" t="s">
        <v>313</v>
      </c>
      <c r="AT249" s="189" t="s">
        <v>310</v>
      </c>
      <c r="AU249" s="189" t="s">
        <v>91</v>
      </c>
      <c r="AY249" s="18" t="s">
        <v>233</v>
      </c>
      <c r="BE249" s="190">
        <f>IF(N249="základní",J249,0)</f>
        <v>0</v>
      </c>
      <c r="BF249" s="190">
        <f>IF(N249="snížená",J249,0)</f>
        <v>0</v>
      </c>
      <c r="BG249" s="190">
        <f>IF(N249="zákl. přenesená",J249,0)</f>
        <v>0</v>
      </c>
      <c r="BH249" s="190">
        <f>IF(N249="sníž. přenesená",J249,0)</f>
        <v>0</v>
      </c>
      <c r="BI249" s="190">
        <f>IF(N249="nulová",J249,0)</f>
        <v>0</v>
      </c>
      <c r="BJ249" s="18" t="s">
        <v>80</v>
      </c>
      <c r="BK249" s="190">
        <f>ROUND(I249*H249,2)</f>
        <v>0</v>
      </c>
      <c r="BL249" s="18" t="s">
        <v>194</v>
      </c>
      <c r="BM249" s="189" t="s">
        <v>846</v>
      </c>
    </row>
    <row r="250" spans="1:65" s="2" customFormat="1" ht="29.25">
      <c r="A250" s="35"/>
      <c r="B250" s="36"/>
      <c r="C250" s="37"/>
      <c r="D250" s="196" t="s">
        <v>249</v>
      </c>
      <c r="E250" s="37"/>
      <c r="F250" s="197" t="s">
        <v>847</v>
      </c>
      <c r="G250" s="37"/>
      <c r="H250" s="37"/>
      <c r="I250" s="193"/>
      <c r="J250" s="37"/>
      <c r="K250" s="37"/>
      <c r="L250" s="40"/>
      <c r="M250" s="194"/>
      <c r="N250" s="195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249</v>
      </c>
      <c r="AU250" s="18" t="s">
        <v>91</v>
      </c>
    </row>
    <row r="251" spans="1:65" s="13" customFormat="1">
      <c r="B251" s="216"/>
      <c r="C251" s="217"/>
      <c r="D251" s="196" t="s">
        <v>562</v>
      </c>
      <c r="E251" s="217"/>
      <c r="F251" s="218" t="s">
        <v>848</v>
      </c>
      <c r="G251" s="217"/>
      <c r="H251" s="219">
        <v>11.55</v>
      </c>
      <c r="I251" s="220"/>
      <c r="J251" s="217"/>
      <c r="K251" s="217"/>
      <c r="L251" s="221"/>
      <c r="M251" s="226"/>
      <c r="N251" s="227"/>
      <c r="O251" s="227"/>
      <c r="P251" s="227"/>
      <c r="Q251" s="227"/>
      <c r="R251" s="227"/>
      <c r="S251" s="227"/>
      <c r="T251" s="228"/>
      <c r="AT251" s="225" t="s">
        <v>562</v>
      </c>
      <c r="AU251" s="225" t="s">
        <v>91</v>
      </c>
      <c r="AV251" s="13" t="s">
        <v>86</v>
      </c>
      <c r="AW251" s="13" t="s">
        <v>4</v>
      </c>
      <c r="AX251" s="13" t="s">
        <v>80</v>
      </c>
      <c r="AY251" s="225" t="s">
        <v>233</v>
      </c>
    </row>
    <row r="252" spans="1:65" s="2" customFormat="1" ht="24.2" customHeight="1">
      <c r="A252" s="35"/>
      <c r="B252" s="36"/>
      <c r="C252" s="206" t="s">
        <v>849</v>
      </c>
      <c r="D252" s="206" t="s">
        <v>310</v>
      </c>
      <c r="E252" s="207" t="s">
        <v>850</v>
      </c>
      <c r="F252" s="208" t="s">
        <v>851</v>
      </c>
      <c r="G252" s="209" t="s">
        <v>307</v>
      </c>
      <c r="H252" s="210">
        <v>6.3</v>
      </c>
      <c r="I252" s="211"/>
      <c r="J252" s="212">
        <f>ROUND(I252*H252,2)</f>
        <v>0</v>
      </c>
      <c r="K252" s="208" t="s">
        <v>240</v>
      </c>
      <c r="L252" s="213"/>
      <c r="M252" s="214" t="s">
        <v>19</v>
      </c>
      <c r="N252" s="215" t="s">
        <v>46</v>
      </c>
      <c r="O252" s="65"/>
      <c r="P252" s="187">
        <f>O252*H252</f>
        <v>0</v>
      </c>
      <c r="Q252" s="187">
        <v>3.0000000000000001E-5</v>
      </c>
      <c r="R252" s="187">
        <f>Q252*H252</f>
        <v>1.8899999999999999E-4</v>
      </c>
      <c r="S252" s="187">
        <v>0</v>
      </c>
      <c r="T252" s="18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9" t="s">
        <v>313</v>
      </c>
      <c r="AT252" s="189" t="s">
        <v>310</v>
      </c>
      <c r="AU252" s="189" t="s">
        <v>91</v>
      </c>
      <c r="AY252" s="18" t="s">
        <v>233</v>
      </c>
      <c r="BE252" s="190">
        <f>IF(N252="základní",J252,0)</f>
        <v>0</v>
      </c>
      <c r="BF252" s="190">
        <f>IF(N252="snížená",J252,0)</f>
        <v>0</v>
      </c>
      <c r="BG252" s="190">
        <f>IF(N252="zákl. přenesená",J252,0)</f>
        <v>0</v>
      </c>
      <c r="BH252" s="190">
        <f>IF(N252="sníž. přenesená",J252,0)</f>
        <v>0</v>
      </c>
      <c r="BI252" s="190">
        <f>IF(N252="nulová",J252,0)</f>
        <v>0</v>
      </c>
      <c r="BJ252" s="18" t="s">
        <v>80</v>
      </c>
      <c r="BK252" s="190">
        <f>ROUND(I252*H252,2)</f>
        <v>0</v>
      </c>
      <c r="BL252" s="18" t="s">
        <v>194</v>
      </c>
      <c r="BM252" s="189" t="s">
        <v>852</v>
      </c>
    </row>
    <row r="253" spans="1:65" s="2" customFormat="1" ht="29.25">
      <c r="A253" s="35"/>
      <c r="B253" s="36"/>
      <c r="C253" s="37"/>
      <c r="D253" s="196" t="s">
        <v>249</v>
      </c>
      <c r="E253" s="37"/>
      <c r="F253" s="197" t="s">
        <v>847</v>
      </c>
      <c r="G253" s="37"/>
      <c r="H253" s="37"/>
      <c r="I253" s="193"/>
      <c r="J253" s="37"/>
      <c r="K253" s="37"/>
      <c r="L253" s="40"/>
      <c r="M253" s="194"/>
      <c r="N253" s="195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249</v>
      </c>
      <c r="AU253" s="18" t="s">
        <v>91</v>
      </c>
    </row>
    <row r="254" spans="1:65" s="13" customFormat="1">
      <c r="B254" s="216"/>
      <c r="C254" s="217"/>
      <c r="D254" s="196" t="s">
        <v>562</v>
      </c>
      <c r="E254" s="217"/>
      <c r="F254" s="218" t="s">
        <v>853</v>
      </c>
      <c r="G254" s="217"/>
      <c r="H254" s="219">
        <v>6.3</v>
      </c>
      <c r="I254" s="220"/>
      <c r="J254" s="217"/>
      <c r="K254" s="217"/>
      <c r="L254" s="221"/>
      <c r="M254" s="226"/>
      <c r="N254" s="227"/>
      <c r="O254" s="227"/>
      <c r="P254" s="227"/>
      <c r="Q254" s="227"/>
      <c r="R254" s="227"/>
      <c r="S254" s="227"/>
      <c r="T254" s="228"/>
      <c r="AT254" s="225" t="s">
        <v>562</v>
      </c>
      <c r="AU254" s="225" t="s">
        <v>91</v>
      </c>
      <c r="AV254" s="13" t="s">
        <v>86</v>
      </c>
      <c r="AW254" s="13" t="s">
        <v>4</v>
      </c>
      <c r="AX254" s="13" t="s">
        <v>80</v>
      </c>
      <c r="AY254" s="225" t="s">
        <v>233</v>
      </c>
    </row>
    <row r="255" spans="1:65" s="2" customFormat="1" ht="24.2" customHeight="1">
      <c r="A255" s="35"/>
      <c r="B255" s="36"/>
      <c r="C255" s="206" t="s">
        <v>854</v>
      </c>
      <c r="D255" s="206" t="s">
        <v>310</v>
      </c>
      <c r="E255" s="207" t="s">
        <v>855</v>
      </c>
      <c r="F255" s="208" t="s">
        <v>856</v>
      </c>
      <c r="G255" s="209" t="s">
        <v>307</v>
      </c>
      <c r="H255" s="210">
        <v>175.35</v>
      </c>
      <c r="I255" s="211"/>
      <c r="J255" s="212">
        <f>ROUND(I255*H255,2)</f>
        <v>0</v>
      </c>
      <c r="K255" s="208" t="s">
        <v>240</v>
      </c>
      <c r="L255" s="213"/>
      <c r="M255" s="214" t="s">
        <v>19</v>
      </c>
      <c r="N255" s="215" t="s">
        <v>46</v>
      </c>
      <c r="O255" s="65"/>
      <c r="P255" s="187">
        <f>O255*H255</f>
        <v>0</v>
      </c>
      <c r="Q255" s="187">
        <v>8.0000000000000007E-5</v>
      </c>
      <c r="R255" s="187">
        <f>Q255*H255</f>
        <v>1.4028000000000001E-2</v>
      </c>
      <c r="S255" s="187">
        <v>0</v>
      </c>
      <c r="T255" s="188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9" t="s">
        <v>313</v>
      </c>
      <c r="AT255" s="189" t="s">
        <v>310</v>
      </c>
      <c r="AU255" s="189" t="s">
        <v>91</v>
      </c>
      <c r="AY255" s="18" t="s">
        <v>233</v>
      </c>
      <c r="BE255" s="190">
        <f>IF(N255="základní",J255,0)</f>
        <v>0</v>
      </c>
      <c r="BF255" s="190">
        <f>IF(N255="snížená",J255,0)</f>
        <v>0</v>
      </c>
      <c r="BG255" s="190">
        <f>IF(N255="zákl. přenesená",J255,0)</f>
        <v>0</v>
      </c>
      <c r="BH255" s="190">
        <f>IF(N255="sníž. přenesená",J255,0)</f>
        <v>0</v>
      </c>
      <c r="BI255" s="190">
        <f>IF(N255="nulová",J255,0)</f>
        <v>0</v>
      </c>
      <c r="BJ255" s="18" t="s">
        <v>80</v>
      </c>
      <c r="BK255" s="190">
        <f>ROUND(I255*H255,2)</f>
        <v>0</v>
      </c>
      <c r="BL255" s="18" t="s">
        <v>194</v>
      </c>
      <c r="BM255" s="189" t="s">
        <v>857</v>
      </c>
    </row>
    <row r="256" spans="1:65" s="2" customFormat="1" ht="29.25">
      <c r="A256" s="35"/>
      <c r="B256" s="36"/>
      <c r="C256" s="37"/>
      <c r="D256" s="196" t="s">
        <v>249</v>
      </c>
      <c r="E256" s="37"/>
      <c r="F256" s="197" t="s">
        <v>847</v>
      </c>
      <c r="G256" s="37"/>
      <c r="H256" s="37"/>
      <c r="I256" s="193"/>
      <c r="J256" s="37"/>
      <c r="K256" s="37"/>
      <c r="L256" s="40"/>
      <c r="M256" s="194"/>
      <c r="N256" s="195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249</v>
      </c>
      <c r="AU256" s="18" t="s">
        <v>91</v>
      </c>
    </row>
    <row r="257" spans="1:65" s="13" customFormat="1">
      <c r="B257" s="216"/>
      <c r="C257" s="217"/>
      <c r="D257" s="196" t="s">
        <v>562</v>
      </c>
      <c r="E257" s="217"/>
      <c r="F257" s="218" t="s">
        <v>858</v>
      </c>
      <c r="G257" s="217"/>
      <c r="H257" s="219">
        <v>175.35</v>
      </c>
      <c r="I257" s="220"/>
      <c r="J257" s="217"/>
      <c r="K257" s="217"/>
      <c r="L257" s="221"/>
      <c r="M257" s="226"/>
      <c r="N257" s="227"/>
      <c r="O257" s="227"/>
      <c r="P257" s="227"/>
      <c r="Q257" s="227"/>
      <c r="R257" s="227"/>
      <c r="S257" s="227"/>
      <c r="T257" s="228"/>
      <c r="AT257" s="225" t="s">
        <v>562</v>
      </c>
      <c r="AU257" s="225" t="s">
        <v>91</v>
      </c>
      <c r="AV257" s="13" t="s">
        <v>86</v>
      </c>
      <c r="AW257" s="13" t="s">
        <v>4</v>
      </c>
      <c r="AX257" s="13" t="s">
        <v>80</v>
      </c>
      <c r="AY257" s="225" t="s">
        <v>233</v>
      </c>
    </row>
    <row r="258" spans="1:65" s="2" customFormat="1" ht="24.2" customHeight="1">
      <c r="A258" s="35"/>
      <c r="B258" s="36"/>
      <c r="C258" s="206" t="s">
        <v>859</v>
      </c>
      <c r="D258" s="206" t="s">
        <v>310</v>
      </c>
      <c r="E258" s="207" t="s">
        <v>860</v>
      </c>
      <c r="F258" s="208" t="s">
        <v>861</v>
      </c>
      <c r="G258" s="209" t="s">
        <v>307</v>
      </c>
      <c r="H258" s="210">
        <v>40.950000000000003</v>
      </c>
      <c r="I258" s="211"/>
      <c r="J258" s="212">
        <f>ROUND(I258*H258,2)</f>
        <v>0</v>
      </c>
      <c r="K258" s="208" t="s">
        <v>240</v>
      </c>
      <c r="L258" s="213"/>
      <c r="M258" s="214" t="s">
        <v>19</v>
      </c>
      <c r="N258" s="215" t="s">
        <v>46</v>
      </c>
      <c r="O258" s="65"/>
      <c r="P258" s="187">
        <f>O258*H258</f>
        <v>0</v>
      </c>
      <c r="Q258" s="187">
        <v>1.2E-4</v>
      </c>
      <c r="R258" s="187">
        <f>Q258*H258</f>
        <v>4.9140000000000008E-3</v>
      </c>
      <c r="S258" s="187">
        <v>0</v>
      </c>
      <c r="T258" s="18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9" t="s">
        <v>313</v>
      </c>
      <c r="AT258" s="189" t="s">
        <v>310</v>
      </c>
      <c r="AU258" s="189" t="s">
        <v>91</v>
      </c>
      <c r="AY258" s="18" t="s">
        <v>233</v>
      </c>
      <c r="BE258" s="190">
        <f>IF(N258="základní",J258,0)</f>
        <v>0</v>
      </c>
      <c r="BF258" s="190">
        <f>IF(N258="snížená",J258,0)</f>
        <v>0</v>
      </c>
      <c r="BG258" s="190">
        <f>IF(N258="zákl. přenesená",J258,0)</f>
        <v>0</v>
      </c>
      <c r="BH258" s="190">
        <f>IF(N258="sníž. přenesená",J258,0)</f>
        <v>0</v>
      </c>
      <c r="BI258" s="190">
        <f>IF(N258="nulová",J258,0)</f>
        <v>0</v>
      </c>
      <c r="BJ258" s="18" t="s">
        <v>80</v>
      </c>
      <c r="BK258" s="190">
        <f>ROUND(I258*H258,2)</f>
        <v>0</v>
      </c>
      <c r="BL258" s="18" t="s">
        <v>194</v>
      </c>
      <c r="BM258" s="189" t="s">
        <v>862</v>
      </c>
    </row>
    <row r="259" spans="1:65" s="2" customFormat="1" ht="29.25">
      <c r="A259" s="35"/>
      <c r="B259" s="36"/>
      <c r="C259" s="37"/>
      <c r="D259" s="196" t="s">
        <v>249</v>
      </c>
      <c r="E259" s="37"/>
      <c r="F259" s="197" t="s">
        <v>847</v>
      </c>
      <c r="G259" s="37"/>
      <c r="H259" s="37"/>
      <c r="I259" s="193"/>
      <c r="J259" s="37"/>
      <c r="K259" s="37"/>
      <c r="L259" s="40"/>
      <c r="M259" s="194"/>
      <c r="N259" s="195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249</v>
      </c>
      <c r="AU259" s="18" t="s">
        <v>91</v>
      </c>
    </row>
    <row r="260" spans="1:65" s="13" customFormat="1">
      <c r="B260" s="216"/>
      <c r="C260" s="217"/>
      <c r="D260" s="196" t="s">
        <v>562</v>
      </c>
      <c r="E260" s="217"/>
      <c r="F260" s="218" t="s">
        <v>863</v>
      </c>
      <c r="G260" s="217"/>
      <c r="H260" s="219">
        <v>40.950000000000003</v>
      </c>
      <c r="I260" s="220"/>
      <c r="J260" s="217"/>
      <c r="K260" s="217"/>
      <c r="L260" s="221"/>
      <c r="M260" s="226"/>
      <c r="N260" s="227"/>
      <c r="O260" s="227"/>
      <c r="P260" s="227"/>
      <c r="Q260" s="227"/>
      <c r="R260" s="227"/>
      <c r="S260" s="227"/>
      <c r="T260" s="228"/>
      <c r="AT260" s="225" t="s">
        <v>562</v>
      </c>
      <c r="AU260" s="225" t="s">
        <v>91</v>
      </c>
      <c r="AV260" s="13" t="s">
        <v>86</v>
      </c>
      <c r="AW260" s="13" t="s">
        <v>4</v>
      </c>
      <c r="AX260" s="13" t="s">
        <v>80</v>
      </c>
      <c r="AY260" s="225" t="s">
        <v>233</v>
      </c>
    </row>
    <row r="261" spans="1:65" s="2" customFormat="1" ht="24.2" customHeight="1">
      <c r="A261" s="35"/>
      <c r="B261" s="36"/>
      <c r="C261" s="206" t="s">
        <v>864</v>
      </c>
      <c r="D261" s="206" t="s">
        <v>310</v>
      </c>
      <c r="E261" s="207" t="s">
        <v>865</v>
      </c>
      <c r="F261" s="208" t="s">
        <v>866</v>
      </c>
      <c r="G261" s="209" t="s">
        <v>307</v>
      </c>
      <c r="H261" s="210">
        <v>26.25</v>
      </c>
      <c r="I261" s="211"/>
      <c r="J261" s="212">
        <f>ROUND(I261*H261,2)</f>
        <v>0</v>
      </c>
      <c r="K261" s="208" t="s">
        <v>240</v>
      </c>
      <c r="L261" s="213"/>
      <c r="M261" s="214" t="s">
        <v>19</v>
      </c>
      <c r="N261" s="215" t="s">
        <v>46</v>
      </c>
      <c r="O261" s="65"/>
      <c r="P261" s="187">
        <f>O261*H261</f>
        <v>0</v>
      </c>
      <c r="Q261" s="187">
        <v>1.3999999999999999E-4</v>
      </c>
      <c r="R261" s="187">
        <f>Q261*H261</f>
        <v>3.6749999999999999E-3</v>
      </c>
      <c r="S261" s="187">
        <v>0</v>
      </c>
      <c r="T261" s="18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9" t="s">
        <v>313</v>
      </c>
      <c r="AT261" s="189" t="s">
        <v>310</v>
      </c>
      <c r="AU261" s="189" t="s">
        <v>91</v>
      </c>
      <c r="AY261" s="18" t="s">
        <v>233</v>
      </c>
      <c r="BE261" s="190">
        <f>IF(N261="základní",J261,0)</f>
        <v>0</v>
      </c>
      <c r="BF261" s="190">
        <f>IF(N261="snížená",J261,0)</f>
        <v>0</v>
      </c>
      <c r="BG261" s="190">
        <f>IF(N261="zákl. přenesená",J261,0)</f>
        <v>0</v>
      </c>
      <c r="BH261" s="190">
        <f>IF(N261="sníž. přenesená",J261,0)</f>
        <v>0</v>
      </c>
      <c r="BI261" s="190">
        <f>IF(N261="nulová",J261,0)</f>
        <v>0</v>
      </c>
      <c r="BJ261" s="18" t="s">
        <v>80</v>
      </c>
      <c r="BK261" s="190">
        <f>ROUND(I261*H261,2)</f>
        <v>0</v>
      </c>
      <c r="BL261" s="18" t="s">
        <v>194</v>
      </c>
      <c r="BM261" s="189" t="s">
        <v>867</v>
      </c>
    </row>
    <row r="262" spans="1:65" s="2" customFormat="1" ht="29.25">
      <c r="A262" s="35"/>
      <c r="B262" s="36"/>
      <c r="C262" s="37"/>
      <c r="D262" s="196" t="s">
        <v>249</v>
      </c>
      <c r="E262" s="37"/>
      <c r="F262" s="197" t="s">
        <v>868</v>
      </c>
      <c r="G262" s="37"/>
      <c r="H262" s="37"/>
      <c r="I262" s="193"/>
      <c r="J262" s="37"/>
      <c r="K262" s="37"/>
      <c r="L262" s="40"/>
      <c r="M262" s="194"/>
      <c r="N262" s="195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249</v>
      </c>
      <c r="AU262" s="18" t="s">
        <v>91</v>
      </c>
    </row>
    <row r="263" spans="1:65" s="13" customFormat="1">
      <c r="B263" s="216"/>
      <c r="C263" s="217"/>
      <c r="D263" s="196" t="s">
        <v>562</v>
      </c>
      <c r="E263" s="217"/>
      <c r="F263" s="218" t="s">
        <v>869</v>
      </c>
      <c r="G263" s="217"/>
      <c r="H263" s="219">
        <v>26.25</v>
      </c>
      <c r="I263" s="220"/>
      <c r="J263" s="217"/>
      <c r="K263" s="217"/>
      <c r="L263" s="221"/>
      <c r="M263" s="226"/>
      <c r="N263" s="227"/>
      <c r="O263" s="227"/>
      <c r="P263" s="227"/>
      <c r="Q263" s="227"/>
      <c r="R263" s="227"/>
      <c r="S263" s="227"/>
      <c r="T263" s="228"/>
      <c r="AT263" s="225" t="s">
        <v>562</v>
      </c>
      <c r="AU263" s="225" t="s">
        <v>91</v>
      </c>
      <c r="AV263" s="13" t="s">
        <v>86</v>
      </c>
      <c r="AW263" s="13" t="s">
        <v>4</v>
      </c>
      <c r="AX263" s="13" t="s">
        <v>80</v>
      </c>
      <c r="AY263" s="225" t="s">
        <v>233</v>
      </c>
    </row>
    <row r="264" spans="1:65" s="2" customFormat="1" ht="24.2" customHeight="1">
      <c r="A264" s="35"/>
      <c r="B264" s="36"/>
      <c r="C264" s="206" t="s">
        <v>870</v>
      </c>
      <c r="D264" s="206" t="s">
        <v>310</v>
      </c>
      <c r="E264" s="207" t="s">
        <v>871</v>
      </c>
      <c r="F264" s="208" t="s">
        <v>872</v>
      </c>
      <c r="G264" s="209" t="s">
        <v>307</v>
      </c>
      <c r="H264" s="210">
        <v>25.2</v>
      </c>
      <c r="I264" s="211"/>
      <c r="J264" s="212">
        <f>ROUND(I264*H264,2)</f>
        <v>0</v>
      </c>
      <c r="K264" s="208" t="s">
        <v>240</v>
      </c>
      <c r="L264" s="213"/>
      <c r="M264" s="214" t="s">
        <v>19</v>
      </c>
      <c r="N264" s="215" t="s">
        <v>46</v>
      </c>
      <c r="O264" s="65"/>
      <c r="P264" s="187">
        <f>O264*H264</f>
        <v>0</v>
      </c>
      <c r="Q264" s="187">
        <v>1.6000000000000001E-4</v>
      </c>
      <c r="R264" s="187">
        <f>Q264*H264</f>
        <v>4.032E-3</v>
      </c>
      <c r="S264" s="187">
        <v>0</v>
      </c>
      <c r="T264" s="18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9" t="s">
        <v>313</v>
      </c>
      <c r="AT264" s="189" t="s">
        <v>310</v>
      </c>
      <c r="AU264" s="189" t="s">
        <v>91</v>
      </c>
      <c r="AY264" s="18" t="s">
        <v>233</v>
      </c>
      <c r="BE264" s="190">
        <f>IF(N264="základní",J264,0)</f>
        <v>0</v>
      </c>
      <c r="BF264" s="190">
        <f>IF(N264="snížená",J264,0)</f>
        <v>0</v>
      </c>
      <c r="BG264" s="190">
        <f>IF(N264="zákl. přenesená",J264,0)</f>
        <v>0</v>
      </c>
      <c r="BH264" s="190">
        <f>IF(N264="sníž. přenesená",J264,0)</f>
        <v>0</v>
      </c>
      <c r="BI264" s="190">
        <f>IF(N264="nulová",J264,0)</f>
        <v>0</v>
      </c>
      <c r="BJ264" s="18" t="s">
        <v>80</v>
      </c>
      <c r="BK264" s="190">
        <f>ROUND(I264*H264,2)</f>
        <v>0</v>
      </c>
      <c r="BL264" s="18" t="s">
        <v>194</v>
      </c>
      <c r="BM264" s="189" t="s">
        <v>873</v>
      </c>
    </row>
    <row r="265" spans="1:65" s="2" customFormat="1" ht="29.25">
      <c r="A265" s="35"/>
      <c r="B265" s="36"/>
      <c r="C265" s="37"/>
      <c r="D265" s="196" t="s">
        <v>249</v>
      </c>
      <c r="E265" s="37"/>
      <c r="F265" s="197" t="s">
        <v>868</v>
      </c>
      <c r="G265" s="37"/>
      <c r="H265" s="37"/>
      <c r="I265" s="193"/>
      <c r="J265" s="37"/>
      <c r="K265" s="37"/>
      <c r="L265" s="40"/>
      <c r="M265" s="194"/>
      <c r="N265" s="195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249</v>
      </c>
      <c r="AU265" s="18" t="s">
        <v>91</v>
      </c>
    </row>
    <row r="266" spans="1:65" s="13" customFormat="1">
      <c r="B266" s="216"/>
      <c r="C266" s="217"/>
      <c r="D266" s="196" t="s">
        <v>562</v>
      </c>
      <c r="E266" s="217"/>
      <c r="F266" s="218" t="s">
        <v>874</v>
      </c>
      <c r="G266" s="217"/>
      <c r="H266" s="219">
        <v>25.2</v>
      </c>
      <c r="I266" s="220"/>
      <c r="J266" s="217"/>
      <c r="K266" s="217"/>
      <c r="L266" s="221"/>
      <c r="M266" s="226"/>
      <c r="N266" s="227"/>
      <c r="O266" s="227"/>
      <c r="P266" s="227"/>
      <c r="Q266" s="227"/>
      <c r="R266" s="227"/>
      <c r="S266" s="227"/>
      <c r="T266" s="228"/>
      <c r="AT266" s="225" t="s">
        <v>562</v>
      </c>
      <c r="AU266" s="225" t="s">
        <v>91</v>
      </c>
      <c r="AV266" s="13" t="s">
        <v>86</v>
      </c>
      <c r="AW266" s="13" t="s">
        <v>4</v>
      </c>
      <c r="AX266" s="13" t="s">
        <v>80</v>
      </c>
      <c r="AY266" s="225" t="s">
        <v>233</v>
      </c>
    </row>
    <row r="267" spans="1:65" s="2" customFormat="1" ht="24.2" customHeight="1">
      <c r="A267" s="35"/>
      <c r="B267" s="36"/>
      <c r="C267" s="206" t="s">
        <v>875</v>
      </c>
      <c r="D267" s="206" t="s">
        <v>310</v>
      </c>
      <c r="E267" s="207" t="s">
        <v>876</v>
      </c>
      <c r="F267" s="208" t="s">
        <v>877</v>
      </c>
      <c r="G267" s="209" t="s">
        <v>307</v>
      </c>
      <c r="H267" s="210">
        <v>51.45</v>
      </c>
      <c r="I267" s="211"/>
      <c r="J267" s="212">
        <f>ROUND(I267*H267,2)</f>
        <v>0</v>
      </c>
      <c r="K267" s="208" t="s">
        <v>240</v>
      </c>
      <c r="L267" s="213"/>
      <c r="M267" s="214" t="s">
        <v>19</v>
      </c>
      <c r="N267" s="215" t="s">
        <v>46</v>
      </c>
      <c r="O267" s="65"/>
      <c r="P267" s="187">
        <f>O267*H267</f>
        <v>0</v>
      </c>
      <c r="Q267" s="187">
        <v>1.8000000000000001E-4</v>
      </c>
      <c r="R267" s="187">
        <f>Q267*H267</f>
        <v>9.2610000000000019E-3</v>
      </c>
      <c r="S267" s="187">
        <v>0</v>
      </c>
      <c r="T267" s="188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9" t="s">
        <v>313</v>
      </c>
      <c r="AT267" s="189" t="s">
        <v>310</v>
      </c>
      <c r="AU267" s="189" t="s">
        <v>91</v>
      </c>
      <c r="AY267" s="18" t="s">
        <v>233</v>
      </c>
      <c r="BE267" s="190">
        <f>IF(N267="základní",J267,0)</f>
        <v>0</v>
      </c>
      <c r="BF267" s="190">
        <f>IF(N267="snížená",J267,0)</f>
        <v>0</v>
      </c>
      <c r="BG267" s="190">
        <f>IF(N267="zákl. přenesená",J267,0)</f>
        <v>0</v>
      </c>
      <c r="BH267" s="190">
        <f>IF(N267="sníž. přenesená",J267,0)</f>
        <v>0</v>
      </c>
      <c r="BI267" s="190">
        <f>IF(N267="nulová",J267,0)</f>
        <v>0</v>
      </c>
      <c r="BJ267" s="18" t="s">
        <v>80</v>
      </c>
      <c r="BK267" s="190">
        <f>ROUND(I267*H267,2)</f>
        <v>0</v>
      </c>
      <c r="BL267" s="18" t="s">
        <v>194</v>
      </c>
      <c r="BM267" s="189" t="s">
        <v>878</v>
      </c>
    </row>
    <row r="268" spans="1:65" s="2" customFormat="1" ht="29.25">
      <c r="A268" s="35"/>
      <c r="B268" s="36"/>
      <c r="C268" s="37"/>
      <c r="D268" s="196" t="s">
        <v>249</v>
      </c>
      <c r="E268" s="37"/>
      <c r="F268" s="197" t="s">
        <v>879</v>
      </c>
      <c r="G268" s="37"/>
      <c r="H268" s="37"/>
      <c r="I268" s="193"/>
      <c r="J268" s="37"/>
      <c r="K268" s="37"/>
      <c r="L268" s="40"/>
      <c r="M268" s="194"/>
      <c r="N268" s="195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249</v>
      </c>
      <c r="AU268" s="18" t="s">
        <v>91</v>
      </c>
    </row>
    <row r="269" spans="1:65" s="13" customFormat="1">
      <c r="B269" s="216"/>
      <c r="C269" s="217"/>
      <c r="D269" s="196" t="s">
        <v>562</v>
      </c>
      <c r="E269" s="217"/>
      <c r="F269" s="218" t="s">
        <v>880</v>
      </c>
      <c r="G269" s="217"/>
      <c r="H269" s="219">
        <v>51.45</v>
      </c>
      <c r="I269" s="220"/>
      <c r="J269" s="217"/>
      <c r="K269" s="217"/>
      <c r="L269" s="221"/>
      <c r="M269" s="226"/>
      <c r="N269" s="227"/>
      <c r="O269" s="227"/>
      <c r="P269" s="227"/>
      <c r="Q269" s="227"/>
      <c r="R269" s="227"/>
      <c r="S269" s="227"/>
      <c r="T269" s="228"/>
      <c r="AT269" s="225" t="s">
        <v>562</v>
      </c>
      <c r="AU269" s="225" t="s">
        <v>91</v>
      </c>
      <c r="AV269" s="13" t="s">
        <v>86</v>
      </c>
      <c r="AW269" s="13" t="s">
        <v>4</v>
      </c>
      <c r="AX269" s="13" t="s">
        <v>80</v>
      </c>
      <c r="AY269" s="225" t="s">
        <v>233</v>
      </c>
    </row>
    <row r="270" spans="1:65" s="2" customFormat="1" ht="24.2" customHeight="1">
      <c r="A270" s="35"/>
      <c r="B270" s="36"/>
      <c r="C270" s="206" t="s">
        <v>881</v>
      </c>
      <c r="D270" s="206" t="s">
        <v>310</v>
      </c>
      <c r="E270" s="207" t="s">
        <v>882</v>
      </c>
      <c r="F270" s="208" t="s">
        <v>883</v>
      </c>
      <c r="G270" s="209" t="s">
        <v>307</v>
      </c>
      <c r="H270" s="210">
        <v>50.4</v>
      </c>
      <c r="I270" s="211"/>
      <c r="J270" s="212">
        <f>ROUND(I270*H270,2)</f>
        <v>0</v>
      </c>
      <c r="K270" s="208" t="s">
        <v>240</v>
      </c>
      <c r="L270" s="213"/>
      <c r="M270" s="214" t="s">
        <v>19</v>
      </c>
      <c r="N270" s="215" t="s">
        <v>46</v>
      </c>
      <c r="O270" s="65"/>
      <c r="P270" s="187">
        <f>O270*H270</f>
        <v>0</v>
      </c>
      <c r="Q270" s="187">
        <v>9.0000000000000006E-5</v>
      </c>
      <c r="R270" s="187">
        <f>Q270*H270</f>
        <v>4.5360000000000001E-3</v>
      </c>
      <c r="S270" s="187">
        <v>0</v>
      </c>
      <c r="T270" s="188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9" t="s">
        <v>313</v>
      </c>
      <c r="AT270" s="189" t="s">
        <v>310</v>
      </c>
      <c r="AU270" s="189" t="s">
        <v>91</v>
      </c>
      <c r="AY270" s="18" t="s">
        <v>233</v>
      </c>
      <c r="BE270" s="190">
        <f>IF(N270="základní",J270,0)</f>
        <v>0</v>
      </c>
      <c r="BF270" s="190">
        <f>IF(N270="snížená",J270,0)</f>
        <v>0</v>
      </c>
      <c r="BG270" s="190">
        <f>IF(N270="zákl. přenesená",J270,0)</f>
        <v>0</v>
      </c>
      <c r="BH270" s="190">
        <f>IF(N270="sníž. přenesená",J270,0)</f>
        <v>0</v>
      </c>
      <c r="BI270" s="190">
        <f>IF(N270="nulová",J270,0)</f>
        <v>0</v>
      </c>
      <c r="BJ270" s="18" t="s">
        <v>80</v>
      </c>
      <c r="BK270" s="190">
        <f>ROUND(I270*H270,2)</f>
        <v>0</v>
      </c>
      <c r="BL270" s="18" t="s">
        <v>194</v>
      </c>
      <c r="BM270" s="189" t="s">
        <v>884</v>
      </c>
    </row>
    <row r="271" spans="1:65" s="2" customFormat="1" ht="29.25">
      <c r="A271" s="35"/>
      <c r="B271" s="36"/>
      <c r="C271" s="37"/>
      <c r="D271" s="196" t="s">
        <v>249</v>
      </c>
      <c r="E271" s="37"/>
      <c r="F271" s="197" t="s">
        <v>885</v>
      </c>
      <c r="G271" s="37"/>
      <c r="H271" s="37"/>
      <c r="I271" s="193"/>
      <c r="J271" s="37"/>
      <c r="K271" s="37"/>
      <c r="L271" s="40"/>
      <c r="M271" s="194"/>
      <c r="N271" s="195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249</v>
      </c>
      <c r="AU271" s="18" t="s">
        <v>91</v>
      </c>
    </row>
    <row r="272" spans="1:65" s="13" customFormat="1">
      <c r="B272" s="216"/>
      <c r="C272" s="217"/>
      <c r="D272" s="196" t="s">
        <v>562</v>
      </c>
      <c r="E272" s="217"/>
      <c r="F272" s="218" t="s">
        <v>886</v>
      </c>
      <c r="G272" s="217"/>
      <c r="H272" s="219">
        <v>50.4</v>
      </c>
      <c r="I272" s="220"/>
      <c r="J272" s="217"/>
      <c r="K272" s="217"/>
      <c r="L272" s="221"/>
      <c r="M272" s="226"/>
      <c r="N272" s="227"/>
      <c r="O272" s="227"/>
      <c r="P272" s="227"/>
      <c r="Q272" s="227"/>
      <c r="R272" s="227"/>
      <c r="S272" s="227"/>
      <c r="T272" s="228"/>
      <c r="AT272" s="225" t="s">
        <v>562</v>
      </c>
      <c r="AU272" s="225" t="s">
        <v>91</v>
      </c>
      <c r="AV272" s="13" t="s">
        <v>86</v>
      </c>
      <c r="AW272" s="13" t="s">
        <v>4</v>
      </c>
      <c r="AX272" s="13" t="s">
        <v>80</v>
      </c>
      <c r="AY272" s="225" t="s">
        <v>233</v>
      </c>
    </row>
    <row r="273" spans="1:65" s="2" customFormat="1" ht="24.2" customHeight="1">
      <c r="A273" s="35"/>
      <c r="B273" s="36"/>
      <c r="C273" s="206" t="s">
        <v>887</v>
      </c>
      <c r="D273" s="206" t="s">
        <v>310</v>
      </c>
      <c r="E273" s="207" t="s">
        <v>888</v>
      </c>
      <c r="F273" s="208" t="s">
        <v>889</v>
      </c>
      <c r="G273" s="209" t="s">
        <v>307</v>
      </c>
      <c r="H273" s="210">
        <v>13.65</v>
      </c>
      <c r="I273" s="211"/>
      <c r="J273" s="212">
        <f>ROUND(I273*H273,2)</f>
        <v>0</v>
      </c>
      <c r="K273" s="208" t="s">
        <v>240</v>
      </c>
      <c r="L273" s="213"/>
      <c r="M273" s="214" t="s">
        <v>19</v>
      </c>
      <c r="N273" s="215" t="s">
        <v>46</v>
      </c>
      <c r="O273" s="65"/>
      <c r="P273" s="187">
        <f>O273*H273</f>
        <v>0</v>
      </c>
      <c r="Q273" s="187">
        <v>3.3E-4</v>
      </c>
      <c r="R273" s="187">
        <f>Q273*H273</f>
        <v>4.5044999999999998E-3</v>
      </c>
      <c r="S273" s="187">
        <v>0</v>
      </c>
      <c r="T273" s="188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9" t="s">
        <v>313</v>
      </c>
      <c r="AT273" s="189" t="s">
        <v>310</v>
      </c>
      <c r="AU273" s="189" t="s">
        <v>91</v>
      </c>
      <c r="AY273" s="18" t="s">
        <v>233</v>
      </c>
      <c r="BE273" s="190">
        <f>IF(N273="základní",J273,0)</f>
        <v>0</v>
      </c>
      <c r="BF273" s="190">
        <f>IF(N273="snížená",J273,0)</f>
        <v>0</v>
      </c>
      <c r="BG273" s="190">
        <f>IF(N273="zákl. přenesená",J273,0)</f>
        <v>0</v>
      </c>
      <c r="BH273" s="190">
        <f>IF(N273="sníž. přenesená",J273,0)</f>
        <v>0</v>
      </c>
      <c r="BI273" s="190">
        <f>IF(N273="nulová",J273,0)</f>
        <v>0</v>
      </c>
      <c r="BJ273" s="18" t="s">
        <v>80</v>
      </c>
      <c r="BK273" s="190">
        <f>ROUND(I273*H273,2)</f>
        <v>0</v>
      </c>
      <c r="BL273" s="18" t="s">
        <v>194</v>
      </c>
      <c r="BM273" s="189" t="s">
        <v>890</v>
      </c>
    </row>
    <row r="274" spans="1:65" s="2" customFormat="1" ht="29.25">
      <c r="A274" s="35"/>
      <c r="B274" s="36"/>
      <c r="C274" s="37"/>
      <c r="D274" s="196" t="s">
        <v>249</v>
      </c>
      <c r="E274" s="37"/>
      <c r="F274" s="197" t="s">
        <v>847</v>
      </c>
      <c r="G274" s="37"/>
      <c r="H274" s="37"/>
      <c r="I274" s="193"/>
      <c r="J274" s="37"/>
      <c r="K274" s="37"/>
      <c r="L274" s="40"/>
      <c r="M274" s="194"/>
      <c r="N274" s="195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249</v>
      </c>
      <c r="AU274" s="18" t="s">
        <v>91</v>
      </c>
    </row>
    <row r="275" spans="1:65" s="13" customFormat="1">
      <c r="B275" s="216"/>
      <c r="C275" s="217"/>
      <c r="D275" s="196" t="s">
        <v>562</v>
      </c>
      <c r="E275" s="217"/>
      <c r="F275" s="218" t="s">
        <v>891</v>
      </c>
      <c r="G275" s="217"/>
      <c r="H275" s="219">
        <v>13.65</v>
      </c>
      <c r="I275" s="220"/>
      <c r="J275" s="217"/>
      <c r="K275" s="217"/>
      <c r="L275" s="221"/>
      <c r="M275" s="226"/>
      <c r="N275" s="227"/>
      <c r="O275" s="227"/>
      <c r="P275" s="227"/>
      <c r="Q275" s="227"/>
      <c r="R275" s="227"/>
      <c r="S275" s="227"/>
      <c r="T275" s="228"/>
      <c r="AT275" s="225" t="s">
        <v>562</v>
      </c>
      <c r="AU275" s="225" t="s">
        <v>91</v>
      </c>
      <c r="AV275" s="13" t="s">
        <v>86</v>
      </c>
      <c r="AW275" s="13" t="s">
        <v>4</v>
      </c>
      <c r="AX275" s="13" t="s">
        <v>80</v>
      </c>
      <c r="AY275" s="225" t="s">
        <v>233</v>
      </c>
    </row>
    <row r="276" spans="1:65" s="14" customFormat="1" ht="20.85" customHeight="1">
      <c r="B276" s="229"/>
      <c r="C276" s="230"/>
      <c r="D276" s="231" t="s">
        <v>74</v>
      </c>
      <c r="E276" s="231" t="s">
        <v>892</v>
      </c>
      <c r="F276" s="231" t="s">
        <v>893</v>
      </c>
      <c r="G276" s="230"/>
      <c r="H276" s="230"/>
      <c r="I276" s="232"/>
      <c r="J276" s="233">
        <f>BK276</f>
        <v>0</v>
      </c>
      <c r="K276" s="230"/>
      <c r="L276" s="234"/>
      <c r="M276" s="235"/>
      <c r="N276" s="236"/>
      <c r="O276" s="236"/>
      <c r="P276" s="237">
        <f>SUM(P277:P288)</f>
        <v>0</v>
      </c>
      <c r="Q276" s="236"/>
      <c r="R276" s="237">
        <f>SUM(R277:R288)</f>
        <v>0.10565000000000001</v>
      </c>
      <c r="S276" s="236"/>
      <c r="T276" s="238">
        <f>SUM(T277:T288)</f>
        <v>0</v>
      </c>
      <c r="AR276" s="239" t="s">
        <v>86</v>
      </c>
      <c r="AT276" s="240" t="s">
        <v>74</v>
      </c>
      <c r="AU276" s="240" t="s">
        <v>91</v>
      </c>
      <c r="AY276" s="239" t="s">
        <v>233</v>
      </c>
      <c r="BK276" s="241">
        <f>SUM(BK277:BK288)</f>
        <v>0</v>
      </c>
    </row>
    <row r="277" spans="1:65" s="2" customFormat="1" ht="37.9" customHeight="1">
      <c r="A277" s="35"/>
      <c r="B277" s="36"/>
      <c r="C277" s="178" t="s">
        <v>894</v>
      </c>
      <c r="D277" s="178" t="s">
        <v>236</v>
      </c>
      <c r="E277" s="179" t="s">
        <v>895</v>
      </c>
      <c r="F277" s="180" t="s">
        <v>896</v>
      </c>
      <c r="G277" s="181" t="s">
        <v>307</v>
      </c>
      <c r="H277" s="182">
        <v>877</v>
      </c>
      <c r="I277" s="183"/>
      <c r="J277" s="184">
        <f>ROUND(I277*H277,2)</f>
        <v>0</v>
      </c>
      <c r="K277" s="180" t="s">
        <v>240</v>
      </c>
      <c r="L277" s="40"/>
      <c r="M277" s="185" t="s">
        <v>19</v>
      </c>
      <c r="N277" s="186" t="s">
        <v>46</v>
      </c>
      <c r="O277" s="65"/>
      <c r="P277" s="187">
        <f>O277*H277</f>
        <v>0</v>
      </c>
      <c r="Q277" s="187">
        <v>2.0000000000000002E-5</v>
      </c>
      <c r="R277" s="187">
        <f>Q277*H277</f>
        <v>1.754E-2</v>
      </c>
      <c r="S277" s="187">
        <v>0</v>
      </c>
      <c r="T277" s="188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9" t="s">
        <v>194</v>
      </c>
      <c r="AT277" s="189" t="s">
        <v>236</v>
      </c>
      <c r="AU277" s="189" t="s">
        <v>260</v>
      </c>
      <c r="AY277" s="18" t="s">
        <v>233</v>
      </c>
      <c r="BE277" s="190">
        <f>IF(N277="základní",J277,0)</f>
        <v>0</v>
      </c>
      <c r="BF277" s="190">
        <f>IF(N277="snížená",J277,0)</f>
        <v>0</v>
      </c>
      <c r="BG277" s="190">
        <f>IF(N277="zákl. přenesená",J277,0)</f>
        <v>0</v>
      </c>
      <c r="BH277" s="190">
        <f>IF(N277="sníž. přenesená",J277,0)</f>
        <v>0</v>
      </c>
      <c r="BI277" s="190">
        <f>IF(N277="nulová",J277,0)</f>
        <v>0</v>
      </c>
      <c r="BJ277" s="18" t="s">
        <v>80</v>
      </c>
      <c r="BK277" s="190">
        <f>ROUND(I277*H277,2)</f>
        <v>0</v>
      </c>
      <c r="BL277" s="18" t="s">
        <v>194</v>
      </c>
      <c r="BM277" s="189" t="s">
        <v>897</v>
      </c>
    </row>
    <row r="278" spans="1:65" s="2" customFormat="1">
      <c r="A278" s="35"/>
      <c r="B278" s="36"/>
      <c r="C278" s="37"/>
      <c r="D278" s="191" t="s">
        <v>243</v>
      </c>
      <c r="E278" s="37"/>
      <c r="F278" s="192" t="s">
        <v>898</v>
      </c>
      <c r="G278" s="37"/>
      <c r="H278" s="37"/>
      <c r="I278" s="193"/>
      <c r="J278" s="37"/>
      <c r="K278" s="37"/>
      <c r="L278" s="40"/>
      <c r="M278" s="194"/>
      <c r="N278" s="195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243</v>
      </c>
      <c r="AU278" s="18" t="s">
        <v>260</v>
      </c>
    </row>
    <row r="279" spans="1:65" s="2" customFormat="1" ht="37.9" customHeight="1">
      <c r="A279" s="35"/>
      <c r="B279" s="36"/>
      <c r="C279" s="178" t="s">
        <v>899</v>
      </c>
      <c r="D279" s="178" t="s">
        <v>236</v>
      </c>
      <c r="E279" s="179" t="s">
        <v>900</v>
      </c>
      <c r="F279" s="180" t="s">
        <v>901</v>
      </c>
      <c r="G279" s="181" t="s">
        <v>307</v>
      </c>
      <c r="H279" s="182">
        <v>54</v>
      </c>
      <c r="I279" s="183"/>
      <c r="J279" s="184">
        <f>ROUND(I279*H279,2)</f>
        <v>0</v>
      </c>
      <c r="K279" s="180" t="s">
        <v>240</v>
      </c>
      <c r="L279" s="40"/>
      <c r="M279" s="185" t="s">
        <v>19</v>
      </c>
      <c r="N279" s="186" t="s">
        <v>46</v>
      </c>
      <c r="O279" s="65"/>
      <c r="P279" s="187">
        <f>O279*H279</f>
        <v>0</v>
      </c>
      <c r="Q279" s="187">
        <v>5.0000000000000002E-5</v>
      </c>
      <c r="R279" s="187">
        <f>Q279*H279</f>
        <v>2.7000000000000001E-3</v>
      </c>
      <c r="S279" s="187">
        <v>0</v>
      </c>
      <c r="T279" s="188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9" t="s">
        <v>194</v>
      </c>
      <c r="AT279" s="189" t="s">
        <v>236</v>
      </c>
      <c r="AU279" s="189" t="s">
        <v>260</v>
      </c>
      <c r="AY279" s="18" t="s">
        <v>233</v>
      </c>
      <c r="BE279" s="190">
        <f>IF(N279="základní",J279,0)</f>
        <v>0</v>
      </c>
      <c r="BF279" s="190">
        <f>IF(N279="snížená",J279,0)</f>
        <v>0</v>
      </c>
      <c r="BG279" s="190">
        <f>IF(N279="zákl. přenesená",J279,0)</f>
        <v>0</v>
      </c>
      <c r="BH279" s="190">
        <f>IF(N279="sníž. přenesená",J279,0)</f>
        <v>0</v>
      </c>
      <c r="BI279" s="190">
        <f>IF(N279="nulová",J279,0)</f>
        <v>0</v>
      </c>
      <c r="BJ279" s="18" t="s">
        <v>80</v>
      </c>
      <c r="BK279" s="190">
        <f>ROUND(I279*H279,2)</f>
        <v>0</v>
      </c>
      <c r="BL279" s="18" t="s">
        <v>194</v>
      </c>
      <c r="BM279" s="189" t="s">
        <v>902</v>
      </c>
    </row>
    <row r="280" spans="1:65" s="2" customFormat="1">
      <c r="A280" s="35"/>
      <c r="B280" s="36"/>
      <c r="C280" s="37"/>
      <c r="D280" s="191" t="s">
        <v>243</v>
      </c>
      <c r="E280" s="37"/>
      <c r="F280" s="192" t="s">
        <v>903</v>
      </c>
      <c r="G280" s="37"/>
      <c r="H280" s="37"/>
      <c r="I280" s="193"/>
      <c r="J280" s="37"/>
      <c r="K280" s="37"/>
      <c r="L280" s="40"/>
      <c r="M280" s="194"/>
      <c r="N280" s="195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243</v>
      </c>
      <c r="AU280" s="18" t="s">
        <v>260</v>
      </c>
    </row>
    <row r="281" spans="1:65" s="2" customFormat="1" ht="24.2" customHeight="1">
      <c r="A281" s="35"/>
      <c r="B281" s="36"/>
      <c r="C281" s="178" t="s">
        <v>904</v>
      </c>
      <c r="D281" s="178" t="s">
        <v>236</v>
      </c>
      <c r="E281" s="179" t="s">
        <v>905</v>
      </c>
      <c r="F281" s="180" t="s">
        <v>906</v>
      </c>
      <c r="G281" s="181" t="s">
        <v>307</v>
      </c>
      <c r="H281" s="182">
        <v>877</v>
      </c>
      <c r="I281" s="183"/>
      <c r="J281" s="184">
        <f>ROUND(I281*H281,2)</f>
        <v>0</v>
      </c>
      <c r="K281" s="180" t="s">
        <v>240</v>
      </c>
      <c r="L281" s="40"/>
      <c r="M281" s="185" t="s">
        <v>19</v>
      </c>
      <c r="N281" s="186" t="s">
        <v>46</v>
      </c>
      <c r="O281" s="65"/>
      <c r="P281" s="187">
        <f>O281*H281</f>
        <v>0</v>
      </c>
      <c r="Q281" s="187">
        <v>6.0000000000000002E-5</v>
      </c>
      <c r="R281" s="187">
        <f>Q281*H281</f>
        <v>5.262E-2</v>
      </c>
      <c r="S281" s="187">
        <v>0</v>
      </c>
      <c r="T281" s="188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9" t="s">
        <v>194</v>
      </c>
      <c r="AT281" s="189" t="s">
        <v>236</v>
      </c>
      <c r="AU281" s="189" t="s">
        <v>260</v>
      </c>
      <c r="AY281" s="18" t="s">
        <v>233</v>
      </c>
      <c r="BE281" s="190">
        <f>IF(N281="základní",J281,0)</f>
        <v>0</v>
      </c>
      <c r="BF281" s="190">
        <f>IF(N281="snížená",J281,0)</f>
        <v>0</v>
      </c>
      <c r="BG281" s="190">
        <f>IF(N281="zákl. přenesená",J281,0)</f>
        <v>0</v>
      </c>
      <c r="BH281" s="190">
        <f>IF(N281="sníž. přenesená",J281,0)</f>
        <v>0</v>
      </c>
      <c r="BI281" s="190">
        <f>IF(N281="nulová",J281,0)</f>
        <v>0</v>
      </c>
      <c r="BJ281" s="18" t="s">
        <v>80</v>
      </c>
      <c r="BK281" s="190">
        <f>ROUND(I281*H281,2)</f>
        <v>0</v>
      </c>
      <c r="BL281" s="18" t="s">
        <v>194</v>
      </c>
      <c r="BM281" s="189" t="s">
        <v>907</v>
      </c>
    </row>
    <row r="282" spans="1:65" s="2" customFormat="1">
      <c r="A282" s="35"/>
      <c r="B282" s="36"/>
      <c r="C282" s="37"/>
      <c r="D282" s="191" t="s">
        <v>243</v>
      </c>
      <c r="E282" s="37"/>
      <c r="F282" s="192" t="s">
        <v>908</v>
      </c>
      <c r="G282" s="37"/>
      <c r="H282" s="37"/>
      <c r="I282" s="193"/>
      <c r="J282" s="37"/>
      <c r="K282" s="37"/>
      <c r="L282" s="40"/>
      <c r="M282" s="194"/>
      <c r="N282" s="195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243</v>
      </c>
      <c r="AU282" s="18" t="s">
        <v>260</v>
      </c>
    </row>
    <row r="283" spans="1:65" s="2" customFormat="1" ht="33" customHeight="1">
      <c r="A283" s="35"/>
      <c r="B283" s="36"/>
      <c r="C283" s="178" t="s">
        <v>909</v>
      </c>
      <c r="D283" s="178" t="s">
        <v>236</v>
      </c>
      <c r="E283" s="179" t="s">
        <v>910</v>
      </c>
      <c r="F283" s="180" t="s">
        <v>911</v>
      </c>
      <c r="G283" s="181" t="s">
        <v>307</v>
      </c>
      <c r="H283" s="182">
        <v>54</v>
      </c>
      <c r="I283" s="183"/>
      <c r="J283" s="184">
        <f>ROUND(I283*H283,2)</f>
        <v>0</v>
      </c>
      <c r="K283" s="180" t="s">
        <v>240</v>
      </c>
      <c r="L283" s="40"/>
      <c r="M283" s="185" t="s">
        <v>19</v>
      </c>
      <c r="N283" s="186" t="s">
        <v>46</v>
      </c>
      <c r="O283" s="65"/>
      <c r="P283" s="187">
        <f>O283*H283</f>
        <v>0</v>
      </c>
      <c r="Q283" s="187">
        <v>4.0000000000000003E-5</v>
      </c>
      <c r="R283" s="187">
        <f>Q283*H283</f>
        <v>2.16E-3</v>
      </c>
      <c r="S283" s="187">
        <v>0</v>
      </c>
      <c r="T283" s="188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9" t="s">
        <v>194</v>
      </c>
      <c r="AT283" s="189" t="s">
        <v>236</v>
      </c>
      <c r="AU283" s="189" t="s">
        <v>260</v>
      </c>
      <c r="AY283" s="18" t="s">
        <v>233</v>
      </c>
      <c r="BE283" s="190">
        <f>IF(N283="základní",J283,0)</f>
        <v>0</v>
      </c>
      <c r="BF283" s="190">
        <f>IF(N283="snížená",J283,0)</f>
        <v>0</v>
      </c>
      <c r="BG283" s="190">
        <f>IF(N283="zákl. přenesená",J283,0)</f>
        <v>0</v>
      </c>
      <c r="BH283" s="190">
        <f>IF(N283="sníž. přenesená",J283,0)</f>
        <v>0</v>
      </c>
      <c r="BI283" s="190">
        <f>IF(N283="nulová",J283,0)</f>
        <v>0</v>
      </c>
      <c r="BJ283" s="18" t="s">
        <v>80</v>
      </c>
      <c r="BK283" s="190">
        <f>ROUND(I283*H283,2)</f>
        <v>0</v>
      </c>
      <c r="BL283" s="18" t="s">
        <v>194</v>
      </c>
      <c r="BM283" s="189" t="s">
        <v>912</v>
      </c>
    </row>
    <row r="284" spans="1:65" s="2" customFormat="1">
      <c r="A284" s="35"/>
      <c r="B284" s="36"/>
      <c r="C284" s="37"/>
      <c r="D284" s="191" t="s">
        <v>243</v>
      </c>
      <c r="E284" s="37"/>
      <c r="F284" s="192" t="s">
        <v>913</v>
      </c>
      <c r="G284" s="37"/>
      <c r="H284" s="37"/>
      <c r="I284" s="193"/>
      <c r="J284" s="37"/>
      <c r="K284" s="37"/>
      <c r="L284" s="40"/>
      <c r="M284" s="194"/>
      <c r="N284" s="195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243</v>
      </c>
      <c r="AU284" s="18" t="s">
        <v>260</v>
      </c>
    </row>
    <row r="285" spans="1:65" s="2" customFormat="1" ht="37.9" customHeight="1">
      <c r="A285" s="35"/>
      <c r="B285" s="36"/>
      <c r="C285" s="178" t="s">
        <v>914</v>
      </c>
      <c r="D285" s="178" t="s">
        <v>236</v>
      </c>
      <c r="E285" s="179" t="s">
        <v>915</v>
      </c>
      <c r="F285" s="180" t="s">
        <v>916</v>
      </c>
      <c r="G285" s="181" t="s">
        <v>307</v>
      </c>
      <c r="H285" s="182">
        <v>877</v>
      </c>
      <c r="I285" s="183"/>
      <c r="J285" s="184">
        <f>ROUND(I285*H285,2)</f>
        <v>0</v>
      </c>
      <c r="K285" s="180" t="s">
        <v>240</v>
      </c>
      <c r="L285" s="40"/>
      <c r="M285" s="185" t="s">
        <v>19</v>
      </c>
      <c r="N285" s="186" t="s">
        <v>46</v>
      </c>
      <c r="O285" s="65"/>
      <c r="P285" s="187">
        <f>O285*H285</f>
        <v>0</v>
      </c>
      <c r="Q285" s="187">
        <v>3.0000000000000001E-5</v>
      </c>
      <c r="R285" s="187">
        <f>Q285*H285</f>
        <v>2.631E-2</v>
      </c>
      <c r="S285" s="187">
        <v>0</v>
      </c>
      <c r="T285" s="188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9" t="s">
        <v>194</v>
      </c>
      <c r="AT285" s="189" t="s">
        <v>236</v>
      </c>
      <c r="AU285" s="189" t="s">
        <v>260</v>
      </c>
      <c r="AY285" s="18" t="s">
        <v>233</v>
      </c>
      <c r="BE285" s="190">
        <f>IF(N285="základní",J285,0)</f>
        <v>0</v>
      </c>
      <c r="BF285" s="190">
        <f>IF(N285="snížená",J285,0)</f>
        <v>0</v>
      </c>
      <c r="BG285" s="190">
        <f>IF(N285="zákl. přenesená",J285,0)</f>
        <v>0</v>
      </c>
      <c r="BH285" s="190">
        <f>IF(N285="sníž. přenesená",J285,0)</f>
        <v>0</v>
      </c>
      <c r="BI285" s="190">
        <f>IF(N285="nulová",J285,0)</f>
        <v>0</v>
      </c>
      <c r="BJ285" s="18" t="s">
        <v>80</v>
      </c>
      <c r="BK285" s="190">
        <f>ROUND(I285*H285,2)</f>
        <v>0</v>
      </c>
      <c r="BL285" s="18" t="s">
        <v>194</v>
      </c>
      <c r="BM285" s="189" t="s">
        <v>917</v>
      </c>
    </row>
    <row r="286" spans="1:65" s="2" customFormat="1">
      <c r="A286" s="35"/>
      <c r="B286" s="36"/>
      <c r="C286" s="37"/>
      <c r="D286" s="191" t="s">
        <v>243</v>
      </c>
      <c r="E286" s="37"/>
      <c r="F286" s="192" t="s">
        <v>918</v>
      </c>
      <c r="G286" s="37"/>
      <c r="H286" s="37"/>
      <c r="I286" s="193"/>
      <c r="J286" s="37"/>
      <c r="K286" s="37"/>
      <c r="L286" s="40"/>
      <c r="M286" s="194"/>
      <c r="N286" s="195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243</v>
      </c>
      <c r="AU286" s="18" t="s">
        <v>260</v>
      </c>
    </row>
    <row r="287" spans="1:65" s="2" customFormat="1" ht="37.9" customHeight="1">
      <c r="A287" s="35"/>
      <c r="B287" s="36"/>
      <c r="C287" s="178" t="s">
        <v>919</v>
      </c>
      <c r="D287" s="178" t="s">
        <v>236</v>
      </c>
      <c r="E287" s="179" t="s">
        <v>920</v>
      </c>
      <c r="F287" s="180" t="s">
        <v>921</v>
      </c>
      <c r="G287" s="181" t="s">
        <v>307</v>
      </c>
      <c r="H287" s="182">
        <v>54</v>
      </c>
      <c r="I287" s="183"/>
      <c r="J287" s="184">
        <f>ROUND(I287*H287,2)</f>
        <v>0</v>
      </c>
      <c r="K287" s="180" t="s">
        <v>240</v>
      </c>
      <c r="L287" s="40"/>
      <c r="M287" s="185" t="s">
        <v>19</v>
      </c>
      <c r="N287" s="186" t="s">
        <v>46</v>
      </c>
      <c r="O287" s="65"/>
      <c r="P287" s="187">
        <f>O287*H287</f>
        <v>0</v>
      </c>
      <c r="Q287" s="187">
        <v>8.0000000000000007E-5</v>
      </c>
      <c r="R287" s="187">
        <f>Q287*H287</f>
        <v>4.3200000000000001E-3</v>
      </c>
      <c r="S287" s="187">
        <v>0</v>
      </c>
      <c r="T287" s="188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9" t="s">
        <v>194</v>
      </c>
      <c r="AT287" s="189" t="s">
        <v>236</v>
      </c>
      <c r="AU287" s="189" t="s">
        <v>260</v>
      </c>
      <c r="AY287" s="18" t="s">
        <v>233</v>
      </c>
      <c r="BE287" s="190">
        <f>IF(N287="základní",J287,0)</f>
        <v>0</v>
      </c>
      <c r="BF287" s="190">
        <f>IF(N287="snížená",J287,0)</f>
        <v>0</v>
      </c>
      <c r="BG287" s="190">
        <f>IF(N287="zákl. přenesená",J287,0)</f>
        <v>0</v>
      </c>
      <c r="BH287" s="190">
        <f>IF(N287="sníž. přenesená",J287,0)</f>
        <v>0</v>
      </c>
      <c r="BI287" s="190">
        <f>IF(N287="nulová",J287,0)</f>
        <v>0</v>
      </c>
      <c r="BJ287" s="18" t="s">
        <v>80</v>
      </c>
      <c r="BK287" s="190">
        <f>ROUND(I287*H287,2)</f>
        <v>0</v>
      </c>
      <c r="BL287" s="18" t="s">
        <v>194</v>
      </c>
      <c r="BM287" s="189" t="s">
        <v>922</v>
      </c>
    </row>
    <row r="288" spans="1:65" s="2" customFormat="1">
      <c r="A288" s="35"/>
      <c r="B288" s="36"/>
      <c r="C288" s="37"/>
      <c r="D288" s="191" t="s">
        <v>243</v>
      </c>
      <c r="E288" s="37"/>
      <c r="F288" s="192" t="s">
        <v>923</v>
      </c>
      <c r="G288" s="37"/>
      <c r="H288" s="37"/>
      <c r="I288" s="193"/>
      <c r="J288" s="37"/>
      <c r="K288" s="37"/>
      <c r="L288" s="40"/>
      <c r="M288" s="194"/>
      <c r="N288" s="195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243</v>
      </c>
      <c r="AU288" s="18" t="s">
        <v>260</v>
      </c>
    </row>
    <row r="289" spans="1:65" s="12" customFormat="1" ht="22.9" customHeight="1">
      <c r="B289" s="162"/>
      <c r="C289" s="163"/>
      <c r="D289" s="164" t="s">
        <v>74</v>
      </c>
      <c r="E289" s="176" t="s">
        <v>924</v>
      </c>
      <c r="F289" s="176" t="s">
        <v>925</v>
      </c>
      <c r="G289" s="163"/>
      <c r="H289" s="163"/>
      <c r="I289" s="166"/>
      <c r="J289" s="177">
        <f>BK289</f>
        <v>0</v>
      </c>
      <c r="K289" s="163"/>
      <c r="L289" s="168"/>
      <c r="M289" s="169"/>
      <c r="N289" s="170"/>
      <c r="O289" s="170"/>
      <c r="P289" s="171">
        <f>SUM(P290:P292)</f>
        <v>0</v>
      </c>
      <c r="Q289" s="170"/>
      <c r="R289" s="171">
        <f>SUM(R290:R292)</f>
        <v>6.4399999999999995E-3</v>
      </c>
      <c r="S289" s="170"/>
      <c r="T289" s="172">
        <f>SUM(T290:T292)</f>
        <v>0</v>
      </c>
      <c r="AR289" s="173" t="s">
        <v>86</v>
      </c>
      <c r="AT289" s="174" t="s">
        <v>74</v>
      </c>
      <c r="AU289" s="174" t="s">
        <v>80</v>
      </c>
      <c r="AY289" s="173" t="s">
        <v>233</v>
      </c>
      <c r="BK289" s="175">
        <f>SUM(BK290:BK292)</f>
        <v>0</v>
      </c>
    </row>
    <row r="290" spans="1:65" s="2" customFormat="1" ht="33" customHeight="1">
      <c r="A290" s="35"/>
      <c r="B290" s="36"/>
      <c r="C290" s="178" t="s">
        <v>926</v>
      </c>
      <c r="D290" s="178" t="s">
        <v>236</v>
      </c>
      <c r="E290" s="179" t="s">
        <v>927</v>
      </c>
      <c r="F290" s="180" t="s">
        <v>928</v>
      </c>
      <c r="G290" s="181" t="s">
        <v>929</v>
      </c>
      <c r="H290" s="182">
        <v>92</v>
      </c>
      <c r="I290" s="183"/>
      <c r="J290" s="184">
        <f>ROUND(I290*H290,2)</f>
        <v>0</v>
      </c>
      <c r="K290" s="180" t="s">
        <v>240</v>
      </c>
      <c r="L290" s="40"/>
      <c r="M290" s="185" t="s">
        <v>19</v>
      </c>
      <c r="N290" s="186" t="s">
        <v>46</v>
      </c>
      <c r="O290" s="65"/>
      <c r="P290" s="187">
        <f>O290*H290</f>
        <v>0</v>
      </c>
      <c r="Q290" s="187">
        <v>6.9999999999999994E-5</v>
      </c>
      <c r="R290" s="187">
        <f>Q290*H290</f>
        <v>6.4399999999999995E-3</v>
      </c>
      <c r="S290" s="187">
        <v>0</v>
      </c>
      <c r="T290" s="188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9" t="s">
        <v>194</v>
      </c>
      <c r="AT290" s="189" t="s">
        <v>236</v>
      </c>
      <c r="AU290" s="189" t="s">
        <v>86</v>
      </c>
      <c r="AY290" s="18" t="s">
        <v>233</v>
      </c>
      <c r="BE290" s="190">
        <f>IF(N290="základní",J290,0)</f>
        <v>0</v>
      </c>
      <c r="BF290" s="190">
        <f>IF(N290="snížená",J290,0)</f>
        <v>0</v>
      </c>
      <c r="BG290" s="190">
        <f>IF(N290="zákl. přenesená",J290,0)</f>
        <v>0</v>
      </c>
      <c r="BH290" s="190">
        <f>IF(N290="sníž. přenesená",J290,0)</f>
        <v>0</v>
      </c>
      <c r="BI290" s="190">
        <f>IF(N290="nulová",J290,0)</f>
        <v>0</v>
      </c>
      <c r="BJ290" s="18" t="s">
        <v>80</v>
      </c>
      <c r="BK290" s="190">
        <f>ROUND(I290*H290,2)</f>
        <v>0</v>
      </c>
      <c r="BL290" s="18" t="s">
        <v>194</v>
      </c>
      <c r="BM290" s="189" t="s">
        <v>930</v>
      </c>
    </row>
    <row r="291" spans="1:65" s="2" customFormat="1">
      <c r="A291" s="35"/>
      <c r="B291" s="36"/>
      <c r="C291" s="37"/>
      <c r="D291" s="191" t="s">
        <v>243</v>
      </c>
      <c r="E291" s="37"/>
      <c r="F291" s="192" t="s">
        <v>931</v>
      </c>
      <c r="G291" s="37"/>
      <c r="H291" s="37"/>
      <c r="I291" s="193"/>
      <c r="J291" s="37"/>
      <c r="K291" s="37"/>
      <c r="L291" s="40"/>
      <c r="M291" s="194"/>
      <c r="N291" s="195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243</v>
      </c>
      <c r="AU291" s="18" t="s">
        <v>86</v>
      </c>
    </row>
    <row r="292" spans="1:65" s="2" customFormat="1" ht="19.5">
      <c r="A292" s="35"/>
      <c r="B292" s="36"/>
      <c r="C292" s="37"/>
      <c r="D292" s="196" t="s">
        <v>249</v>
      </c>
      <c r="E292" s="37"/>
      <c r="F292" s="197" t="s">
        <v>932</v>
      </c>
      <c r="G292" s="37"/>
      <c r="H292" s="37"/>
      <c r="I292" s="193"/>
      <c r="J292" s="37"/>
      <c r="K292" s="37"/>
      <c r="L292" s="40"/>
      <c r="M292" s="198"/>
      <c r="N292" s="199"/>
      <c r="O292" s="200"/>
      <c r="P292" s="200"/>
      <c r="Q292" s="200"/>
      <c r="R292" s="200"/>
      <c r="S292" s="200"/>
      <c r="T292" s="201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249</v>
      </c>
      <c r="AU292" s="18" t="s">
        <v>86</v>
      </c>
    </row>
    <row r="293" spans="1:65" s="2" customFormat="1" ht="6.95" customHeight="1">
      <c r="A293" s="35"/>
      <c r="B293" s="48"/>
      <c r="C293" s="49"/>
      <c r="D293" s="49"/>
      <c r="E293" s="49"/>
      <c r="F293" s="49"/>
      <c r="G293" s="49"/>
      <c r="H293" s="49"/>
      <c r="I293" s="49"/>
      <c r="J293" s="49"/>
      <c r="K293" s="49"/>
      <c r="L293" s="40"/>
      <c r="M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</row>
  </sheetData>
  <sheetProtection algorithmName="SHA-512" hashValue="VtIhrduzvfIj1AvjBTkVRJpqiICOhFjl3h6p/yOj/TikRGtVPSJUQHR7MyknM2tAiH1g4236DN+1m03fKABYug==" saltValue="2Xj1wKRXMzppwEtbB42+nuIMj2szJu2xqEBo72LFUO2WR2ZULm+O0dyTREGaaH0GGzT/Q+kiYYjhun7RMVKxYw==" spinCount="100000" sheet="1" objects="1" scenarios="1" formatColumns="0" formatRows="0" autoFilter="0"/>
  <autoFilter ref="C97:K292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5" r:id="rId2"/>
    <hyperlink ref="F108" r:id="rId3"/>
    <hyperlink ref="F112" r:id="rId4"/>
    <hyperlink ref="F116" r:id="rId5"/>
    <hyperlink ref="F120" r:id="rId6"/>
    <hyperlink ref="F124" r:id="rId7"/>
    <hyperlink ref="F128" r:id="rId8"/>
    <hyperlink ref="F132" r:id="rId9"/>
    <hyperlink ref="F136" r:id="rId10"/>
    <hyperlink ref="F139" r:id="rId11"/>
    <hyperlink ref="F142" r:id="rId12"/>
    <hyperlink ref="F146" r:id="rId13"/>
    <hyperlink ref="F148" r:id="rId14"/>
    <hyperlink ref="F150" r:id="rId15"/>
    <hyperlink ref="F154" r:id="rId16"/>
    <hyperlink ref="F158" r:id="rId17"/>
    <hyperlink ref="F162" r:id="rId18"/>
    <hyperlink ref="F166" r:id="rId19"/>
    <hyperlink ref="F170" r:id="rId20"/>
    <hyperlink ref="F174" r:id="rId21"/>
    <hyperlink ref="F178" r:id="rId22"/>
    <hyperlink ref="F182" r:id="rId23"/>
    <hyperlink ref="F186" r:id="rId24"/>
    <hyperlink ref="F190" r:id="rId25"/>
    <hyperlink ref="F192" r:id="rId26"/>
    <hyperlink ref="F194" r:id="rId27"/>
    <hyperlink ref="F198" r:id="rId28"/>
    <hyperlink ref="F201" r:id="rId29"/>
    <hyperlink ref="F204" r:id="rId30"/>
    <hyperlink ref="F207" r:id="rId31"/>
    <hyperlink ref="F210" r:id="rId32"/>
    <hyperlink ref="F213" r:id="rId33"/>
    <hyperlink ref="F216" r:id="rId34"/>
    <hyperlink ref="F219" r:id="rId35"/>
    <hyperlink ref="F222" r:id="rId36"/>
    <hyperlink ref="F225" r:id="rId37"/>
    <hyperlink ref="F228" r:id="rId38"/>
    <hyperlink ref="F230" r:id="rId39"/>
    <hyperlink ref="F232" r:id="rId40"/>
    <hyperlink ref="F234" r:id="rId41"/>
    <hyperlink ref="F236" r:id="rId42"/>
    <hyperlink ref="F238" r:id="rId43"/>
    <hyperlink ref="F242" r:id="rId44"/>
    <hyperlink ref="F278" r:id="rId45"/>
    <hyperlink ref="F280" r:id="rId46"/>
    <hyperlink ref="F282" r:id="rId47"/>
    <hyperlink ref="F284" r:id="rId48"/>
    <hyperlink ref="F286" r:id="rId49"/>
    <hyperlink ref="F288" r:id="rId50"/>
    <hyperlink ref="F291" r:id="rId5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100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933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ROUND(J96,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ROUND((SUM(BE96:BE189)),  2)</f>
        <v>0</v>
      </c>
      <c r="G37" s="35"/>
      <c r="H37" s="35"/>
      <c r="I37" s="124">
        <v>0.21</v>
      </c>
      <c r="J37" s="123">
        <f>ROUND(((SUM(BE96:BE189))*I37),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ROUND((SUM(BF96:BF189)),  2)</f>
        <v>0</v>
      </c>
      <c r="G38" s="35"/>
      <c r="H38" s="35"/>
      <c r="I38" s="124">
        <v>0.15</v>
      </c>
      <c r="J38" s="123">
        <f>ROUND(((SUM(BF96:BF189))*I38),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ROUND((SUM(BG96:BG189)),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ROUND((SUM(BH96:BH189)),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ROUND((SUM(BI96:BI189)),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03 - ÚT Tělocvična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J96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J97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934</v>
      </c>
      <c r="E69" s="148"/>
      <c r="F69" s="148"/>
      <c r="G69" s="148"/>
      <c r="H69" s="148"/>
      <c r="I69" s="148"/>
      <c r="J69" s="149">
        <f>J98</f>
        <v>0</v>
      </c>
      <c r="K69" s="97"/>
      <c r="L69" s="150"/>
    </row>
    <row r="70" spans="1:47" s="10" customFormat="1" ht="14.85" customHeight="1">
      <c r="B70" s="146"/>
      <c r="C70" s="97"/>
      <c r="D70" s="147" t="s">
        <v>935</v>
      </c>
      <c r="E70" s="148"/>
      <c r="F70" s="148"/>
      <c r="G70" s="148"/>
      <c r="H70" s="148"/>
      <c r="I70" s="148"/>
      <c r="J70" s="149">
        <f>J141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936</v>
      </c>
      <c r="E71" s="148"/>
      <c r="F71" s="148"/>
      <c r="G71" s="148"/>
      <c r="H71" s="148"/>
      <c r="I71" s="148"/>
      <c r="J71" s="149">
        <f>J167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937</v>
      </c>
      <c r="E72" s="148"/>
      <c r="F72" s="148"/>
      <c r="G72" s="148"/>
      <c r="H72" s="148"/>
      <c r="I72" s="148"/>
      <c r="J72" s="149">
        <f>J187</f>
        <v>0</v>
      </c>
      <c r="K72" s="97"/>
      <c r="L72" s="150"/>
    </row>
    <row r="73" spans="1:47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47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47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2" customFormat="1" ht="24.95" customHeight="1">
      <c r="A79" s="35"/>
      <c r="B79" s="36"/>
      <c r="C79" s="24" t="s">
        <v>217</v>
      </c>
      <c r="D79" s="37"/>
      <c r="E79" s="37"/>
      <c r="F79" s="37"/>
      <c r="G79" s="37"/>
      <c r="H79" s="37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>
      <c r="A81" s="35"/>
      <c r="B81" s="36"/>
      <c r="C81" s="30" t="s">
        <v>16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>
      <c r="A82" s="35"/>
      <c r="B82" s="36"/>
      <c r="C82" s="37"/>
      <c r="D82" s="37"/>
      <c r="E82" s="390" t="str">
        <f>E7</f>
        <v>ZŠ Rokycanova - opravy vnitřních instalací</v>
      </c>
      <c r="F82" s="391"/>
      <c r="G82" s="391"/>
      <c r="H82" s="391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>
      <c r="B83" s="22"/>
      <c r="C83" s="30" t="s">
        <v>290</v>
      </c>
      <c r="D83" s="23"/>
      <c r="E83" s="23"/>
      <c r="F83" s="23"/>
      <c r="G83" s="23"/>
      <c r="H83" s="23"/>
      <c r="I83" s="23"/>
      <c r="J83" s="23"/>
      <c r="K83" s="23"/>
      <c r="L83" s="21"/>
    </row>
    <row r="84" spans="1:63" s="1" customFormat="1" ht="16.5" customHeight="1">
      <c r="B84" s="22"/>
      <c r="C84" s="23"/>
      <c r="D84" s="23"/>
      <c r="E84" s="390" t="s">
        <v>291</v>
      </c>
      <c r="F84" s="376"/>
      <c r="G84" s="376"/>
      <c r="H84" s="376"/>
      <c r="I84" s="23"/>
      <c r="J84" s="23"/>
      <c r="K84" s="23"/>
      <c r="L84" s="21"/>
    </row>
    <row r="85" spans="1:63" s="1" customFormat="1" ht="12" customHeight="1">
      <c r="B85" s="22"/>
      <c r="C85" s="30" t="s">
        <v>292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63" s="2" customFormat="1" ht="16.5" customHeight="1">
      <c r="A86" s="35"/>
      <c r="B86" s="36"/>
      <c r="C86" s="37"/>
      <c r="D86" s="37"/>
      <c r="E86" s="394" t="s">
        <v>293</v>
      </c>
      <c r="F86" s="384"/>
      <c r="G86" s="384"/>
      <c r="H86" s="384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>
      <c r="A87" s="35"/>
      <c r="B87" s="36"/>
      <c r="C87" s="30" t="s">
        <v>297</v>
      </c>
      <c r="D87" s="37"/>
      <c r="E87" s="37"/>
      <c r="F87" s="37"/>
      <c r="G87" s="37"/>
      <c r="H87" s="37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>
      <c r="A88" s="35"/>
      <c r="B88" s="36"/>
      <c r="C88" s="37"/>
      <c r="D88" s="37"/>
      <c r="E88" s="346" t="str">
        <f>E13</f>
        <v>03 - ÚT Tělocvična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>
      <c r="A90" s="35"/>
      <c r="B90" s="36"/>
      <c r="C90" s="30" t="s">
        <v>21</v>
      </c>
      <c r="D90" s="37"/>
      <c r="E90" s="37"/>
      <c r="F90" s="28" t="str">
        <f>F16</f>
        <v>Sokolov</v>
      </c>
      <c r="G90" s="37"/>
      <c r="H90" s="37"/>
      <c r="I90" s="30" t="s">
        <v>23</v>
      </c>
      <c r="J90" s="60" t="str">
        <f>IF(J16="","",J16)</f>
        <v>26. 1. 2022</v>
      </c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25.7" customHeight="1">
      <c r="A92" s="35"/>
      <c r="B92" s="36"/>
      <c r="C92" s="30" t="s">
        <v>25</v>
      </c>
      <c r="D92" s="37"/>
      <c r="E92" s="37"/>
      <c r="F92" s="28" t="str">
        <f>E19</f>
        <v>Město Sokolov</v>
      </c>
      <c r="G92" s="37"/>
      <c r="H92" s="37"/>
      <c r="I92" s="30" t="s">
        <v>33</v>
      </c>
      <c r="J92" s="33" t="str">
        <f>E25</f>
        <v>NCI.CZ ENGINEERING s.r.o.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25.7" customHeight="1">
      <c r="A93" s="35"/>
      <c r="B93" s="36"/>
      <c r="C93" s="30" t="s">
        <v>31</v>
      </c>
      <c r="D93" s="37"/>
      <c r="E93" s="37"/>
      <c r="F93" s="28" t="str">
        <f>IF(E22="","",E22)</f>
        <v>Vyplň údaj</v>
      </c>
      <c r="G93" s="37"/>
      <c r="H93" s="37"/>
      <c r="I93" s="30" t="s">
        <v>38</v>
      </c>
      <c r="J93" s="33" t="str">
        <f>E28</f>
        <v>NCI.CZ ENGINEERING s.r.o.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3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>
      <c r="A95" s="151"/>
      <c r="B95" s="152"/>
      <c r="C95" s="153" t="s">
        <v>218</v>
      </c>
      <c r="D95" s="154" t="s">
        <v>60</v>
      </c>
      <c r="E95" s="154" t="s">
        <v>56</v>
      </c>
      <c r="F95" s="154" t="s">
        <v>57</v>
      </c>
      <c r="G95" s="154" t="s">
        <v>219</v>
      </c>
      <c r="H95" s="154" t="s">
        <v>220</v>
      </c>
      <c r="I95" s="154" t="s">
        <v>221</v>
      </c>
      <c r="J95" s="154" t="s">
        <v>209</v>
      </c>
      <c r="K95" s="155" t="s">
        <v>222</v>
      </c>
      <c r="L95" s="156"/>
      <c r="M95" s="69" t="s">
        <v>19</v>
      </c>
      <c r="N95" s="70" t="s">
        <v>45</v>
      </c>
      <c r="O95" s="70" t="s">
        <v>223</v>
      </c>
      <c r="P95" s="70" t="s">
        <v>224</v>
      </c>
      <c r="Q95" s="70" t="s">
        <v>225</v>
      </c>
      <c r="R95" s="70" t="s">
        <v>226</v>
      </c>
      <c r="S95" s="70" t="s">
        <v>227</v>
      </c>
      <c r="T95" s="71" t="s">
        <v>228</v>
      </c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</row>
    <row r="96" spans="1:63" s="2" customFormat="1" ht="22.9" customHeight="1">
      <c r="A96" s="35"/>
      <c r="B96" s="36"/>
      <c r="C96" s="76" t="s">
        <v>229</v>
      </c>
      <c r="D96" s="37"/>
      <c r="E96" s="37"/>
      <c r="F96" s="37"/>
      <c r="G96" s="37"/>
      <c r="H96" s="37"/>
      <c r="I96" s="37"/>
      <c r="J96" s="157">
        <f>BK96</f>
        <v>0</v>
      </c>
      <c r="K96" s="37"/>
      <c r="L96" s="40"/>
      <c r="M96" s="72"/>
      <c r="N96" s="158"/>
      <c r="O96" s="73"/>
      <c r="P96" s="159">
        <f>P97</f>
        <v>0</v>
      </c>
      <c r="Q96" s="73"/>
      <c r="R96" s="159">
        <f>R97</f>
        <v>0.38423003</v>
      </c>
      <c r="S96" s="73"/>
      <c r="T96" s="160">
        <f>T97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74</v>
      </c>
      <c r="AU96" s="18" t="s">
        <v>210</v>
      </c>
      <c r="BK96" s="161">
        <f>BK97</f>
        <v>0</v>
      </c>
    </row>
    <row r="97" spans="1:65" s="12" customFormat="1" ht="25.9" customHeight="1">
      <c r="B97" s="162"/>
      <c r="C97" s="163"/>
      <c r="D97" s="164" t="s">
        <v>74</v>
      </c>
      <c r="E97" s="165" t="s">
        <v>295</v>
      </c>
      <c r="F97" s="165" t="s">
        <v>296</v>
      </c>
      <c r="G97" s="163"/>
      <c r="H97" s="163"/>
      <c r="I97" s="166"/>
      <c r="J97" s="167">
        <f>BK97</f>
        <v>0</v>
      </c>
      <c r="K97" s="163"/>
      <c r="L97" s="168"/>
      <c r="M97" s="169"/>
      <c r="N97" s="170"/>
      <c r="O97" s="170"/>
      <c r="P97" s="171">
        <f>P98+P167+P187</f>
        <v>0</v>
      </c>
      <c r="Q97" s="170"/>
      <c r="R97" s="171">
        <f>R98+R167+R187</f>
        <v>0.38423003</v>
      </c>
      <c r="S97" s="170"/>
      <c r="T97" s="172">
        <f>T98+T167+T187</f>
        <v>0</v>
      </c>
      <c r="AR97" s="173" t="s">
        <v>86</v>
      </c>
      <c r="AT97" s="174" t="s">
        <v>74</v>
      </c>
      <c r="AU97" s="174" t="s">
        <v>75</v>
      </c>
      <c r="AY97" s="173" t="s">
        <v>233</v>
      </c>
      <c r="BK97" s="175">
        <f>BK98+BK167+BK187</f>
        <v>0</v>
      </c>
    </row>
    <row r="98" spans="1:65" s="12" customFormat="1" ht="22.9" customHeight="1">
      <c r="B98" s="162"/>
      <c r="C98" s="163"/>
      <c r="D98" s="164" t="s">
        <v>74</v>
      </c>
      <c r="E98" s="176" t="s">
        <v>571</v>
      </c>
      <c r="F98" s="176" t="s">
        <v>938</v>
      </c>
      <c r="G98" s="163"/>
      <c r="H98" s="163"/>
      <c r="I98" s="166"/>
      <c r="J98" s="177">
        <f>BK98</f>
        <v>0</v>
      </c>
      <c r="K98" s="163"/>
      <c r="L98" s="168"/>
      <c r="M98" s="169"/>
      <c r="N98" s="170"/>
      <c r="O98" s="170"/>
      <c r="P98" s="171">
        <f>P99+SUM(P100:P141)</f>
        <v>0</v>
      </c>
      <c r="Q98" s="170"/>
      <c r="R98" s="171">
        <f>R99+SUM(R100:R141)</f>
        <v>0.34844999999999998</v>
      </c>
      <c r="S98" s="170"/>
      <c r="T98" s="172">
        <f>T99+SUM(T100:T141)</f>
        <v>0</v>
      </c>
      <c r="AR98" s="173" t="s">
        <v>86</v>
      </c>
      <c r="AT98" s="174" t="s">
        <v>74</v>
      </c>
      <c r="AU98" s="174" t="s">
        <v>80</v>
      </c>
      <c r="AY98" s="173" t="s">
        <v>233</v>
      </c>
      <c r="BK98" s="175">
        <f>BK99+SUM(BK100:BK141)</f>
        <v>0</v>
      </c>
    </row>
    <row r="99" spans="1:65" s="2" customFormat="1" ht="24.2" customHeight="1">
      <c r="A99" s="35"/>
      <c r="B99" s="36"/>
      <c r="C99" s="178" t="s">
        <v>80</v>
      </c>
      <c r="D99" s="178" t="s">
        <v>236</v>
      </c>
      <c r="E99" s="179" t="s">
        <v>939</v>
      </c>
      <c r="F99" s="180" t="s">
        <v>940</v>
      </c>
      <c r="G99" s="181" t="s">
        <v>301</v>
      </c>
      <c r="H99" s="182">
        <v>2</v>
      </c>
      <c r="I99" s="183"/>
      <c r="J99" s="184">
        <f>ROUND(I99*H99,2)</f>
        <v>0</v>
      </c>
      <c r="K99" s="180" t="s">
        <v>240</v>
      </c>
      <c r="L99" s="40"/>
      <c r="M99" s="185" t="s">
        <v>19</v>
      </c>
      <c r="N99" s="186" t="s">
        <v>46</v>
      </c>
      <c r="O99" s="65"/>
      <c r="P99" s="187">
        <f>O99*H99</f>
        <v>0</v>
      </c>
      <c r="Q99" s="187">
        <v>5.0000000000000001E-4</v>
      </c>
      <c r="R99" s="187">
        <f>Q99*H99</f>
        <v>1E-3</v>
      </c>
      <c r="S99" s="187">
        <v>0</v>
      </c>
      <c r="T99" s="18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194</v>
      </c>
      <c r="AT99" s="189" t="s">
        <v>236</v>
      </c>
      <c r="AU99" s="189" t="s">
        <v>86</v>
      </c>
      <c r="AY99" s="18" t="s">
        <v>233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80</v>
      </c>
      <c r="BK99" s="190">
        <f>ROUND(I99*H99,2)</f>
        <v>0</v>
      </c>
      <c r="BL99" s="18" t="s">
        <v>194</v>
      </c>
      <c r="BM99" s="189" t="s">
        <v>941</v>
      </c>
    </row>
    <row r="100" spans="1:65" s="2" customFormat="1">
      <c r="A100" s="35"/>
      <c r="B100" s="36"/>
      <c r="C100" s="37"/>
      <c r="D100" s="191" t="s">
        <v>243</v>
      </c>
      <c r="E100" s="37"/>
      <c r="F100" s="192" t="s">
        <v>942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243</v>
      </c>
      <c r="AU100" s="18" t="s">
        <v>86</v>
      </c>
    </row>
    <row r="101" spans="1:65" s="2" customFormat="1" ht="24.2" customHeight="1">
      <c r="A101" s="35"/>
      <c r="B101" s="36"/>
      <c r="C101" s="206" t="s">
        <v>86</v>
      </c>
      <c r="D101" s="206" t="s">
        <v>310</v>
      </c>
      <c r="E101" s="207" t="s">
        <v>943</v>
      </c>
      <c r="F101" s="208" t="s">
        <v>944</v>
      </c>
      <c r="G101" s="209" t="s">
        <v>301</v>
      </c>
      <c r="H101" s="210">
        <v>2</v>
      </c>
      <c r="I101" s="211"/>
      <c r="J101" s="212">
        <f>ROUND(I101*H101,2)</f>
        <v>0</v>
      </c>
      <c r="K101" s="208" t="s">
        <v>240</v>
      </c>
      <c r="L101" s="213"/>
      <c r="M101" s="214" t="s">
        <v>19</v>
      </c>
      <c r="N101" s="215" t="s">
        <v>46</v>
      </c>
      <c r="O101" s="65"/>
      <c r="P101" s="187">
        <f>O101*H101</f>
        <v>0</v>
      </c>
      <c r="Q101" s="187">
        <v>5.2999999999999998E-4</v>
      </c>
      <c r="R101" s="187">
        <f>Q101*H101</f>
        <v>1.06E-3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313</v>
      </c>
      <c r="AT101" s="189" t="s">
        <v>310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194</v>
      </c>
      <c r="BM101" s="189" t="s">
        <v>945</v>
      </c>
    </row>
    <row r="102" spans="1:65" s="2" customFormat="1" ht="24.2" customHeight="1">
      <c r="A102" s="35"/>
      <c r="B102" s="36"/>
      <c r="C102" s="178" t="s">
        <v>91</v>
      </c>
      <c r="D102" s="178" t="s">
        <v>236</v>
      </c>
      <c r="E102" s="179" t="s">
        <v>577</v>
      </c>
      <c r="F102" s="180" t="s">
        <v>946</v>
      </c>
      <c r="G102" s="181" t="s">
        <v>301</v>
      </c>
      <c r="H102" s="182">
        <v>2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3.4000000000000002E-4</v>
      </c>
      <c r="R102" s="187">
        <f>Q102*H102</f>
        <v>6.8000000000000005E-4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194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194</v>
      </c>
      <c r="BM102" s="189" t="s">
        <v>947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580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86</v>
      </c>
    </row>
    <row r="104" spans="1:65" s="2" customFormat="1" ht="24.2" customHeight="1">
      <c r="A104" s="35"/>
      <c r="B104" s="36"/>
      <c r="C104" s="206" t="s">
        <v>260</v>
      </c>
      <c r="D104" s="206" t="s">
        <v>310</v>
      </c>
      <c r="E104" s="207" t="s">
        <v>581</v>
      </c>
      <c r="F104" s="208" t="s">
        <v>948</v>
      </c>
      <c r="G104" s="209" t="s">
        <v>301</v>
      </c>
      <c r="H104" s="210">
        <v>2</v>
      </c>
      <c r="I104" s="211"/>
      <c r="J104" s="212">
        <f>ROUND(I104*H104,2)</f>
        <v>0</v>
      </c>
      <c r="K104" s="208" t="s">
        <v>240</v>
      </c>
      <c r="L104" s="213"/>
      <c r="M104" s="214" t="s">
        <v>19</v>
      </c>
      <c r="N104" s="215" t="s">
        <v>46</v>
      </c>
      <c r="O104" s="65"/>
      <c r="P104" s="187">
        <f>O104*H104</f>
        <v>0</v>
      </c>
      <c r="Q104" s="187">
        <v>3.3E-4</v>
      </c>
      <c r="R104" s="187">
        <f>Q104*H104</f>
        <v>6.6E-4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313</v>
      </c>
      <c r="AT104" s="189" t="s">
        <v>310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949</v>
      </c>
    </row>
    <row r="105" spans="1:65" s="2" customFormat="1" ht="24.2" customHeight="1">
      <c r="A105" s="35"/>
      <c r="B105" s="36"/>
      <c r="C105" s="178" t="s">
        <v>232</v>
      </c>
      <c r="D105" s="178" t="s">
        <v>236</v>
      </c>
      <c r="E105" s="179" t="s">
        <v>584</v>
      </c>
      <c r="F105" s="180" t="s">
        <v>950</v>
      </c>
      <c r="G105" s="181" t="s">
        <v>301</v>
      </c>
      <c r="H105" s="182">
        <v>4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5.1999999999999995E-4</v>
      </c>
      <c r="R105" s="187">
        <f>Q105*H105</f>
        <v>2.0799999999999998E-3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194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194</v>
      </c>
      <c r="BM105" s="189" t="s">
        <v>951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587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9.25">
      <c r="A107" s="35"/>
      <c r="B107" s="36"/>
      <c r="C107" s="37"/>
      <c r="D107" s="196" t="s">
        <v>249</v>
      </c>
      <c r="E107" s="37"/>
      <c r="F107" s="197" t="s">
        <v>952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249</v>
      </c>
      <c r="AU107" s="18" t="s">
        <v>86</v>
      </c>
    </row>
    <row r="108" spans="1:65" s="2" customFormat="1" ht="24.2" customHeight="1">
      <c r="A108" s="35"/>
      <c r="B108" s="36"/>
      <c r="C108" s="206" t="s">
        <v>269</v>
      </c>
      <c r="D108" s="206" t="s">
        <v>310</v>
      </c>
      <c r="E108" s="207" t="s">
        <v>589</v>
      </c>
      <c r="F108" s="208" t="s">
        <v>953</v>
      </c>
      <c r="G108" s="209" t="s">
        <v>301</v>
      </c>
      <c r="H108" s="210">
        <v>4</v>
      </c>
      <c r="I108" s="211"/>
      <c r="J108" s="212">
        <f>ROUND(I108*H108,2)</f>
        <v>0</v>
      </c>
      <c r="K108" s="208" t="s">
        <v>240</v>
      </c>
      <c r="L108" s="213"/>
      <c r="M108" s="214" t="s">
        <v>19</v>
      </c>
      <c r="N108" s="215" t="s">
        <v>46</v>
      </c>
      <c r="O108" s="65"/>
      <c r="P108" s="187">
        <f>O108*H108</f>
        <v>0</v>
      </c>
      <c r="Q108" s="187">
        <v>5.1999999999999995E-4</v>
      </c>
      <c r="R108" s="187">
        <f>Q108*H108</f>
        <v>2.0799999999999998E-3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313</v>
      </c>
      <c r="AT108" s="189" t="s">
        <v>310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194</v>
      </c>
      <c r="BM108" s="189" t="s">
        <v>954</v>
      </c>
    </row>
    <row r="109" spans="1:65" s="2" customFormat="1" ht="37.9" customHeight="1">
      <c r="A109" s="35"/>
      <c r="B109" s="36"/>
      <c r="C109" s="178" t="s">
        <v>276</v>
      </c>
      <c r="D109" s="178" t="s">
        <v>236</v>
      </c>
      <c r="E109" s="179" t="s">
        <v>955</v>
      </c>
      <c r="F109" s="180" t="s">
        <v>956</v>
      </c>
      <c r="G109" s="181" t="s">
        <v>301</v>
      </c>
      <c r="H109" s="182">
        <v>2</v>
      </c>
      <c r="I109" s="183"/>
      <c r="J109" s="184">
        <f>ROUND(I109*H109,2)</f>
        <v>0</v>
      </c>
      <c r="K109" s="180" t="s">
        <v>240</v>
      </c>
      <c r="L109" s="40"/>
      <c r="M109" s="185" t="s">
        <v>19</v>
      </c>
      <c r="N109" s="186" t="s">
        <v>46</v>
      </c>
      <c r="O109" s="65"/>
      <c r="P109" s="187">
        <f>O109*H109</f>
        <v>0</v>
      </c>
      <c r="Q109" s="187">
        <v>3.5E-4</v>
      </c>
      <c r="R109" s="187">
        <f>Q109*H109</f>
        <v>6.9999999999999999E-4</v>
      </c>
      <c r="S109" s="187">
        <v>0</v>
      </c>
      <c r="T109" s="18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194</v>
      </c>
      <c r="AT109" s="189" t="s">
        <v>236</v>
      </c>
      <c r="AU109" s="189" t="s">
        <v>86</v>
      </c>
      <c r="AY109" s="18" t="s">
        <v>233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80</v>
      </c>
      <c r="BK109" s="190">
        <f>ROUND(I109*H109,2)</f>
        <v>0</v>
      </c>
      <c r="BL109" s="18" t="s">
        <v>194</v>
      </c>
      <c r="BM109" s="189" t="s">
        <v>957</v>
      </c>
    </row>
    <row r="110" spans="1:65" s="2" customFormat="1">
      <c r="A110" s="35"/>
      <c r="B110" s="36"/>
      <c r="C110" s="37"/>
      <c r="D110" s="191" t="s">
        <v>243</v>
      </c>
      <c r="E110" s="37"/>
      <c r="F110" s="192" t="s">
        <v>958</v>
      </c>
      <c r="G110" s="37"/>
      <c r="H110" s="37"/>
      <c r="I110" s="193"/>
      <c r="J110" s="37"/>
      <c r="K110" s="37"/>
      <c r="L110" s="40"/>
      <c r="M110" s="194"/>
      <c r="N110" s="195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243</v>
      </c>
      <c r="AU110" s="18" t="s">
        <v>86</v>
      </c>
    </row>
    <row r="111" spans="1:65" s="2" customFormat="1" ht="29.25">
      <c r="A111" s="35"/>
      <c r="B111" s="36"/>
      <c r="C111" s="37"/>
      <c r="D111" s="196" t="s">
        <v>249</v>
      </c>
      <c r="E111" s="37"/>
      <c r="F111" s="197" t="s">
        <v>603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249</v>
      </c>
      <c r="AU111" s="18" t="s">
        <v>86</v>
      </c>
    </row>
    <row r="112" spans="1:65" s="2" customFormat="1" ht="24.2" customHeight="1">
      <c r="A112" s="35"/>
      <c r="B112" s="36"/>
      <c r="C112" s="206" t="s">
        <v>284</v>
      </c>
      <c r="D112" s="206" t="s">
        <v>310</v>
      </c>
      <c r="E112" s="207" t="s">
        <v>959</v>
      </c>
      <c r="F112" s="208" t="s">
        <v>960</v>
      </c>
      <c r="G112" s="209" t="s">
        <v>301</v>
      </c>
      <c r="H112" s="210">
        <v>2</v>
      </c>
      <c r="I112" s="211"/>
      <c r="J112" s="212">
        <f>ROUND(I112*H112,2)</f>
        <v>0</v>
      </c>
      <c r="K112" s="208" t="s">
        <v>240</v>
      </c>
      <c r="L112" s="213"/>
      <c r="M112" s="214" t="s">
        <v>19</v>
      </c>
      <c r="N112" s="215" t="s">
        <v>46</v>
      </c>
      <c r="O112" s="65"/>
      <c r="P112" s="187">
        <f>O112*H112</f>
        <v>0</v>
      </c>
      <c r="Q112" s="187">
        <v>5.9999999999999995E-4</v>
      </c>
      <c r="R112" s="187">
        <f>Q112*H112</f>
        <v>1.1999999999999999E-3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313</v>
      </c>
      <c r="AT112" s="189" t="s">
        <v>310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194</v>
      </c>
      <c r="BM112" s="189" t="s">
        <v>961</v>
      </c>
    </row>
    <row r="113" spans="1:65" s="2" customFormat="1" ht="33" customHeight="1">
      <c r="A113" s="35"/>
      <c r="B113" s="36"/>
      <c r="C113" s="178" t="s">
        <v>340</v>
      </c>
      <c r="D113" s="178" t="s">
        <v>236</v>
      </c>
      <c r="E113" s="179" t="s">
        <v>962</v>
      </c>
      <c r="F113" s="180" t="s">
        <v>963</v>
      </c>
      <c r="G113" s="181" t="s">
        <v>301</v>
      </c>
      <c r="H113" s="182">
        <v>1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2.9E-4</v>
      </c>
      <c r="R113" s="187">
        <f>Q113*H113</f>
        <v>2.9E-4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194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194</v>
      </c>
      <c r="BM113" s="189" t="s">
        <v>964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965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29.25">
      <c r="A115" s="35"/>
      <c r="B115" s="36"/>
      <c r="C115" s="37"/>
      <c r="D115" s="196" t="s">
        <v>249</v>
      </c>
      <c r="E115" s="37"/>
      <c r="F115" s="197" t="s">
        <v>966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249</v>
      </c>
      <c r="AU115" s="18" t="s">
        <v>86</v>
      </c>
    </row>
    <row r="116" spans="1:65" s="2" customFormat="1" ht="24.2" customHeight="1">
      <c r="A116" s="35"/>
      <c r="B116" s="36"/>
      <c r="C116" s="206" t="s">
        <v>188</v>
      </c>
      <c r="D116" s="206" t="s">
        <v>310</v>
      </c>
      <c r="E116" s="207" t="s">
        <v>967</v>
      </c>
      <c r="F116" s="208" t="s">
        <v>968</v>
      </c>
      <c r="G116" s="209" t="s">
        <v>301</v>
      </c>
      <c r="H116" s="210">
        <v>1</v>
      </c>
      <c r="I116" s="211"/>
      <c r="J116" s="212">
        <f>ROUND(I116*H116,2)</f>
        <v>0</v>
      </c>
      <c r="K116" s="208" t="s">
        <v>240</v>
      </c>
      <c r="L116" s="213"/>
      <c r="M116" s="214" t="s">
        <v>19</v>
      </c>
      <c r="N116" s="215" t="s">
        <v>46</v>
      </c>
      <c r="O116" s="65"/>
      <c r="P116" s="187">
        <f>O116*H116</f>
        <v>0</v>
      </c>
      <c r="Q116" s="187">
        <v>4.0000000000000002E-4</v>
      </c>
      <c r="R116" s="187">
        <f>Q116*H116</f>
        <v>4.0000000000000002E-4</v>
      </c>
      <c r="S116" s="187">
        <v>0</v>
      </c>
      <c r="T116" s="18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313</v>
      </c>
      <c r="AT116" s="189" t="s">
        <v>310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194</v>
      </c>
      <c r="BM116" s="189" t="s">
        <v>969</v>
      </c>
    </row>
    <row r="117" spans="1:65" s="2" customFormat="1" ht="24.2" customHeight="1">
      <c r="A117" s="35"/>
      <c r="B117" s="36"/>
      <c r="C117" s="178" t="s">
        <v>123</v>
      </c>
      <c r="D117" s="178" t="s">
        <v>236</v>
      </c>
      <c r="E117" s="179" t="s">
        <v>970</v>
      </c>
      <c r="F117" s="180" t="s">
        <v>971</v>
      </c>
      <c r="G117" s="181" t="s">
        <v>301</v>
      </c>
      <c r="H117" s="182">
        <v>2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3.5E-4</v>
      </c>
      <c r="R117" s="187">
        <f>Q117*H117</f>
        <v>6.9999999999999999E-4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194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194</v>
      </c>
      <c r="BM117" s="189" t="s">
        <v>972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973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2" customFormat="1" ht="19.5">
      <c r="A119" s="35"/>
      <c r="B119" s="36"/>
      <c r="C119" s="37"/>
      <c r="D119" s="196" t="s">
        <v>249</v>
      </c>
      <c r="E119" s="37"/>
      <c r="F119" s="197" t="s">
        <v>974</v>
      </c>
      <c r="G119" s="37"/>
      <c r="H119" s="37"/>
      <c r="I119" s="193"/>
      <c r="J119" s="37"/>
      <c r="K119" s="37"/>
      <c r="L119" s="40"/>
      <c r="M119" s="194"/>
      <c r="N119" s="195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249</v>
      </c>
      <c r="AU119" s="18" t="s">
        <v>86</v>
      </c>
    </row>
    <row r="120" spans="1:65" s="2" customFormat="1" ht="24.2" customHeight="1">
      <c r="A120" s="35"/>
      <c r="B120" s="36"/>
      <c r="C120" s="206" t="s">
        <v>158</v>
      </c>
      <c r="D120" s="206" t="s">
        <v>310</v>
      </c>
      <c r="E120" s="207" t="s">
        <v>975</v>
      </c>
      <c r="F120" s="208" t="s">
        <v>976</v>
      </c>
      <c r="G120" s="209" t="s">
        <v>301</v>
      </c>
      <c r="H120" s="210">
        <v>2</v>
      </c>
      <c r="I120" s="211"/>
      <c r="J120" s="212">
        <f>ROUND(I120*H120,2)</f>
        <v>0</v>
      </c>
      <c r="K120" s="208" t="s">
        <v>240</v>
      </c>
      <c r="L120" s="213"/>
      <c r="M120" s="214" t="s">
        <v>19</v>
      </c>
      <c r="N120" s="215" t="s">
        <v>46</v>
      </c>
      <c r="O120" s="65"/>
      <c r="P120" s="187">
        <f>O120*H120</f>
        <v>0</v>
      </c>
      <c r="Q120" s="187">
        <v>2.9E-4</v>
      </c>
      <c r="R120" s="187">
        <f>Q120*H120</f>
        <v>5.8E-4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313</v>
      </c>
      <c r="AT120" s="189" t="s">
        <v>310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194</v>
      </c>
      <c r="BM120" s="189" t="s">
        <v>977</v>
      </c>
    </row>
    <row r="121" spans="1:65" s="2" customFormat="1" ht="39">
      <c r="A121" s="35"/>
      <c r="B121" s="36"/>
      <c r="C121" s="37"/>
      <c r="D121" s="196" t="s">
        <v>249</v>
      </c>
      <c r="E121" s="37"/>
      <c r="F121" s="197" t="s">
        <v>978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249</v>
      </c>
      <c r="AU121" s="18" t="s">
        <v>86</v>
      </c>
    </row>
    <row r="122" spans="1:65" s="2" customFormat="1" ht="24.2" customHeight="1">
      <c r="A122" s="35"/>
      <c r="B122" s="36"/>
      <c r="C122" s="178" t="s">
        <v>191</v>
      </c>
      <c r="D122" s="178" t="s">
        <v>236</v>
      </c>
      <c r="E122" s="179" t="s">
        <v>622</v>
      </c>
      <c r="F122" s="180" t="s">
        <v>979</v>
      </c>
      <c r="G122" s="181" t="s">
        <v>301</v>
      </c>
      <c r="H122" s="182">
        <v>1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2.5999999999999998E-4</v>
      </c>
      <c r="R122" s="187">
        <f>Q122*H122</f>
        <v>2.5999999999999998E-4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194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194</v>
      </c>
      <c r="BM122" s="189" t="s">
        <v>980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625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2" customFormat="1" ht="19.5">
      <c r="A124" s="35"/>
      <c r="B124" s="36"/>
      <c r="C124" s="37"/>
      <c r="D124" s="196" t="s">
        <v>249</v>
      </c>
      <c r="E124" s="37"/>
      <c r="F124" s="197" t="s">
        <v>974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86</v>
      </c>
    </row>
    <row r="125" spans="1:65" s="2" customFormat="1" ht="24.2" customHeight="1">
      <c r="A125" s="35"/>
      <c r="B125" s="36"/>
      <c r="C125" s="206" t="s">
        <v>126</v>
      </c>
      <c r="D125" s="206" t="s">
        <v>310</v>
      </c>
      <c r="E125" s="207" t="s">
        <v>626</v>
      </c>
      <c r="F125" s="208" t="s">
        <v>981</v>
      </c>
      <c r="G125" s="209" t="s">
        <v>301</v>
      </c>
      <c r="H125" s="210">
        <v>1</v>
      </c>
      <c r="I125" s="211"/>
      <c r="J125" s="212">
        <f>ROUND(I125*H125,2)</f>
        <v>0</v>
      </c>
      <c r="K125" s="208" t="s">
        <v>240</v>
      </c>
      <c r="L125" s="213"/>
      <c r="M125" s="214" t="s">
        <v>19</v>
      </c>
      <c r="N125" s="215" t="s">
        <v>46</v>
      </c>
      <c r="O125" s="65"/>
      <c r="P125" s="187">
        <f>O125*H125</f>
        <v>0</v>
      </c>
      <c r="Q125" s="187">
        <v>2.1000000000000001E-4</v>
      </c>
      <c r="R125" s="187">
        <f>Q125*H125</f>
        <v>2.1000000000000001E-4</v>
      </c>
      <c r="S125" s="187">
        <v>0</v>
      </c>
      <c r="T125" s="18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313</v>
      </c>
      <c r="AT125" s="189" t="s">
        <v>310</v>
      </c>
      <c r="AU125" s="189" t="s">
        <v>86</v>
      </c>
      <c r="AY125" s="18" t="s">
        <v>233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8" t="s">
        <v>80</v>
      </c>
      <c r="BK125" s="190">
        <f>ROUND(I125*H125,2)</f>
        <v>0</v>
      </c>
      <c r="BL125" s="18" t="s">
        <v>194</v>
      </c>
      <c r="BM125" s="189" t="s">
        <v>982</v>
      </c>
    </row>
    <row r="126" spans="1:65" s="2" customFormat="1" ht="39">
      <c r="A126" s="35"/>
      <c r="B126" s="36"/>
      <c r="C126" s="37"/>
      <c r="D126" s="196" t="s">
        <v>249</v>
      </c>
      <c r="E126" s="37"/>
      <c r="F126" s="197" t="s">
        <v>978</v>
      </c>
      <c r="G126" s="37"/>
      <c r="H126" s="37"/>
      <c r="I126" s="193"/>
      <c r="J126" s="37"/>
      <c r="K126" s="37"/>
      <c r="L126" s="40"/>
      <c r="M126" s="194"/>
      <c r="N126" s="195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249</v>
      </c>
      <c r="AU126" s="18" t="s">
        <v>86</v>
      </c>
    </row>
    <row r="127" spans="1:65" s="2" customFormat="1" ht="24.2" customHeight="1">
      <c r="A127" s="35"/>
      <c r="B127" s="36"/>
      <c r="C127" s="178" t="s">
        <v>8</v>
      </c>
      <c r="D127" s="178" t="s">
        <v>236</v>
      </c>
      <c r="E127" s="179" t="s">
        <v>983</v>
      </c>
      <c r="F127" s="180" t="s">
        <v>984</v>
      </c>
      <c r="G127" s="181" t="s">
        <v>301</v>
      </c>
      <c r="H127" s="182">
        <v>8</v>
      </c>
      <c r="I127" s="183"/>
      <c r="J127" s="184">
        <f>ROUND(I127*H127,2)</f>
        <v>0</v>
      </c>
      <c r="K127" s="180" t="s">
        <v>240</v>
      </c>
      <c r="L127" s="40"/>
      <c r="M127" s="185" t="s">
        <v>19</v>
      </c>
      <c r="N127" s="186" t="s">
        <v>46</v>
      </c>
      <c r="O127" s="65"/>
      <c r="P127" s="187">
        <f>O127*H127</f>
        <v>0</v>
      </c>
      <c r="Q127" s="187">
        <v>2.2000000000000001E-4</v>
      </c>
      <c r="R127" s="187">
        <f>Q127*H127</f>
        <v>1.7600000000000001E-3</v>
      </c>
      <c r="S127" s="187">
        <v>0</v>
      </c>
      <c r="T127" s="18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194</v>
      </c>
      <c r="AT127" s="189" t="s">
        <v>236</v>
      </c>
      <c r="AU127" s="189" t="s">
        <v>86</v>
      </c>
      <c r="AY127" s="18" t="s">
        <v>233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80</v>
      </c>
      <c r="BK127" s="190">
        <f>ROUND(I127*H127,2)</f>
        <v>0</v>
      </c>
      <c r="BL127" s="18" t="s">
        <v>194</v>
      </c>
      <c r="BM127" s="189" t="s">
        <v>985</v>
      </c>
    </row>
    <row r="128" spans="1:65" s="2" customFormat="1">
      <c r="A128" s="35"/>
      <c r="B128" s="36"/>
      <c r="C128" s="37"/>
      <c r="D128" s="191" t="s">
        <v>243</v>
      </c>
      <c r="E128" s="37"/>
      <c r="F128" s="192" t="s">
        <v>986</v>
      </c>
      <c r="G128" s="37"/>
      <c r="H128" s="37"/>
      <c r="I128" s="193"/>
      <c r="J128" s="37"/>
      <c r="K128" s="37"/>
      <c r="L128" s="40"/>
      <c r="M128" s="194"/>
      <c r="N128" s="195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243</v>
      </c>
      <c r="AU128" s="18" t="s">
        <v>86</v>
      </c>
    </row>
    <row r="129" spans="1:65" s="2" customFormat="1" ht="24.2" customHeight="1">
      <c r="A129" s="35"/>
      <c r="B129" s="36"/>
      <c r="C129" s="206" t="s">
        <v>194</v>
      </c>
      <c r="D129" s="206" t="s">
        <v>310</v>
      </c>
      <c r="E129" s="207" t="s">
        <v>987</v>
      </c>
      <c r="F129" s="208" t="s">
        <v>988</v>
      </c>
      <c r="G129" s="209" t="s">
        <v>301</v>
      </c>
      <c r="H129" s="210">
        <v>8</v>
      </c>
      <c r="I129" s="211"/>
      <c r="J129" s="212">
        <f>ROUND(I129*H129,2)</f>
        <v>0</v>
      </c>
      <c r="K129" s="208" t="s">
        <v>240</v>
      </c>
      <c r="L129" s="213"/>
      <c r="M129" s="214" t="s">
        <v>19</v>
      </c>
      <c r="N129" s="215" t="s">
        <v>46</v>
      </c>
      <c r="O129" s="65"/>
      <c r="P129" s="187">
        <f>O129*H129</f>
        <v>0</v>
      </c>
      <c r="Q129" s="187">
        <v>1.9000000000000001E-4</v>
      </c>
      <c r="R129" s="187">
        <f>Q129*H129</f>
        <v>1.5200000000000001E-3</v>
      </c>
      <c r="S129" s="187">
        <v>0</v>
      </c>
      <c r="T129" s="18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313</v>
      </c>
      <c r="AT129" s="189" t="s">
        <v>310</v>
      </c>
      <c r="AU129" s="189" t="s">
        <v>86</v>
      </c>
      <c r="AY129" s="18" t="s">
        <v>233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80</v>
      </c>
      <c r="BK129" s="190">
        <f>ROUND(I129*H129,2)</f>
        <v>0</v>
      </c>
      <c r="BL129" s="18" t="s">
        <v>194</v>
      </c>
      <c r="BM129" s="189" t="s">
        <v>989</v>
      </c>
    </row>
    <row r="130" spans="1:65" s="2" customFormat="1" ht="24.2" customHeight="1">
      <c r="A130" s="35"/>
      <c r="B130" s="36"/>
      <c r="C130" s="178" t="s">
        <v>129</v>
      </c>
      <c r="D130" s="178" t="s">
        <v>236</v>
      </c>
      <c r="E130" s="179" t="s">
        <v>990</v>
      </c>
      <c r="F130" s="180" t="s">
        <v>991</v>
      </c>
      <c r="G130" s="181" t="s">
        <v>301</v>
      </c>
      <c r="H130" s="182">
        <v>3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1.3999999999999999E-4</v>
      </c>
      <c r="R130" s="187">
        <f>Q130*H130</f>
        <v>4.1999999999999996E-4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992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993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29.25">
      <c r="A132" s="35"/>
      <c r="B132" s="36"/>
      <c r="C132" s="37"/>
      <c r="D132" s="196" t="s">
        <v>249</v>
      </c>
      <c r="E132" s="37"/>
      <c r="F132" s="197" t="s">
        <v>994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249</v>
      </c>
      <c r="AU132" s="18" t="s">
        <v>86</v>
      </c>
    </row>
    <row r="133" spans="1:65" s="2" customFormat="1" ht="24.2" customHeight="1">
      <c r="A133" s="35"/>
      <c r="B133" s="36"/>
      <c r="C133" s="206" t="s">
        <v>163</v>
      </c>
      <c r="D133" s="206" t="s">
        <v>310</v>
      </c>
      <c r="E133" s="207" t="s">
        <v>653</v>
      </c>
      <c r="F133" s="208" t="s">
        <v>995</v>
      </c>
      <c r="G133" s="209" t="s">
        <v>301</v>
      </c>
      <c r="H133" s="210">
        <v>3</v>
      </c>
      <c r="I133" s="211"/>
      <c r="J133" s="212">
        <f>ROUND(I133*H133,2)</f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>O133*H133</f>
        <v>0</v>
      </c>
      <c r="Q133" s="187">
        <v>1.3999999999999999E-4</v>
      </c>
      <c r="R133" s="187">
        <f>Q133*H133</f>
        <v>4.1999999999999996E-4</v>
      </c>
      <c r="S133" s="187">
        <v>0</v>
      </c>
      <c r="T133" s="18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8" t="s">
        <v>80</v>
      </c>
      <c r="BK133" s="190">
        <f>ROUND(I133*H133,2)</f>
        <v>0</v>
      </c>
      <c r="BL133" s="18" t="s">
        <v>194</v>
      </c>
      <c r="BM133" s="189" t="s">
        <v>996</v>
      </c>
    </row>
    <row r="134" spans="1:65" s="2" customFormat="1" ht="49.15" customHeight="1">
      <c r="A134" s="35"/>
      <c r="B134" s="36"/>
      <c r="C134" s="178" t="s">
        <v>197</v>
      </c>
      <c r="D134" s="178" t="s">
        <v>236</v>
      </c>
      <c r="E134" s="179" t="s">
        <v>656</v>
      </c>
      <c r="F134" s="180" t="s">
        <v>997</v>
      </c>
      <c r="G134" s="181" t="s">
        <v>549</v>
      </c>
      <c r="H134" s="182">
        <v>0.34799999999999998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998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659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132</v>
      </c>
      <c r="D136" s="178" t="s">
        <v>236</v>
      </c>
      <c r="E136" s="179" t="s">
        <v>660</v>
      </c>
      <c r="F136" s="180" t="s">
        <v>999</v>
      </c>
      <c r="G136" s="181" t="s">
        <v>549</v>
      </c>
      <c r="H136" s="182">
        <v>0.34799999999999998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1000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663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7</v>
      </c>
      <c r="D138" s="178" t="s">
        <v>236</v>
      </c>
      <c r="E138" s="179" t="s">
        <v>1001</v>
      </c>
      <c r="F138" s="180" t="s">
        <v>1002</v>
      </c>
      <c r="G138" s="181" t="s">
        <v>549</v>
      </c>
      <c r="H138" s="182">
        <v>8.6999999999999993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1003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1004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13" customFormat="1">
      <c r="B140" s="216"/>
      <c r="C140" s="217"/>
      <c r="D140" s="196" t="s">
        <v>562</v>
      </c>
      <c r="E140" s="217"/>
      <c r="F140" s="218" t="s">
        <v>1005</v>
      </c>
      <c r="G140" s="217"/>
      <c r="H140" s="219">
        <v>8.6999999999999993</v>
      </c>
      <c r="I140" s="220"/>
      <c r="J140" s="217"/>
      <c r="K140" s="217"/>
      <c r="L140" s="221"/>
      <c r="M140" s="226"/>
      <c r="N140" s="227"/>
      <c r="O140" s="227"/>
      <c r="P140" s="227"/>
      <c r="Q140" s="227"/>
      <c r="R140" s="227"/>
      <c r="S140" s="227"/>
      <c r="T140" s="228"/>
      <c r="AT140" s="225" t="s">
        <v>562</v>
      </c>
      <c r="AU140" s="225" t="s">
        <v>86</v>
      </c>
      <c r="AV140" s="13" t="s">
        <v>86</v>
      </c>
      <c r="AW140" s="13" t="s">
        <v>4</v>
      </c>
      <c r="AX140" s="13" t="s">
        <v>80</v>
      </c>
      <c r="AY140" s="225" t="s">
        <v>233</v>
      </c>
    </row>
    <row r="141" spans="1:65" s="12" customFormat="1" ht="20.85" customHeight="1">
      <c r="B141" s="162"/>
      <c r="C141" s="163"/>
      <c r="D141" s="164" t="s">
        <v>74</v>
      </c>
      <c r="E141" s="176" t="s">
        <v>748</v>
      </c>
      <c r="F141" s="176" t="s">
        <v>1006</v>
      </c>
      <c r="G141" s="163"/>
      <c r="H141" s="163"/>
      <c r="I141" s="166"/>
      <c r="J141" s="177">
        <f>BK141</f>
        <v>0</v>
      </c>
      <c r="K141" s="163"/>
      <c r="L141" s="168"/>
      <c r="M141" s="169"/>
      <c r="N141" s="170"/>
      <c r="O141" s="170"/>
      <c r="P141" s="171">
        <f>SUM(P142:P166)</f>
        <v>0</v>
      </c>
      <c r="Q141" s="170"/>
      <c r="R141" s="171">
        <f>SUM(R142:R166)</f>
        <v>0.33243</v>
      </c>
      <c r="S141" s="170"/>
      <c r="T141" s="172">
        <f>SUM(T142:T166)</f>
        <v>0</v>
      </c>
      <c r="AR141" s="173" t="s">
        <v>86</v>
      </c>
      <c r="AT141" s="174" t="s">
        <v>74</v>
      </c>
      <c r="AU141" s="174" t="s">
        <v>86</v>
      </c>
      <c r="AY141" s="173" t="s">
        <v>233</v>
      </c>
      <c r="BK141" s="175">
        <f>SUM(BK142:BK166)</f>
        <v>0</v>
      </c>
    </row>
    <row r="142" spans="1:65" s="2" customFormat="1" ht="24.2" customHeight="1">
      <c r="A142" s="35"/>
      <c r="B142" s="36"/>
      <c r="C142" s="178" t="s">
        <v>200</v>
      </c>
      <c r="D142" s="178" t="s">
        <v>236</v>
      </c>
      <c r="E142" s="179" t="s">
        <v>1007</v>
      </c>
      <c r="F142" s="180" t="s">
        <v>1008</v>
      </c>
      <c r="G142" s="181" t="s">
        <v>307</v>
      </c>
      <c r="H142" s="182">
        <v>3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4.8000000000000001E-4</v>
      </c>
      <c r="R142" s="187">
        <f>Q142*H142</f>
        <v>1.4400000000000001E-3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91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1009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1010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91</v>
      </c>
    </row>
    <row r="144" spans="1:65" s="2" customFormat="1" ht="29.25">
      <c r="A144" s="35"/>
      <c r="B144" s="36"/>
      <c r="C144" s="37"/>
      <c r="D144" s="196" t="s">
        <v>249</v>
      </c>
      <c r="E144" s="37"/>
      <c r="F144" s="197" t="s">
        <v>759</v>
      </c>
      <c r="G144" s="37"/>
      <c r="H144" s="37"/>
      <c r="I144" s="193"/>
      <c r="J144" s="37"/>
      <c r="K144" s="37"/>
      <c r="L144" s="40"/>
      <c r="M144" s="194"/>
      <c r="N144" s="195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249</v>
      </c>
      <c r="AU144" s="18" t="s">
        <v>91</v>
      </c>
    </row>
    <row r="145" spans="1:65" s="2" customFormat="1" ht="24.2" customHeight="1">
      <c r="A145" s="35"/>
      <c r="B145" s="36"/>
      <c r="C145" s="178" t="s">
        <v>135</v>
      </c>
      <c r="D145" s="178" t="s">
        <v>236</v>
      </c>
      <c r="E145" s="179" t="s">
        <v>1011</v>
      </c>
      <c r="F145" s="180" t="s">
        <v>1012</v>
      </c>
      <c r="G145" s="181" t="s">
        <v>307</v>
      </c>
      <c r="H145" s="182">
        <v>3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7.5000000000000002E-4</v>
      </c>
      <c r="R145" s="187">
        <f>Q145*H145</f>
        <v>2.2500000000000003E-3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91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1013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1014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91</v>
      </c>
    </row>
    <row r="147" spans="1:65" s="2" customFormat="1" ht="29.25">
      <c r="A147" s="35"/>
      <c r="B147" s="36"/>
      <c r="C147" s="37"/>
      <c r="D147" s="196" t="s">
        <v>249</v>
      </c>
      <c r="E147" s="37"/>
      <c r="F147" s="197" t="s">
        <v>759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249</v>
      </c>
      <c r="AU147" s="18" t="s">
        <v>91</v>
      </c>
    </row>
    <row r="148" spans="1:65" s="2" customFormat="1" ht="24.2" customHeight="1">
      <c r="A148" s="35"/>
      <c r="B148" s="36"/>
      <c r="C148" s="178" t="s">
        <v>168</v>
      </c>
      <c r="D148" s="178" t="s">
        <v>236</v>
      </c>
      <c r="E148" s="179" t="s">
        <v>1015</v>
      </c>
      <c r="F148" s="180" t="s">
        <v>1016</v>
      </c>
      <c r="G148" s="181" t="s">
        <v>307</v>
      </c>
      <c r="H148" s="182">
        <v>4</v>
      </c>
      <c r="I148" s="183"/>
      <c r="J148" s="184">
        <f>ROUND(I148*H148,2)</f>
        <v>0</v>
      </c>
      <c r="K148" s="180" t="s">
        <v>240</v>
      </c>
      <c r="L148" s="40"/>
      <c r="M148" s="185" t="s">
        <v>19</v>
      </c>
      <c r="N148" s="186" t="s">
        <v>46</v>
      </c>
      <c r="O148" s="65"/>
      <c r="P148" s="187">
        <f>O148*H148</f>
        <v>0</v>
      </c>
      <c r="Q148" s="187">
        <v>1.2899999999999999E-3</v>
      </c>
      <c r="R148" s="187">
        <f>Q148*H148</f>
        <v>5.1599999999999997E-3</v>
      </c>
      <c r="S148" s="187">
        <v>0</v>
      </c>
      <c r="T148" s="18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194</v>
      </c>
      <c r="AT148" s="189" t="s">
        <v>236</v>
      </c>
      <c r="AU148" s="189" t="s">
        <v>91</v>
      </c>
      <c r="AY148" s="18" t="s">
        <v>233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8" t="s">
        <v>80</v>
      </c>
      <c r="BK148" s="190">
        <f>ROUND(I148*H148,2)</f>
        <v>0</v>
      </c>
      <c r="BL148" s="18" t="s">
        <v>194</v>
      </c>
      <c r="BM148" s="189" t="s">
        <v>1017</v>
      </c>
    </row>
    <row r="149" spans="1:65" s="2" customFormat="1">
      <c r="A149" s="35"/>
      <c r="B149" s="36"/>
      <c r="C149" s="37"/>
      <c r="D149" s="191" t="s">
        <v>243</v>
      </c>
      <c r="E149" s="37"/>
      <c r="F149" s="192" t="s">
        <v>1018</v>
      </c>
      <c r="G149" s="37"/>
      <c r="H149" s="37"/>
      <c r="I149" s="193"/>
      <c r="J149" s="37"/>
      <c r="K149" s="37"/>
      <c r="L149" s="40"/>
      <c r="M149" s="194"/>
      <c r="N149" s="195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243</v>
      </c>
      <c r="AU149" s="18" t="s">
        <v>91</v>
      </c>
    </row>
    <row r="150" spans="1:65" s="2" customFormat="1" ht="29.25">
      <c r="A150" s="35"/>
      <c r="B150" s="36"/>
      <c r="C150" s="37"/>
      <c r="D150" s="196" t="s">
        <v>249</v>
      </c>
      <c r="E150" s="37"/>
      <c r="F150" s="197" t="s">
        <v>759</v>
      </c>
      <c r="G150" s="37"/>
      <c r="H150" s="37"/>
      <c r="I150" s="193"/>
      <c r="J150" s="37"/>
      <c r="K150" s="37"/>
      <c r="L150" s="40"/>
      <c r="M150" s="194"/>
      <c r="N150" s="195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249</v>
      </c>
      <c r="AU150" s="18" t="s">
        <v>91</v>
      </c>
    </row>
    <row r="151" spans="1:65" s="2" customFormat="1" ht="24.2" customHeight="1">
      <c r="A151" s="35"/>
      <c r="B151" s="36"/>
      <c r="C151" s="178" t="s">
        <v>203</v>
      </c>
      <c r="D151" s="178" t="s">
        <v>236</v>
      </c>
      <c r="E151" s="179" t="s">
        <v>1019</v>
      </c>
      <c r="F151" s="180" t="s">
        <v>1020</v>
      </c>
      <c r="G151" s="181" t="s">
        <v>307</v>
      </c>
      <c r="H151" s="182">
        <v>186</v>
      </c>
      <c r="I151" s="183"/>
      <c r="J151" s="184">
        <f>ROUND(I151*H151,2)</f>
        <v>0</v>
      </c>
      <c r="K151" s="180" t="s">
        <v>240</v>
      </c>
      <c r="L151" s="40"/>
      <c r="M151" s="185" t="s">
        <v>19</v>
      </c>
      <c r="N151" s="186" t="s">
        <v>46</v>
      </c>
      <c r="O151" s="65"/>
      <c r="P151" s="187">
        <f>O151*H151</f>
        <v>0</v>
      </c>
      <c r="Q151" s="187">
        <v>1.6100000000000001E-3</v>
      </c>
      <c r="R151" s="187">
        <f>Q151*H151</f>
        <v>0.29946</v>
      </c>
      <c r="S151" s="187">
        <v>0</v>
      </c>
      <c r="T151" s="18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194</v>
      </c>
      <c r="AT151" s="189" t="s">
        <v>236</v>
      </c>
      <c r="AU151" s="189" t="s">
        <v>91</v>
      </c>
      <c r="AY151" s="18" t="s">
        <v>233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8" t="s">
        <v>80</v>
      </c>
      <c r="BK151" s="190">
        <f>ROUND(I151*H151,2)</f>
        <v>0</v>
      </c>
      <c r="BL151" s="18" t="s">
        <v>194</v>
      </c>
      <c r="BM151" s="189" t="s">
        <v>1021</v>
      </c>
    </row>
    <row r="152" spans="1:65" s="2" customFormat="1">
      <c r="A152" s="35"/>
      <c r="B152" s="36"/>
      <c r="C152" s="37"/>
      <c r="D152" s="191" t="s">
        <v>243</v>
      </c>
      <c r="E152" s="37"/>
      <c r="F152" s="192" t="s">
        <v>1022</v>
      </c>
      <c r="G152" s="37"/>
      <c r="H152" s="37"/>
      <c r="I152" s="193"/>
      <c r="J152" s="37"/>
      <c r="K152" s="37"/>
      <c r="L152" s="40"/>
      <c r="M152" s="194"/>
      <c r="N152" s="195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243</v>
      </c>
      <c r="AU152" s="18" t="s">
        <v>91</v>
      </c>
    </row>
    <row r="153" spans="1:65" s="2" customFormat="1" ht="29.25">
      <c r="A153" s="35"/>
      <c r="B153" s="36"/>
      <c r="C153" s="37"/>
      <c r="D153" s="196" t="s">
        <v>249</v>
      </c>
      <c r="E153" s="37"/>
      <c r="F153" s="197" t="s">
        <v>759</v>
      </c>
      <c r="G153" s="37"/>
      <c r="H153" s="37"/>
      <c r="I153" s="193"/>
      <c r="J153" s="37"/>
      <c r="K153" s="37"/>
      <c r="L153" s="40"/>
      <c r="M153" s="194"/>
      <c r="N153" s="195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249</v>
      </c>
      <c r="AU153" s="18" t="s">
        <v>91</v>
      </c>
    </row>
    <row r="154" spans="1:65" s="2" customFormat="1" ht="24.2" customHeight="1">
      <c r="A154" s="35"/>
      <c r="B154" s="36"/>
      <c r="C154" s="178" t="s">
        <v>401</v>
      </c>
      <c r="D154" s="178" t="s">
        <v>236</v>
      </c>
      <c r="E154" s="179" t="s">
        <v>1023</v>
      </c>
      <c r="F154" s="180" t="s">
        <v>1024</v>
      </c>
      <c r="G154" s="181" t="s">
        <v>307</v>
      </c>
      <c r="H154" s="182">
        <v>12</v>
      </c>
      <c r="I154" s="183"/>
      <c r="J154" s="184">
        <f>ROUND(I154*H154,2)</f>
        <v>0</v>
      </c>
      <c r="K154" s="180" t="s">
        <v>240</v>
      </c>
      <c r="L154" s="40"/>
      <c r="M154" s="185" t="s">
        <v>19</v>
      </c>
      <c r="N154" s="186" t="s">
        <v>46</v>
      </c>
      <c r="O154" s="65"/>
      <c r="P154" s="187">
        <f>O154*H154</f>
        <v>0</v>
      </c>
      <c r="Q154" s="187">
        <v>2.0100000000000001E-3</v>
      </c>
      <c r="R154" s="187">
        <f>Q154*H154</f>
        <v>2.4120000000000003E-2</v>
      </c>
      <c r="S154" s="187">
        <v>0</v>
      </c>
      <c r="T154" s="18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194</v>
      </c>
      <c r="AT154" s="189" t="s">
        <v>236</v>
      </c>
      <c r="AU154" s="189" t="s">
        <v>91</v>
      </c>
      <c r="AY154" s="18" t="s">
        <v>233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8" t="s">
        <v>80</v>
      </c>
      <c r="BK154" s="190">
        <f>ROUND(I154*H154,2)</f>
        <v>0</v>
      </c>
      <c r="BL154" s="18" t="s">
        <v>194</v>
      </c>
      <c r="BM154" s="189" t="s">
        <v>1025</v>
      </c>
    </row>
    <row r="155" spans="1:65" s="2" customFormat="1">
      <c r="A155" s="35"/>
      <c r="B155" s="36"/>
      <c r="C155" s="37"/>
      <c r="D155" s="191" t="s">
        <v>243</v>
      </c>
      <c r="E155" s="37"/>
      <c r="F155" s="192" t="s">
        <v>1026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243</v>
      </c>
      <c r="AU155" s="18" t="s">
        <v>91</v>
      </c>
    </row>
    <row r="156" spans="1:65" s="2" customFormat="1" ht="29.25">
      <c r="A156" s="35"/>
      <c r="B156" s="36"/>
      <c r="C156" s="37"/>
      <c r="D156" s="196" t="s">
        <v>249</v>
      </c>
      <c r="E156" s="37"/>
      <c r="F156" s="197" t="s">
        <v>759</v>
      </c>
      <c r="G156" s="37"/>
      <c r="H156" s="37"/>
      <c r="I156" s="193"/>
      <c r="J156" s="37"/>
      <c r="K156" s="37"/>
      <c r="L156" s="40"/>
      <c r="M156" s="194"/>
      <c r="N156" s="195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249</v>
      </c>
      <c r="AU156" s="18" t="s">
        <v>91</v>
      </c>
    </row>
    <row r="157" spans="1:65" s="2" customFormat="1" ht="24.2" customHeight="1">
      <c r="A157" s="35"/>
      <c r="B157" s="36"/>
      <c r="C157" s="178" t="s">
        <v>406</v>
      </c>
      <c r="D157" s="178" t="s">
        <v>236</v>
      </c>
      <c r="E157" s="179" t="s">
        <v>1027</v>
      </c>
      <c r="F157" s="180" t="s">
        <v>1028</v>
      </c>
      <c r="G157" s="181" t="s">
        <v>307</v>
      </c>
      <c r="H157" s="182">
        <v>10</v>
      </c>
      <c r="I157" s="183"/>
      <c r="J157" s="184">
        <f>ROUND(I157*H157,2)</f>
        <v>0</v>
      </c>
      <c r="K157" s="180" t="s">
        <v>240</v>
      </c>
      <c r="L157" s="40"/>
      <c r="M157" s="185" t="s">
        <v>19</v>
      </c>
      <c r="N157" s="186" t="s">
        <v>46</v>
      </c>
      <c r="O157" s="65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194</v>
      </c>
      <c r="AT157" s="189" t="s">
        <v>236</v>
      </c>
      <c r="AU157" s="189" t="s">
        <v>91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1029</v>
      </c>
    </row>
    <row r="158" spans="1:65" s="2" customFormat="1">
      <c r="A158" s="35"/>
      <c r="B158" s="36"/>
      <c r="C158" s="37"/>
      <c r="D158" s="191" t="s">
        <v>243</v>
      </c>
      <c r="E158" s="37"/>
      <c r="F158" s="192" t="s">
        <v>1030</v>
      </c>
      <c r="G158" s="37"/>
      <c r="H158" s="37"/>
      <c r="I158" s="193"/>
      <c r="J158" s="37"/>
      <c r="K158" s="37"/>
      <c r="L158" s="40"/>
      <c r="M158" s="194"/>
      <c r="N158" s="19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243</v>
      </c>
      <c r="AU158" s="18" t="s">
        <v>91</v>
      </c>
    </row>
    <row r="159" spans="1:65" s="2" customFormat="1" ht="24.2" customHeight="1">
      <c r="A159" s="35"/>
      <c r="B159" s="36"/>
      <c r="C159" s="178" t="s">
        <v>410</v>
      </c>
      <c r="D159" s="178" t="s">
        <v>236</v>
      </c>
      <c r="E159" s="179" t="s">
        <v>1031</v>
      </c>
      <c r="F159" s="180" t="s">
        <v>1032</v>
      </c>
      <c r="G159" s="181" t="s">
        <v>307</v>
      </c>
      <c r="H159" s="182">
        <v>198</v>
      </c>
      <c r="I159" s="183"/>
      <c r="J159" s="184">
        <f>ROUND(I159*H159,2)</f>
        <v>0</v>
      </c>
      <c r="K159" s="180" t="s">
        <v>240</v>
      </c>
      <c r="L159" s="40"/>
      <c r="M159" s="185" t="s">
        <v>19</v>
      </c>
      <c r="N159" s="186" t="s">
        <v>46</v>
      </c>
      <c r="O159" s="65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194</v>
      </c>
      <c r="AT159" s="189" t="s">
        <v>236</v>
      </c>
      <c r="AU159" s="189" t="s">
        <v>91</v>
      </c>
      <c r="AY159" s="18" t="s">
        <v>233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8" t="s">
        <v>80</v>
      </c>
      <c r="BK159" s="190">
        <f>ROUND(I159*H159,2)</f>
        <v>0</v>
      </c>
      <c r="BL159" s="18" t="s">
        <v>194</v>
      </c>
      <c r="BM159" s="189" t="s">
        <v>1033</v>
      </c>
    </row>
    <row r="160" spans="1:65" s="2" customFormat="1">
      <c r="A160" s="35"/>
      <c r="B160" s="36"/>
      <c r="C160" s="37"/>
      <c r="D160" s="191" t="s">
        <v>243</v>
      </c>
      <c r="E160" s="37"/>
      <c r="F160" s="192" t="s">
        <v>1034</v>
      </c>
      <c r="G160" s="37"/>
      <c r="H160" s="37"/>
      <c r="I160" s="193"/>
      <c r="J160" s="37"/>
      <c r="K160" s="37"/>
      <c r="L160" s="40"/>
      <c r="M160" s="194"/>
      <c r="N160" s="195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243</v>
      </c>
      <c r="AU160" s="18" t="s">
        <v>91</v>
      </c>
    </row>
    <row r="161" spans="1:65" s="2" customFormat="1" ht="49.15" customHeight="1">
      <c r="A161" s="35"/>
      <c r="B161" s="36"/>
      <c r="C161" s="178" t="s">
        <v>415</v>
      </c>
      <c r="D161" s="178" t="s">
        <v>236</v>
      </c>
      <c r="E161" s="179" t="s">
        <v>1035</v>
      </c>
      <c r="F161" s="180" t="s">
        <v>1036</v>
      </c>
      <c r="G161" s="181" t="s">
        <v>549</v>
      </c>
      <c r="H161" s="182">
        <v>0.33200000000000002</v>
      </c>
      <c r="I161" s="183"/>
      <c r="J161" s="184">
        <f>ROUND(I161*H161,2)</f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91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1037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1038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91</v>
      </c>
    </row>
    <row r="163" spans="1:65" s="2" customFormat="1" ht="55.5" customHeight="1">
      <c r="A163" s="35"/>
      <c r="B163" s="36"/>
      <c r="C163" s="178" t="s">
        <v>419</v>
      </c>
      <c r="D163" s="178" t="s">
        <v>236</v>
      </c>
      <c r="E163" s="179" t="s">
        <v>1039</v>
      </c>
      <c r="F163" s="180" t="s">
        <v>1040</v>
      </c>
      <c r="G163" s="181" t="s">
        <v>549</v>
      </c>
      <c r="H163" s="182">
        <v>0.33200000000000002</v>
      </c>
      <c r="I163" s="183"/>
      <c r="J163" s="184">
        <f>ROUND(I163*H163,2)</f>
        <v>0</v>
      </c>
      <c r="K163" s="180" t="s">
        <v>240</v>
      </c>
      <c r="L163" s="40"/>
      <c r="M163" s="185" t="s">
        <v>19</v>
      </c>
      <c r="N163" s="186" t="s">
        <v>46</v>
      </c>
      <c r="O163" s="65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194</v>
      </c>
      <c r="AT163" s="189" t="s">
        <v>236</v>
      </c>
      <c r="AU163" s="189" t="s">
        <v>91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1041</v>
      </c>
    </row>
    <row r="164" spans="1:65" s="2" customFormat="1">
      <c r="A164" s="35"/>
      <c r="B164" s="36"/>
      <c r="C164" s="37"/>
      <c r="D164" s="191" t="s">
        <v>243</v>
      </c>
      <c r="E164" s="37"/>
      <c r="F164" s="192" t="s">
        <v>1042</v>
      </c>
      <c r="G164" s="37"/>
      <c r="H164" s="37"/>
      <c r="I164" s="193"/>
      <c r="J164" s="37"/>
      <c r="K164" s="37"/>
      <c r="L164" s="40"/>
      <c r="M164" s="194"/>
      <c r="N164" s="19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243</v>
      </c>
      <c r="AU164" s="18" t="s">
        <v>91</v>
      </c>
    </row>
    <row r="165" spans="1:65" s="2" customFormat="1" ht="55.5" customHeight="1">
      <c r="A165" s="35"/>
      <c r="B165" s="36"/>
      <c r="C165" s="178" t="s">
        <v>424</v>
      </c>
      <c r="D165" s="178" t="s">
        <v>236</v>
      </c>
      <c r="E165" s="179" t="s">
        <v>1043</v>
      </c>
      <c r="F165" s="180" t="s">
        <v>1044</v>
      </c>
      <c r="G165" s="181" t="s">
        <v>549</v>
      </c>
      <c r="H165" s="182">
        <v>8.3000000000000007</v>
      </c>
      <c r="I165" s="183"/>
      <c r="J165" s="184">
        <f>ROUND(I165*H165,2)</f>
        <v>0</v>
      </c>
      <c r="K165" s="180" t="s">
        <v>19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91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1045</v>
      </c>
    </row>
    <row r="166" spans="1:65" s="13" customFormat="1">
      <c r="B166" s="216"/>
      <c r="C166" s="217"/>
      <c r="D166" s="196" t="s">
        <v>562</v>
      </c>
      <c r="E166" s="217"/>
      <c r="F166" s="218" t="s">
        <v>1046</v>
      </c>
      <c r="G166" s="217"/>
      <c r="H166" s="219">
        <v>8.3000000000000007</v>
      </c>
      <c r="I166" s="220"/>
      <c r="J166" s="217"/>
      <c r="K166" s="217"/>
      <c r="L166" s="221"/>
      <c r="M166" s="226"/>
      <c r="N166" s="227"/>
      <c r="O166" s="227"/>
      <c r="P166" s="227"/>
      <c r="Q166" s="227"/>
      <c r="R166" s="227"/>
      <c r="S166" s="227"/>
      <c r="T166" s="228"/>
      <c r="AT166" s="225" t="s">
        <v>562</v>
      </c>
      <c r="AU166" s="225" t="s">
        <v>91</v>
      </c>
      <c r="AV166" s="13" t="s">
        <v>86</v>
      </c>
      <c r="AW166" s="13" t="s">
        <v>4</v>
      </c>
      <c r="AX166" s="13" t="s">
        <v>80</v>
      </c>
      <c r="AY166" s="225" t="s">
        <v>233</v>
      </c>
    </row>
    <row r="167" spans="1:65" s="12" customFormat="1" ht="22.9" customHeight="1">
      <c r="B167" s="162"/>
      <c r="C167" s="163"/>
      <c r="D167" s="164" t="s">
        <v>74</v>
      </c>
      <c r="E167" s="176" t="s">
        <v>825</v>
      </c>
      <c r="F167" s="176" t="s">
        <v>1047</v>
      </c>
      <c r="G167" s="163"/>
      <c r="H167" s="163"/>
      <c r="I167" s="166"/>
      <c r="J167" s="177">
        <f>BK167</f>
        <v>0</v>
      </c>
      <c r="K167" s="163"/>
      <c r="L167" s="168"/>
      <c r="M167" s="169"/>
      <c r="N167" s="170"/>
      <c r="O167" s="170"/>
      <c r="P167" s="171">
        <f>SUM(P168:P186)</f>
        <v>0</v>
      </c>
      <c r="Q167" s="170"/>
      <c r="R167" s="171">
        <f>SUM(R168:R186)</f>
        <v>3.368003E-2</v>
      </c>
      <c r="S167" s="170"/>
      <c r="T167" s="172">
        <f>SUM(T168:T186)</f>
        <v>0</v>
      </c>
      <c r="AR167" s="173" t="s">
        <v>86</v>
      </c>
      <c r="AT167" s="174" t="s">
        <v>74</v>
      </c>
      <c r="AU167" s="174" t="s">
        <v>80</v>
      </c>
      <c r="AY167" s="173" t="s">
        <v>233</v>
      </c>
      <c r="BK167" s="175">
        <f>SUM(BK168:BK186)</f>
        <v>0</v>
      </c>
    </row>
    <row r="168" spans="1:65" s="2" customFormat="1" ht="55.5" customHeight="1">
      <c r="A168" s="35"/>
      <c r="B168" s="36"/>
      <c r="C168" s="178" t="s">
        <v>313</v>
      </c>
      <c r="D168" s="178" t="s">
        <v>236</v>
      </c>
      <c r="E168" s="179" t="s">
        <v>1048</v>
      </c>
      <c r="F168" s="180" t="s">
        <v>1049</v>
      </c>
      <c r="G168" s="181" t="s">
        <v>307</v>
      </c>
      <c r="H168" s="182">
        <v>262.858</v>
      </c>
      <c r="I168" s="183"/>
      <c r="J168" s="184">
        <f>ROUND(I168*H168,2)</f>
        <v>0</v>
      </c>
      <c r="K168" s="180" t="s">
        <v>19</v>
      </c>
      <c r="L168" s="40"/>
      <c r="M168" s="185" t="s">
        <v>19</v>
      </c>
      <c r="N168" s="186" t="s">
        <v>46</v>
      </c>
      <c r="O168" s="65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194</v>
      </c>
      <c r="AT168" s="189" t="s">
        <v>236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1050</v>
      </c>
    </row>
    <row r="169" spans="1:65" s="2" customFormat="1" ht="24.2" customHeight="1">
      <c r="A169" s="35"/>
      <c r="B169" s="36"/>
      <c r="C169" s="206" t="s">
        <v>432</v>
      </c>
      <c r="D169" s="206" t="s">
        <v>310</v>
      </c>
      <c r="E169" s="207" t="s">
        <v>1051</v>
      </c>
      <c r="F169" s="208" t="s">
        <v>1052</v>
      </c>
      <c r="G169" s="209" t="s">
        <v>307</v>
      </c>
      <c r="H169" s="210">
        <v>26</v>
      </c>
      <c r="I169" s="211"/>
      <c r="J169" s="212">
        <f>ROUND(I169*H169,2)</f>
        <v>0</v>
      </c>
      <c r="K169" s="208" t="s">
        <v>19</v>
      </c>
      <c r="L169" s="213"/>
      <c r="M169" s="214" t="s">
        <v>19</v>
      </c>
      <c r="N169" s="215" t="s">
        <v>46</v>
      </c>
      <c r="O169" s="65"/>
      <c r="P169" s="187">
        <f>O169*H169</f>
        <v>0</v>
      </c>
      <c r="Q169" s="187">
        <v>3.0000000000000001E-5</v>
      </c>
      <c r="R169" s="187">
        <f>Q169*H169</f>
        <v>7.7999999999999999E-4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313</v>
      </c>
      <c r="AT169" s="189" t="s">
        <v>310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1053</v>
      </c>
    </row>
    <row r="170" spans="1:65" s="2" customFormat="1" ht="19.5">
      <c r="A170" s="35"/>
      <c r="B170" s="36"/>
      <c r="C170" s="37"/>
      <c r="D170" s="196" t="s">
        <v>249</v>
      </c>
      <c r="E170" s="37"/>
      <c r="F170" s="197" t="s">
        <v>836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249</v>
      </c>
      <c r="AU170" s="18" t="s">
        <v>86</v>
      </c>
    </row>
    <row r="171" spans="1:65" s="13" customFormat="1">
      <c r="B171" s="216"/>
      <c r="C171" s="217"/>
      <c r="D171" s="196" t="s">
        <v>562</v>
      </c>
      <c r="E171" s="217"/>
      <c r="F171" s="218" t="s">
        <v>1054</v>
      </c>
      <c r="G171" s="217"/>
      <c r="H171" s="219">
        <v>26</v>
      </c>
      <c r="I171" s="220"/>
      <c r="J171" s="217"/>
      <c r="K171" s="217"/>
      <c r="L171" s="221"/>
      <c r="M171" s="226"/>
      <c r="N171" s="227"/>
      <c r="O171" s="227"/>
      <c r="P171" s="227"/>
      <c r="Q171" s="227"/>
      <c r="R171" s="227"/>
      <c r="S171" s="227"/>
      <c r="T171" s="228"/>
      <c r="AT171" s="225" t="s">
        <v>562</v>
      </c>
      <c r="AU171" s="225" t="s">
        <v>86</v>
      </c>
      <c r="AV171" s="13" t="s">
        <v>86</v>
      </c>
      <c r="AW171" s="13" t="s">
        <v>4</v>
      </c>
      <c r="AX171" s="13" t="s">
        <v>80</v>
      </c>
      <c r="AY171" s="225" t="s">
        <v>233</v>
      </c>
    </row>
    <row r="172" spans="1:65" s="2" customFormat="1" ht="24.2" customHeight="1">
      <c r="A172" s="35"/>
      <c r="B172" s="36"/>
      <c r="C172" s="206" t="s">
        <v>437</v>
      </c>
      <c r="D172" s="206" t="s">
        <v>310</v>
      </c>
      <c r="E172" s="207" t="s">
        <v>1055</v>
      </c>
      <c r="F172" s="208" t="s">
        <v>1056</v>
      </c>
      <c r="G172" s="209" t="s">
        <v>307</v>
      </c>
      <c r="H172" s="210">
        <v>4.0010000000000003</v>
      </c>
      <c r="I172" s="211"/>
      <c r="J172" s="212">
        <f>ROUND(I172*H172,2)</f>
        <v>0</v>
      </c>
      <c r="K172" s="208" t="s">
        <v>19</v>
      </c>
      <c r="L172" s="213"/>
      <c r="M172" s="214" t="s">
        <v>19</v>
      </c>
      <c r="N172" s="215" t="s">
        <v>46</v>
      </c>
      <c r="O172" s="65"/>
      <c r="P172" s="187">
        <f>O172*H172</f>
        <v>0</v>
      </c>
      <c r="Q172" s="187">
        <v>3.0000000000000001E-5</v>
      </c>
      <c r="R172" s="187">
        <f>Q172*H172</f>
        <v>1.2003000000000001E-4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313</v>
      </c>
      <c r="AT172" s="189" t="s">
        <v>310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1057</v>
      </c>
    </row>
    <row r="173" spans="1:65" s="2" customFormat="1" ht="19.5">
      <c r="A173" s="35"/>
      <c r="B173" s="36"/>
      <c r="C173" s="37"/>
      <c r="D173" s="196" t="s">
        <v>249</v>
      </c>
      <c r="E173" s="37"/>
      <c r="F173" s="197" t="s">
        <v>836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249</v>
      </c>
      <c r="AU173" s="18" t="s">
        <v>86</v>
      </c>
    </row>
    <row r="174" spans="1:65" s="13" customFormat="1">
      <c r="B174" s="216"/>
      <c r="C174" s="217"/>
      <c r="D174" s="196" t="s">
        <v>562</v>
      </c>
      <c r="E174" s="217"/>
      <c r="F174" s="218" t="s">
        <v>1058</v>
      </c>
      <c r="G174" s="217"/>
      <c r="H174" s="219">
        <v>4.0010000000000003</v>
      </c>
      <c r="I174" s="220"/>
      <c r="J174" s="217"/>
      <c r="K174" s="217"/>
      <c r="L174" s="221"/>
      <c r="M174" s="226"/>
      <c r="N174" s="227"/>
      <c r="O174" s="227"/>
      <c r="P174" s="227"/>
      <c r="Q174" s="227"/>
      <c r="R174" s="227"/>
      <c r="S174" s="227"/>
      <c r="T174" s="228"/>
      <c r="AT174" s="225" t="s">
        <v>562</v>
      </c>
      <c r="AU174" s="225" t="s">
        <v>86</v>
      </c>
      <c r="AV174" s="13" t="s">
        <v>86</v>
      </c>
      <c r="AW174" s="13" t="s">
        <v>4</v>
      </c>
      <c r="AX174" s="13" t="s">
        <v>80</v>
      </c>
      <c r="AY174" s="225" t="s">
        <v>233</v>
      </c>
    </row>
    <row r="175" spans="1:65" s="2" customFormat="1" ht="24.2" customHeight="1">
      <c r="A175" s="35"/>
      <c r="B175" s="36"/>
      <c r="C175" s="206" t="s">
        <v>452</v>
      </c>
      <c r="D175" s="206" t="s">
        <v>310</v>
      </c>
      <c r="E175" s="207" t="s">
        <v>1059</v>
      </c>
      <c r="F175" s="208" t="s">
        <v>1060</v>
      </c>
      <c r="G175" s="209" t="s">
        <v>307</v>
      </c>
      <c r="H175" s="210">
        <v>31</v>
      </c>
      <c r="I175" s="211"/>
      <c r="J175" s="212">
        <f>ROUND(I175*H175,2)</f>
        <v>0</v>
      </c>
      <c r="K175" s="208" t="s">
        <v>19</v>
      </c>
      <c r="L175" s="213"/>
      <c r="M175" s="214" t="s">
        <v>19</v>
      </c>
      <c r="N175" s="215" t="s">
        <v>46</v>
      </c>
      <c r="O175" s="65"/>
      <c r="P175" s="187">
        <f>O175*H175</f>
        <v>0</v>
      </c>
      <c r="Q175" s="187">
        <v>8.0000000000000007E-5</v>
      </c>
      <c r="R175" s="187">
        <f>Q175*H175</f>
        <v>2.48E-3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313</v>
      </c>
      <c r="AT175" s="189" t="s">
        <v>310</v>
      </c>
      <c r="AU175" s="189" t="s">
        <v>86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194</v>
      </c>
      <c r="BM175" s="189" t="s">
        <v>1061</v>
      </c>
    </row>
    <row r="176" spans="1:65" s="2" customFormat="1" ht="29.25">
      <c r="A176" s="35"/>
      <c r="B176" s="36"/>
      <c r="C176" s="37"/>
      <c r="D176" s="196" t="s">
        <v>249</v>
      </c>
      <c r="E176" s="37"/>
      <c r="F176" s="197" t="s">
        <v>847</v>
      </c>
      <c r="G176" s="37"/>
      <c r="H176" s="37"/>
      <c r="I176" s="193"/>
      <c r="J176" s="37"/>
      <c r="K176" s="37"/>
      <c r="L176" s="40"/>
      <c r="M176" s="194"/>
      <c r="N176" s="195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249</v>
      </c>
      <c r="AU176" s="18" t="s">
        <v>86</v>
      </c>
    </row>
    <row r="177" spans="1:65" s="13" customFormat="1">
      <c r="B177" s="216"/>
      <c r="C177" s="217"/>
      <c r="D177" s="196" t="s">
        <v>562</v>
      </c>
      <c r="E177" s="217"/>
      <c r="F177" s="218" t="s">
        <v>1062</v>
      </c>
      <c r="G177" s="217"/>
      <c r="H177" s="219">
        <v>31</v>
      </c>
      <c r="I177" s="220"/>
      <c r="J177" s="217"/>
      <c r="K177" s="217"/>
      <c r="L177" s="221"/>
      <c r="M177" s="226"/>
      <c r="N177" s="227"/>
      <c r="O177" s="227"/>
      <c r="P177" s="227"/>
      <c r="Q177" s="227"/>
      <c r="R177" s="227"/>
      <c r="S177" s="227"/>
      <c r="T177" s="228"/>
      <c r="AT177" s="225" t="s">
        <v>562</v>
      </c>
      <c r="AU177" s="225" t="s">
        <v>86</v>
      </c>
      <c r="AV177" s="13" t="s">
        <v>86</v>
      </c>
      <c r="AW177" s="13" t="s">
        <v>4</v>
      </c>
      <c r="AX177" s="13" t="s">
        <v>80</v>
      </c>
      <c r="AY177" s="225" t="s">
        <v>233</v>
      </c>
    </row>
    <row r="178" spans="1:65" s="2" customFormat="1" ht="24.2" customHeight="1">
      <c r="A178" s="35"/>
      <c r="B178" s="36"/>
      <c r="C178" s="206" t="s">
        <v>457</v>
      </c>
      <c r="D178" s="206" t="s">
        <v>310</v>
      </c>
      <c r="E178" s="207" t="s">
        <v>1063</v>
      </c>
      <c r="F178" s="208" t="s">
        <v>1064</v>
      </c>
      <c r="G178" s="209" t="s">
        <v>307</v>
      </c>
      <c r="H178" s="210">
        <v>5</v>
      </c>
      <c r="I178" s="211"/>
      <c r="J178" s="212">
        <f>ROUND(I178*H178,2)</f>
        <v>0</v>
      </c>
      <c r="K178" s="208" t="s">
        <v>19</v>
      </c>
      <c r="L178" s="213"/>
      <c r="M178" s="214" t="s">
        <v>19</v>
      </c>
      <c r="N178" s="215" t="s">
        <v>46</v>
      </c>
      <c r="O178" s="65"/>
      <c r="P178" s="187">
        <f>O178*H178</f>
        <v>0</v>
      </c>
      <c r="Q178" s="187">
        <v>1.2E-4</v>
      </c>
      <c r="R178" s="187">
        <f>Q178*H178</f>
        <v>6.0000000000000006E-4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313</v>
      </c>
      <c r="AT178" s="189" t="s">
        <v>310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1065</v>
      </c>
    </row>
    <row r="179" spans="1:65" s="2" customFormat="1" ht="29.25">
      <c r="A179" s="35"/>
      <c r="B179" s="36"/>
      <c r="C179" s="37"/>
      <c r="D179" s="196" t="s">
        <v>249</v>
      </c>
      <c r="E179" s="37"/>
      <c r="F179" s="197" t="s">
        <v>847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249</v>
      </c>
      <c r="AU179" s="18" t="s">
        <v>86</v>
      </c>
    </row>
    <row r="180" spans="1:65" s="13" customFormat="1">
      <c r="B180" s="216"/>
      <c r="C180" s="217"/>
      <c r="D180" s="196" t="s">
        <v>562</v>
      </c>
      <c r="E180" s="217"/>
      <c r="F180" s="218" t="s">
        <v>1066</v>
      </c>
      <c r="G180" s="217"/>
      <c r="H180" s="219">
        <v>5</v>
      </c>
      <c r="I180" s="220"/>
      <c r="J180" s="217"/>
      <c r="K180" s="217"/>
      <c r="L180" s="221"/>
      <c r="M180" s="226"/>
      <c r="N180" s="227"/>
      <c r="O180" s="227"/>
      <c r="P180" s="227"/>
      <c r="Q180" s="227"/>
      <c r="R180" s="227"/>
      <c r="S180" s="227"/>
      <c r="T180" s="228"/>
      <c r="AT180" s="225" t="s">
        <v>562</v>
      </c>
      <c r="AU180" s="225" t="s">
        <v>86</v>
      </c>
      <c r="AV180" s="13" t="s">
        <v>86</v>
      </c>
      <c r="AW180" s="13" t="s">
        <v>4</v>
      </c>
      <c r="AX180" s="13" t="s">
        <v>80</v>
      </c>
      <c r="AY180" s="225" t="s">
        <v>233</v>
      </c>
    </row>
    <row r="181" spans="1:65" s="2" customFormat="1" ht="24.2" customHeight="1">
      <c r="A181" s="35"/>
      <c r="B181" s="36"/>
      <c r="C181" s="206" t="s">
        <v>462</v>
      </c>
      <c r="D181" s="206" t="s">
        <v>310</v>
      </c>
      <c r="E181" s="207" t="s">
        <v>1067</v>
      </c>
      <c r="F181" s="208" t="s">
        <v>1068</v>
      </c>
      <c r="G181" s="209" t="s">
        <v>307</v>
      </c>
      <c r="H181" s="210">
        <v>195</v>
      </c>
      <c r="I181" s="211"/>
      <c r="J181" s="212">
        <f>ROUND(I181*H181,2)</f>
        <v>0</v>
      </c>
      <c r="K181" s="208" t="s">
        <v>19</v>
      </c>
      <c r="L181" s="213"/>
      <c r="M181" s="214" t="s">
        <v>19</v>
      </c>
      <c r="N181" s="215" t="s">
        <v>46</v>
      </c>
      <c r="O181" s="65"/>
      <c r="P181" s="187">
        <f>O181*H181</f>
        <v>0</v>
      </c>
      <c r="Q181" s="187">
        <v>1.3999999999999999E-4</v>
      </c>
      <c r="R181" s="187">
        <f>Q181*H181</f>
        <v>2.7299999999999998E-2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313</v>
      </c>
      <c r="AT181" s="189" t="s">
        <v>310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1069</v>
      </c>
    </row>
    <row r="182" spans="1:65" s="2" customFormat="1" ht="29.25">
      <c r="A182" s="35"/>
      <c r="B182" s="36"/>
      <c r="C182" s="37"/>
      <c r="D182" s="196" t="s">
        <v>249</v>
      </c>
      <c r="E182" s="37"/>
      <c r="F182" s="197" t="s">
        <v>868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249</v>
      </c>
      <c r="AU182" s="18" t="s">
        <v>86</v>
      </c>
    </row>
    <row r="183" spans="1:65" s="13" customFormat="1">
      <c r="B183" s="216"/>
      <c r="C183" s="217"/>
      <c r="D183" s="196" t="s">
        <v>562</v>
      </c>
      <c r="E183" s="217"/>
      <c r="F183" s="218" t="s">
        <v>1070</v>
      </c>
      <c r="G183" s="217"/>
      <c r="H183" s="219">
        <v>195</v>
      </c>
      <c r="I183" s="220"/>
      <c r="J183" s="217"/>
      <c r="K183" s="217"/>
      <c r="L183" s="221"/>
      <c r="M183" s="226"/>
      <c r="N183" s="227"/>
      <c r="O183" s="227"/>
      <c r="P183" s="227"/>
      <c r="Q183" s="227"/>
      <c r="R183" s="227"/>
      <c r="S183" s="227"/>
      <c r="T183" s="228"/>
      <c r="AT183" s="225" t="s">
        <v>562</v>
      </c>
      <c r="AU183" s="225" t="s">
        <v>86</v>
      </c>
      <c r="AV183" s="13" t="s">
        <v>86</v>
      </c>
      <c r="AW183" s="13" t="s">
        <v>4</v>
      </c>
      <c r="AX183" s="13" t="s">
        <v>80</v>
      </c>
      <c r="AY183" s="225" t="s">
        <v>233</v>
      </c>
    </row>
    <row r="184" spans="1:65" s="2" customFormat="1" ht="24.2" customHeight="1">
      <c r="A184" s="35"/>
      <c r="B184" s="36"/>
      <c r="C184" s="206" t="s">
        <v>466</v>
      </c>
      <c r="D184" s="206" t="s">
        <v>310</v>
      </c>
      <c r="E184" s="207" t="s">
        <v>1071</v>
      </c>
      <c r="F184" s="208" t="s">
        <v>1072</v>
      </c>
      <c r="G184" s="209" t="s">
        <v>307</v>
      </c>
      <c r="H184" s="210">
        <v>15</v>
      </c>
      <c r="I184" s="211"/>
      <c r="J184" s="212">
        <f>ROUND(I184*H184,2)</f>
        <v>0</v>
      </c>
      <c r="K184" s="208" t="s">
        <v>19</v>
      </c>
      <c r="L184" s="213"/>
      <c r="M184" s="214" t="s">
        <v>19</v>
      </c>
      <c r="N184" s="215" t="s">
        <v>46</v>
      </c>
      <c r="O184" s="65"/>
      <c r="P184" s="187">
        <f>O184*H184</f>
        <v>0</v>
      </c>
      <c r="Q184" s="187">
        <v>1.6000000000000001E-4</v>
      </c>
      <c r="R184" s="187">
        <f>Q184*H184</f>
        <v>2.4000000000000002E-3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313</v>
      </c>
      <c r="AT184" s="189" t="s">
        <v>310</v>
      </c>
      <c r="AU184" s="189" t="s">
        <v>86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1073</v>
      </c>
    </row>
    <row r="185" spans="1:65" s="2" customFormat="1" ht="29.25">
      <c r="A185" s="35"/>
      <c r="B185" s="36"/>
      <c r="C185" s="37"/>
      <c r="D185" s="196" t="s">
        <v>249</v>
      </c>
      <c r="E185" s="37"/>
      <c r="F185" s="197" t="s">
        <v>868</v>
      </c>
      <c r="G185" s="37"/>
      <c r="H185" s="37"/>
      <c r="I185" s="193"/>
      <c r="J185" s="37"/>
      <c r="K185" s="37"/>
      <c r="L185" s="40"/>
      <c r="M185" s="194"/>
      <c r="N185" s="195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249</v>
      </c>
      <c r="AU185" s="18" t="s">
        <v>86</v>
      </c>
    </row>
    <row r="186" spans="1:65" s="13" customFormat="1">
      <c r="B186" s="216"/>
      <c r="C186" s="217"/>
      <c r="D186" s="196" t="s">
        <v>562</v>
      </c>
      <c r="E186" s="217"/>
      <c r="F186" s="218" t="s">
        <v>1074</v>
      </c>
      <c r="G186" s="217"/>
      <c r="H186" s="219">
        <v>15</v>
      </c>
      <c r="I186" s="220"/>
      <c r="J186" s="217"/>
      <c r="K186" s="217"/>
      <c r="L186" s="221"/>
      <c r="M186" s="226"/>
      <c r="N186" s="227"/>
      <c r="O186" s="227"/>
      <c r="P186" s="227"/>
      <c r="Q186" s="227"/>
      <c r="R186" s="227"/>
      <c r="S186" s="227"/>
      <c r="T186" s="228"/>
      <c r="AT186" s="225" t="s">
        <v>562</v>
      </c>
      <c r="AU186" s="225" t="s">
        <v>86</v>
      </c>
      <c r="AV186" s="13" t="s">
        <v>86</v>
      </c>
      <c r="AW186" s="13" t="s">
        <v>4</v>
      </c>
      <c r="AX186" s="13" t="s">
        <v>80</v>
      </c>
      <c r="AY186" s="225" t="s">
        <v>233</v>
      </c>
    </row>
    <row r="187" spans="1:65" s="12" customFormat="1" ht="22.9" customHeight="1">
      <c r="B187" s="162"/>
      <c r="C187" s="163"/>
      <c r="D187" s="164" t="s">
        <v>74</v>
      </c>
      <c r="E187" s="176" t="s">
        <v>924</v>
      </c>
      <c r="F187" s="176" t="s">
        <v>1075</v>
      </c>
      <c r="G187" s="163"/>
      <c r="H187" s="163"/>
      <c r="I187" s="166"/>
      <c r="J187" s="177">
        <f>BK187</f>
        <v>0</v>
      </c>
      <c r="K187" s="163"/>
      <c r="L187" s="168"/>
      <c r="M187" s="169"/>
      <c r="N187" s="170"/>
      <c r="O187" s="170"/>
      <c r="P187" s="171">
        <f>SUM(P188:P189)</f>
        <v>0</v>
      </c>
      <c r="Q187" s="170"/>
      <c r="R187" s="171">
        <f>SUM(R188:R189)</f>
        <v>2.0999999999999999E-3</v>
      </c>
      <c r="S187" s="170"/>
      <c r="T187" s="172">
        <f>SUM(T188:T189)</f>
        <v>0</v>
      </c>
      <c r="AR187" s="173" t="s">
        <v>86</v>
      </c>
      <c r="AT187" s="174" t="s">
        <v>74</v>
      </c>
      <c r="AU187" s="174" t="s">
        <v>80</v>
      </c>
      <c r="AY187" s="173" t="s">
        <v>233</v>
      </c>
      <c r="BK187" s="175">
        <f>SUM(BK188:BK189)</f>
        <v>0</v>
      </c>
    </row>
    <row r="188" spans="1:65" s="2" customFormat="1" ht="33" customHeight="1">
      <c r="A188" s="35"/>
      <c r="B188" s="36"/>
      <c r="C188" s="178" t="s">
        <v>472</v>
      </c>
      <c r="D188" s="178" t="s">
        <v>236</v>
      </c>
      <c r="E188" s="179" t="s">
        <v>1076</v>
      </c>
      <c r="F188" s="180" t="s">
        <v>1077</v>
      </c>
      <c r="G188" s="181" t="s">
        <v>929</v>
      </c>
      <c r="H188" s="182">
        <v>30</v>
      </c>
      <c r="I188" s="183"/>
      <c r="J188" s="184">
        <f>ROUND(I188*H188,2)</f>
        <v>0</v>
      </c>
      <c r="K188" s="180" t="s">
        <v>19</v>
      </c>
      <c r="L188" s="40"/>
      <c r="M188" s="185" t="s">
        <v>19</v>
      </c>
      <c r="N188" s="186" t="s">
        <v>46</v>
      </c>
      <c r="O188" s="65"/>
      <c r="P188" s="187">
        <f>O188*H188</f>
        <v>0</v>
      </c>
      <c r="Q188" s="187">
        <v>6.9999999999999994E-5</v>
      </c>
      <c r="R188" s="187">
        <f>Q188*H188</f>
        <v>2.0999999999999999E-3</v>
      </c>
      <c r="S188" s="187">
        <v>0</v>
      </c>
      <c r="T188" s="18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9" t="s">
        <v>194</v>
      </c>
      <c r="AT188" s="189" t="s">
        <v>236</v>
      </c>
      <c r="AU188" s="189" t="s">
        <v>86</v>
      </c>
      <c r="AY188" s="18" t="s">
        <v>233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8" t="s">
        <v>80</v>
      </c>
      <c r="BK188" s="190">
        <f>ROUND(I188*H188,2)</f>
        <v>0</v>
      </c>
      <c r="BL188" s="18" t="s">
        <v>194</v>
      </c>
      <c r="BM188" s="189" t="s">
        <v>1078</v>
      </c>
    </row>
    <row r="189" spans="1:65" s="2" customFormat="1" ht="19.5">
      <c r="A189" s="35"/>
      <c r="B189" s="36"/>
      <c r="C189" s="37"/>
      <c r="D189" s="196" t="s">
        <v>249</v>
      </c>
      <c r="E189" s="37"/>
      <c r="F189" s="197" t="s">
        <v>932</v>
      </c>
      <c r="G189" s="37"/>
      <c r="H189" s="37"/>
      <c r="I189" s="193"/>
      <c r="J189" s="37"/>
      <c r="K189" s="37"/>
      <c r="L189" s="40"/>
      <c r="M189" s="198"/>
      <c r="N189" s="199"/>
      <c r="O189" s="200"/>
      <c r="P189" s="200"/>
      <c r="Q189" s="200"/>
      <c r="R189" s="200"/>
      <c r="S189" s="200"/>
      <c r="T189" s="20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249</v>
      </c>
      <c r="AU189" s="18" t="s">
        <v>86</v>
      </c>
    </row>
    <row r="190" spans="1:65" s="2" customFormat="1" ht="6.95" customHeight="1">
      <c r="A190" s="35"/>
      <c r="B190" s="48"/>
      <c r="C190" s="49"/>
      <c r="D190" s="49"/>
      <c r="E190" s="49"/>
      <c r="F190" s="49"/>
      <c r="G190" s="49"/>
      <c r="H190" s="49"/>
      <c r="I190" s="49"/>
      <c r="J190" s="49"/>
      <c r="K190" s="49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p2+39qXL/NOLsE+gnOesEzgQFQoEQQS192oVlKM0EH60LA0y6fI/+L9rfgIGyC2IR5nr6KDpzjnPmSefn7C73Q==" saltValue="tcUW5LvsVtPnX2MWZcwzzruC24s47nKGIzVITJyumpzOFCtD4ioDO/vtnQRdXC33R2D0RSPFDDkGPDG1wivXnw==" spinCount="100000" sheet="1" objects="1" scenarios="1" formatColumns="0" formatRows="0" autoFilter="0"/>
  <autoFilter ref="C95:K189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/>
    <hyperlink ref="F103" r:id="rId2"/>
    <hyperlink ref="F106" r:id="rId3"/>
    <hyperlink ref="F110" r:id="rId4"/>
    <hyperlink ref="F114" r:id="rId5"/>
    <hyperlink ref="F118" r:id="rId6"/>
    <hyperlink ref="F123" r:id="rId7"/>
    <hyperlink ref="F128" r:id="rId8"/>
    <hyperlink ref="F131" r:id="rId9"/>
    <hyperlink ref="F135" r:id="rId10"/>
    <hyperlink ref="F137" r:id="rId11"/>
    <hyperlink ref="F139" r:id="rId12"/>
    <hyperlink ref="F143" r:id="rId13"/>
    <hyperlink ref="F146" r:id="rId14"/>
    <hyperlink ref="F149" r:id="rId15"/>
    <hyperlink ref="F152" r:id="rId16"/>
    <hyperlink ref="F155" r:id="rId17"/>
    <hyperlink ref="F158" r:id="rId18"/>
    <hyperlink ref="F160" r:id="rId19"/>
    <hyperlink ref="F162" r:id="rId20"/>
    <hyperlink ref="F164" r:id="rId2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103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1079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ROUND(J93,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ROUND((SUM(BE93:BE115)),  2)</f>
        <v>0</v>
      </c>
      <c r="G37" s="35"/>
      <c r="H37" s="35"/>
      <c r="I37" s="124">
        <v>0.21</v>
      </c>
      <c r="J37" s="123">
        <f>ROUND(((SUM(BE93:BE115))*I37),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ROUND((SUM(BF93:BF115)),  2)</f>
        <v>0</v>
      </c>
      <c r="G38" s="35"/>
      <c r="H38" s="35"/>
      <c r="I38" s="124">
        <v>0.15</v>
      </c>
      <c r="J38" s="123">
        <f>ROUND(((SUM(BF93:BF115))*I38),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ROUND((SUM(BG93:BG115)),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ROUND((SUM(BH93:BH115)),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ROUND((SUM(BI93:BI115)),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04 - Demontáže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J93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J94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1080</v>
      </c>
      <c r="E69" s="148"/>
      <c r="F69" s="148"/>
      <c r="G69" s="148"/>
      <c r="H69" s="148"/>
      <c r="I69" s="148"/>
      <c r="J69" s="149">
        <f>J95</f>
        <v>0</v>
      </c>
      <c r="K69" s="97"/>
      <c r="L69" s="150"/>
    </row>
    <row r="70" spans="1:47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47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47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24.95" customHeight="1">
      <c r="A76" s="35"/>
      <c r="B76" s="36"/>
      <c r="C76" s="24" t="s">
        <v>217</v>
      </c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2" customFormat="1" ht="16.5" customHeight="1">
      <c r="A79" s="35"/>
      <c r="B79" s="36"/>
      <c r="C79" s="37"/>
      <c r="D79" s="37"/>
      <c r="E79" s="390" t="str">
        <f>E7</f>
        <v>ZŠ Rokycanova - opravy vnitřních instalací</v>
      </c>
      <c r="F79" s="391"/>
      <c r="G79" s="391"/>
      <c r="H79" s="391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1" customFormat="1" ht="12" customHeight="1">
      <c r="B80" s="22"/>
      <c r="C80" s="30" t="s">
        <v>290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1" customFormat="1" ht="16.5" customHeight="1">
      <c r="B81" s="22"/>
      <c r="C81" s="23"/>
      <c r="D81" s="23"/>
      <c r="E81" s="390" t="s">
        <v>291</v>
      </c>
      <c r="F81" s="376"/>
      <c r="G81" s="376"/>
      <c r="H81" s="376"/>
      <c r="I81" s="23"/>
      <c r="J81" s="23"/>
      <c r="K81" s="23"/>
      <c r="L81" s="21"/>
    </row>
    <row r="82" spans="1:65" s="1" customFormat="1" ht="12" customHeight="1">
      <c r="B82" s="22"/>
      <c r="C82" s="30" t="s">
        <v>292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94" t="s">
        <v>293</v>
      </c>
      <c r="F83" s="384"/>
      <c r="G83" s="384"/>
      <c r="H83" s="384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297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46" t="str">
        <f>E13</f>
        <v>04 - Demontáže</v>
      </c>
      <c r="F85" s="384"/>
      <c r="G85" s="384"/>
      <c r="H85" s="384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F16</f>
        <v>Sokolov</v>
      </c>
      <c r="G87" s="37"/>
      <c r="H87" s="37"/>
      <c r="I87" s="30" t="s">
        <v>23</v>
      </c>
      <c r="J87" s="60" t="str">
        <f>IF(J16="","",J16)</f>
        <v>26. 1. 2022</v>
      </c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25</v>
      </c>
      <c r="D89" s="37"/>
      <c r="E89" s="37"/>
      <c r="F89" s="28" t="str">
        <f>E19</f>
        <v>Město Sokolov</v>
      </c>
      <c r="G89" s="37"/>
      <c r="H89" s="37"/>
      <c r="I89" s="30" t="s">
        <v>33</v>
      </c>
      <c r="J89" s="33" t="str">
        <f>E25</f>
        <v>NCI.CZ ENGINEERING s.r.o.</v>
      </c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25.7" customHeight="1">
      <c r="A90" s="35"/>
      <c r="B90" s="36"/>
      <c r="C90" s="30" t="s">
        <v>31</v>
      </c>
      <c r="D90" s="37"/>
      <c r="E90" s="37"/>
      <c r="F90" s="28" t="str">
        <f>IF(E22="","",E22)</f>
        <v>Vyplň údaj</v>
      </c>
      <c r="G90" s="37"/>
      <c r="H90" s="37"/>
      <c r="I90" s="30" t="s">
        <v>38</v>
      </c>
      <c r="J90" s="33" t="str">
        <f>E28</f>
        <v>NCI.CZ ENGINEERING s.r.o.</v>
      </c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1"/>
      <c r="B92" s="152"/>
      <c r="C92" s="153" t="s">
        <v>218</v>
      </c>
      <c r="D92" s="154" t="s">
        <v>60</v>
      </c>
      <c r="E92" s="154" t="s">
        <v>56</v>
      </c>
      <c r="F92" s="154" t="s">
        <v>57</v>
      </c>
      <c r="G92" s="154" t="s">
        <v>219</v>
      </c>
      <c r="H92" s="154" t="s">
        <v>220</v>
      </c>
      <c r="I92" s="154" t="s">
        <v>221</v>
      </c>
      <c r="J92" s="154" t="s">
        <v>209</v>
      </c>
      <c r="K92" s="155" t="s">
        <v>222</v>
      </c>
      <c r="L92" s="156"/>
      <c r="M92" s="69" t="s">
        <v>19</v>
      </c>
      <c r="N92" s="70" t="s">
        <v>45</v>
      </c>
      <c r="O92" s="70" t="s">
        <v>223</v>
      </c>
      <c r="P92" s="70" t="s">
        <v>224</v>
      </c>
      <c r="Q92" s="70" t="s">
        <v>225</v>
      </c>
      <c r="R92" s="70" t="s">
        <v>226</v>
      </c>
      <c r="S92" s="70" t="s">
        <v>227</v>
      </c>
      <c r="T92" s="71" t="s">
        <v>228</v>
      </c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</row>
    <row r="93" spans="1:65" s="2" customFormat="1" ht="22.9" customHeight="1">
      <c r="A93" s="35"/>
      <c r="B93" s="36"/>
      <c r="C93" s="76" t="s">
        <v>229</v>
      </c>
      <c r="D93" s="37"/>
      <c r="E93" s="37"/>
      <c r="F93" s="37"/>
      <c r="G93" s="37"/>
      <c r="H93" s="37"/>
      <c r="I93" s="37"/>
      <c r="J93" s="157">
        <f>BK93</f>
        <v>0</v>
      </c>
      <c r="K93" s="37"/>
      <c r="L93" s="40"/>
      <c r="M93" s="72"/>
      <c r="N93" s="158"/>
      <c r="O93" s="73"/>
      <c r="P93" s="159">
        <f>P94</f>
        <v>0</v>
      </c>
      <c r="Q93" s="73"/>
      <c r="R93" s="159">
        <f>R94</f>
        <v>11.600000000000001</v>
      </c>
      <c r="S93" s="73"/>
      <c r="T93" s="160">
        <f>T94</f>
        <v>0.81066799999999994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74</v>
      </c>
      <c r="AU93" s="18" t="s">
        <v>210</v>
      </c>
      <c r="BK93" s="161">
        <f>BK94</f>
        <v>0</v>
      </c>
    </row>
    <row r="94" spans="1:65" s="12" customFormat="1" ht="25.9" customHeight="1">
      <c r="B94" s="162"/>
      <c r="C94" s="163"/>
      <c r="D94" s="164" t="s">
        <v>74</v>
      </c>
      <c r="E94" s="165" t="s">
        <v>295</v>
      </c>
      <c r="F94" s="165" t="s">
        <v>296</v>
      </c>
      <c r="G94" s="163"/>
      <c r="H94" s="163"/>
      <c r="I94" s="166"/>
      <c r="J94" s="167">
        <f>BK94</f>
        <v>0</v>
      </c>
      <c r="K94" s="163"/>
      <c r="L94" s="168"/>
      <c r="M94" s="169"/>
      <c r="N94" s="170"/>
      <c r="O94" s="170"/>
      <c r="P94" s="171">
        <f>P95</f>
        <v>0</v>
      </c>
      <c r="Q94" s="170"/>
      <c r="R94" s="171">
        <f>R95</f>
        <v>11.600000000000001</v>
      </c>
      <c r="S94" s="170"/>
      <c r="T94" s="172">
        <f>T95</f>
        <v>0.81066799999999994</v>
      </c>
      <c r="AR94" s="173" t="s">
        <v>86</v>
      </c>
      <c r="AT94" s="174" t="s">
        <v>74</v>
      </c>
      <c r="AU94" s="174" t="s">
        <v>75</v>
      </c>
      <c r="AY94" s="173" t="s">
        <v>233</v>
      </c>
      <c r="BK94" s="175">
        <f>BK95</f>
        <v>0</v>
      </c>
    </row>
    <row r="95" spans="1:65" s="12" customFormat="1" ht="22.9" customHeight="1">
      <c r="B95" s="162"/>
      <c r="C95" s="163"/>
      <c r="D95" s="164" t="s">
        <v>74</v>
      </c>
      <c r="E95" s="176" t="s">
        <v>1081</v>
      </c>
      <c r="F95" s="176" t="s">
        <v>1082</v>
      </c>
      <c r="G95" s="163"/>
      <c r="H95" s="163"/>
      <c r="I95" s="166"/>
      <c r="J95" s="177">
        <f>BK95</f>
        <v>0</v>
      </c>
      <c r="K95" s="163"/>
      <c r="L95" s="168"/>
      <c r="M95" s="169"/>
      <c r="N95" s="170"/>
      <c r="O95" s="170"/>
      <c r="P95" s="171">
        <f>SUM(P96:P115)</f>
        <v>0</v>
      </c>
      <c r="Q95" s="170"/>
      <c r="R95" s="171">
        <f>SUM(R96:R115)</f>
        <v>11.600000000000001</v>
      </c>
      <c r="S95" s="170"/>
      <c r="T95" s="172">
        <f>SUM(T96:T115)</f>
        <v>0.81066799999999994</v>
      </c>
      <c r="AR95" s="173" t="s">
        <v>86</v>
      </c>
      <c r="AT95" s="174" t="s">
        <v>74</v>
      </c>
      <c r="AU95" s="174" t="s">
        <v>80</v>
      </c>
      <c r="AY95" s="173" t="s">
        <v>233</v>
      </c>
      <c r="BK95" s="175">
        <f>SUM(BK96:BK115)</f>
        <v>0</v>
      </c>
    </row>
    <row r="96" spans="1:65" s="2" customFormat="1" ht="24.2" customHeight="1">
      <c r="A96" s="35"/>
      <c r="B96" s="36"/>
      <c r="C96" s="178" t="s">
        <v>80</v>
      </c>
      <c r="D96" s="178" t="s">
        <v>236</v>
      </c>
      <c r="E96" s="179" t="s">
        <v>1083</v>
      </c>
      <c r="F96" s="180" t="s">
        <v>1084</v>
      </c>
      <c r="G96" s="181" t="s">
        <v>307</v>
      </c>
      <c r="H96" s="182">
        <v>6</v>
      </c>
      <c r="I96" s="183"/>
      <c r="J96" s="184">
        <f>ROUND(I96*H96,2)</f>
        <v>0</v>
      </c>
      <c r="K96" s="180" t="s">
        <v>240</v>
      </c>
      <c r="L96" s="40"/>
      <c r="M96" s="185" t="s">
        <v>19</v>
      </c>
      <c r="N96" s="186" t="s">
        <v>46</v>
      </c>
      <c r="O96" s="65"/>
      <c r="P96" s="187">
        <f>O96*H96</f>
        <v>0</v>
      </c>
      <c r="Q96" s="187">
        <v>0</v>
      </c>
      <c r="R96" s="187">
        <f>Q96*H96</f>
        <v>0</v>
      </c>
      <c r="S96" s="187">
        <v>9.3579999999999997E-2</v>
      </c>
      <c r="T96" s="188">
        <f>S96*H96</f>
        <v>0.56147999999999998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194</v>
      </c>
      <c r="AT96" s="189" t="s">
        <v>236</v>
      </c>
      <c r="AU96" s="189" t="s">
        <v>86</v>
      </c>
      <c r="AY96" s="18" t="s">
        <v>233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80</v>
      </c>
      <c r="BK96" s="190">
        <f>ROUND(I96*H96,2)</f>
        <v>0</v>
      </c>
      <c r="BL96" s="18" t="s">
        <v>194</v>
      </c>
      <c r="BM96" s="189" t="s">
        <v>1085</v>
      </c>
    </row>
    <row r="97" spans="1:65" s="2" customFormat="1">
      <c r="A97" s="35"/>
      <c r="B97" s="36"/>
      <c r="C97" s="37"/>
      <c r="D97" s="191" t="s">
        <v>243</v>
      </c>
      <c r="E97" s="37"/>
      <c r="F97" s="192" t="s">
        <v>1086</v>
      </c>
      <c r="G97" s="37"/>
      <c r="H97" s="37"/>
      <c r="I97" s="193"/>
      <c r="J97" s="37"/>
      <c r="K97" s="37"/>
      <c r="L97" s="40"/>
      <c r="M97" s="194"/>
      <c r="N97" s="195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243</v>
      </c>
      <c r="AU97" s="18" t="s">
        <v>86</v>
      </c>
    </row>
    <row r="98" spans="1:65" s="2" customFormat="1" ht="19.5">
      <c r="A98" s="35"/>
      <c r="B98" s="36"/>
      <c r="C98" s="37"/>
      <c r="D98" s="196" t="s">
        <v>249</v>
      </c>
      <c r="E98" s="37"/>
      <c r="F98" s="197" t="s">
        <v>1087</v>
      </c>
      <c r="G98" s="37"/>
      <c r="H98" s="37"/>
      <c r="I98" s="193"/>
      <c r="J98" s="37"/>
      <c r="K98" s="37"/>
      <c r="L98" s="40"/>
      <c r="M98" s="194"/>
      <c r="N98" s="195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249</v>
      </c>
      <c r="AU98" s="18" t="s">
        <v>86</v>
      </c>
    </row>
    <row r="99" spans="1:65" s="2" customFormat="1" ht="21.75" customHeight="1">
      <c r="A99" s="35"/>
      <c r="B99" s="36"/>
      <c r="C99" s="178" t="s">
        <v>86</v>
      </c>
      <c r="D99" s="178" t="s">
        <v>236</v>
      </c>
      <c r="E99" s="179" t="s">
        <v>1088</v>
      </c>
      <c r="F99" s="180" t="s">
        <v>1089</v>
      </c>
      <c r="G99" s="181" t="s">
        <v>549</v>
      </c>
      <c r="H99" s="182">
        <v>8.9</v>
      </c>
      <c r="I99" s="183"/>
      <c r="J99" s="184">
        <f>ROUND(I99*H99,2)</f>
        <v>0</v>
      </c>
      <c r="K99" s="180" t="s">
        <v>240</v>
      </c>
      <c r="L99" s="40"/>
      <c r="M99" s="185" t="s">
        <v>19</v>
      </c>
      <c r="N99" s="186" t="s">
        <v>46</v>
      </c>
      <c r="O99" s="65"/>
      <c r="P99" s="187">
        <f>O99*H99</f>
        <v>0</v>
      </c>
      <c r="Q99" s="187">
        <v>1</v>
      </c>
      <c r="R99" s="187">
        <f>Q99*H99</f>
        <v>8.9</v>
      </c>
      <c r="S99" s="187">
        <v>2.3800000000000002E-2</v>
      </c>
      <c r="T99" s="188">
        <f>S99*H99</f>
        <v>0.21182000000000004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194</v>
      </c>
      <c r="AT99" s="189" t="s">
        <v>236</v>
      </c>
      <c r="AU99" s="189" t="s">
        <v>86</v>
      </c>
      <c r="AY99" s="18" t="s">
        <v>233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80</v>
      </c>
      <c r="BK99" s="190">
        <f>ROUND(I99*H99,2)</f>
        <v>0</v>
      </c>
      <c r="BL99" s="18" t="s">
        <v>194</v>
      </c>
      <c r="BM99" s="189" t="s">
        <v>1090</v>
      </c>
    </row>
    <row r="100" spans="1:65" s="2" customFormat="1">
      <c r="A100" s="35"/>
      <c r="B100" s="36"/>
      <c r="C100" s="37"/>
      <c r="D100" s="191" t="s">
        <v>243</v>
      </c>
      <c r="E100" s="37"/>
      <c r="F100" s="192" t="s">
        <v>1091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243</v>
      </c>
      <c r="AU100" s="18" t="s">
        <v>86</v>
      </c>
    </row>
    <row r="101" spans="1:65" s="2" customFormat="1" ht="21.75" customHeight="1">
      <c r="A101" s="35"/>
      <c r="B101" s="36"/>
      <c r="C101" s="178" t="s">
        <v>91</v>
      </c>
      <c r="D101" s="178" t="s">
        <v>236</v>
      </c>
      <c r="E101" s="179" t="s">
        <v>1092</v>
      </c>
      <c r="F101" s="180" t="s">
        <v>1093</v>
      </c>
      <c r="G101" s="181" t="s">
        <v>549</v>
      </c>
      <c r="H101" s="182">
        <v>2.7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1</v>
      </c>
      <c r="R101" s="187">
        <f>Q101*H101</f>
        <v>2.7</v>
      </c>
      <c r="S101" s="187">
        <v>1.384E-2</v>
      </c>
      <c r="T101" s="188">
        <f>S101*H101</f>
        <v>3.7368000000000005E-2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194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194</v>
      </c>
      <c r="BM101" s="189" t="s">
        <v>1094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1095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19.5">
      <c r="A103" s="35"/>
      <c r="B103" s="36"/>
      <c r="C103" s="37"/>
      <c r="D103" s="196" t="s">
        <v>249</v>
      </c>
      <c r="E103" s="37"/>
      <c r="F103" s="197" t="s">
        <v>1096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249</v>
      </c>
      <c r="AU103" s="18" t="s">
        <v>86</v>
      </c>
    </row>
    <row r="104" spans="1:65" s="2" customFormat="1" ht="24.2" customHeight="1">
      <c r="A104" s="35"/>
      <c r="B104" s="36"/>
      <c r="C104" s="178" t="s">
        <v>260</v>
      </c>
      <c r="D104" s="178" t="s">
        <v>236</v>
      </c>
      <c r="E104" s="179" t="s">
        <v>1097</v>
      </c>
      <c r="F104" s="180" t="s">
        <v>1098</v>
      </c>
      <c r="G104" s="181" t="s">
        <v>1099</v>
      </c>
      <c r="H104" s="182">
        <v>200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194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1100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1101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37.9" customHeight="1">
      <c r="A106" s="35"/>
      <c r="B106" s="36"/>
      <c r="C106" s="178" t="s">
        <v>232</v>
      </c>
      <c r="D106" s="178" t="s">
        <v>236</v>
      </c>
      <c r="E106" s="179" t="s">
        <v>1102</v>
      </c>
      <c r="F106" s="180" t="s">
        <v>1103</v>
      </c>
      <c r="G106" s="181" t="s">
        <v>549</v>
      </c>
      <c r="H106" s="182">
        <v>8.9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194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1104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1105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232</v>
      </c>
      <c r="D108" s="178" t="s">
        <v>236</v>
      </c>
      <c r="E108" s="179" t="s">
        <v>1106</v>
      </c>
      <c r="F108" s="180" t="s">
        <v>1107</v>
      </c>
      <c r="G108" s="181" t="s">
        <v>549</v>
      </c>
      <c r="H108" s="182">
        <v>2.7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194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194</v>
      </c>
      <c r="BM108" s="189" t="s">
        <v>1108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1109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3" customHeight="1">
      <c r="A110" s="35"/>
      <c r="B110" s="36"/>
      <c r="C110" s="178" t="s">
        <v>276</v>
      </c>
      <c r="D110" s="178" t="s">
        <v>236</v>
      </c>
      <c r="E110" s="179" t="s">
        <v>1110</v>
      </c>
      <c r="F110" s="180" t="s">
        <v>1111</v>
      </c>
      <c r="G110" s="181" t="s">
        <v>549</v>
      </c>
      <c r="H110" s="182">
        <v>12.1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</v>
      </c>
      <c r="T110" s="18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194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194</v>
      </c>
      <c r="BM110" s="189" t="s">
        <v>1112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1113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19.5">
      <c r="A112" s="35"/>
      <c r="B112" s="36"/>
      <c r="C112" s="37"/>
      <c r="D112" s="196" t="s">
        <v>249</v>
      </c>
      <c r="E112" s="37"/>
      <c r="F112" s="197" t="s">
        <v>1114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249</v>
      </c>
      <c r="AU112" s="18" t="s">
        <v>86</v>
      </c>
    </row>
    <row r="113" spans="1:65" s="2" customFormat="1" ht="44.25" customHeight="1">
      <c r="A113" s="35"/>
      <c r="B113" s="36"/>
      <c r="C113" s="178" t="s">
        <v>284</v>
      </c>
      <c r="D113" s="178" t="s">
        <v>236</v>
      </c>
      <c r="E113" s="179" t="s">
        <v>1115</v>
      </c>
      <c r="F113" s="180" t="s">
        <v>1116</v>
      </c>
      <c r="G113" s="181" t="s">
        <v>549</v>
      </c>
      <c r="H113" s="182">
        <v>12.1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194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194</v>
      </c>
      <c r="BM113" s="189" t="s">
        <v>1117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1118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13" customFormat="1">
      <c r="B115" s="216"/>
      <c r="C115" s="217"/>
      <c r="D115" s="196" t="s">
        <v>562</v>
      </c>
      <c r="E115" s="217"/>
      <c r="F115" s="218" t="s">
        <v>1119</v>
      </c>
      <c r="G115" s="217"/>
      <c r="H115" s="219">
        <v>12.1</v>
      </c>
      <c r="I115" s="220"/>
      <c r="J115" s="217"/>
      <c r="K115" s="217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562</v>
      </c>
      <c r="AU115" s="225" t="s">
        <v>86</v>
      </c>
      <c r="AV115" s="13" t="s">
        <v>86</v>
      </c>
      <c r="AW115" s="13" t="s">
        <v>4</v>
      </c>
      <c r="AX115" s="13" t="s">
        <v>80</v>
      </c>
      <c r="AY115" s="225" t="s">
        <v>233</v>
      </c>
    </row>
    <row r="116" spans="1:65" s="2" customFormat="1" ht="6.95" customHeight="1">
      <c r="A116" s="35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0"/>
      <c r="M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</sheetData>
  <sheetProtection algorithmName="SHA-512" hashValue="h8Qfe8PtaWITiXn6mvfld8wBOvW5HqxmSq5rq998jewjDDsjTzIqixenkENPTQ6ak2UkTuPbjmpPo1hz/pMkUQ==" saltValue="Ah91FpdVjI1t8Ms+NUPpmMgug3SVWeP2Mfheclnh8UV32vzAVBhISHBplONzoGgebmSCepHiWv+2KIyXYz+vcQ==" spinCount="100000" sheet="1" objects="1" scenarios="1" formatColumns="0" formatRows="0" autoFilter="0"/>
  <autoFilter ref="C92:K115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/>
    <hyperlink ref="F100" r:id="rId2"/>
    <hyperlink ref="F102" r:id="rId3"/>
    <hyperlink ref="F105" r:id="rId4"/>
    <hyperlink ref="F107" r:id="rId5"/>
    <hyperlink ref="F109" r:id="rId6"/>
    <hyperlink ref="F111" r:id="rId7"/>
    <hyperlink ref="F114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0"/>
  <sheetViews>
    <sheetView showGridLines="0" topLeftCell="A54" workbookViewId="0">
      <selection activeCell="W31" sqref="W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106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1120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ROUND(J92,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ROUND((SUM(BE92:BE109)),  2)</f>
        <v>0</v>
      </c>
      <c r="G37" s="35"/>
      <c r="H37" s="35"/>
      <c r="I37" s="124">
        <v>0.21</v>
      </c>
      <c r="J37" s="123">
        <f>ROUND(((SUM(BE92:BE109))*I37),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ROUND((SUM(BF92:BF109)),  2)</f>
        <v>0</v>
      </c>
      <c r="G38" s="35"/>
      <c r="H38" s="35"/>
      <c r="I38" s="124">
        <v>0.15</v>
      </c>
      <c r="J38" s="123">
        <f>ROUND(((SUM(BF92:BF109))*I38),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ROUND((SUM(BG92:BG109)),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ROUND((SUM(BH92:BH109)),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ROUND((SUM(BI92:BI109)),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05 - Najetí, komplexní vyzkoušení, seřízení a zaregulování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J92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1121</v>
      </c>
      <c r="E68" s="143"/>
      <c r="F68" s="143"/>
      <c r="G68" s="143"/>
      <c r="H68" s="143"/>
      <c r="I68" s="143"/>
      <c r="J68" s="144">
        <f>J93</f>
        <v>0</v>
      </c>
      <c r="K68" s="141"/>
      <c r="L68" s="145"/>
    </row>
    <row r="69" spans="1:47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47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47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24.95" customHeight="1">
      <c r="A75" s="35"/>
      <c r="B75" s="36"/>
      <c r="C75" s="24" t="s">
        <v>217</v>
      </c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16.5" customHeight="1">
      <c r="A78" s="35"/>
      <c r="B78" s="36"/>
      <c r="C78" s="37"/>
      <c r="D78" s="37"/>
      <c r="E78" s="390" t="str">
        <f>E7</f>
        <v>ZŠ Rokycanova - opravy vnitřních instalací</v>
      </c>
      <c r="F78" s="391"/>
      <c r="G78" s="391"/>
      <c r="H78" s="391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1" customFormat="1" ht="12" customHeight="1">
      <c r="B79" s="22"/>
      <c r="C79" s="30" t="s">
        <v>290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291</v>
      </c>
      <c r="F80" s="376"/>
      <c r="G80" s="376"/>
      <c r="H80" s="376"/>
      <c r="I80" s="23"/>
      <c r="J80" s="23"/>
      <c r="K80" s="23"/>
      <c r="L80" s="21"/>
    </row>
    <row r="81" spans="1:65" s="1" customFormat="1" ht="12" customHeight="1">
      <c r="B81" s="22"/>
      <c r="C81" s="30" t="s">
        <v>292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5"/>
      <c r="B82" s="36"/>
      <c r="C82" s="37"/>
      <c r="D82" s="37"/>
      <c r="E82" s="394" t="s">
        <v>293</v>
      </c>
      <c r="F82" s="384"/>
      <c r="G82" s="384"/>
      <c r="H82" s="384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297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46" t="str">
        <f>E13</f>
        <v>05 - Najetí, komplexní vyzkoušení, seřízení a zaregulování</v>
      </c>
      <c r="F84" s="384"/>
      <c r="G84" s="384"/>
      <c r="H84" s="384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F16</f>
        <v>Sokolov</v>
      </c>
      <c r="G86" s="37"/>
      <c r="H86" s="37"/>
      <c r="I86" s="30" t="s">
        <v>23</v>
      </c>
      <c r="J86" s="60" t="str">
        <f>IF(J16="","",J16)</f>
        <v>26. 1. 2022</v>
      </c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" customHeight="1">
      <c r="A88" s="35"/>
      <c r="B88" s="36"/>
      <c r="C88" s="30" t="s">
        <v>25</v>
      </c>
      <c r="D88" s="37"/>
      <c r="E88" s="37"/>
      <c r="F88" s="28" t="str">
        <f>E19</f>
        <v>Město Sokolov</v>
      </c>
      <c r="G88" s="37"/>
      <c r="H88" s="37"/>
      <c r="I88" s="30" t="s">
        <v>33</v>
      </c>
      <c r="J88" s="33" t="str">
        <f>E25</f>
        <v>NCI.CZ ENGINEERING s.r.o.</v>
      </c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31</v>
      </c>
      <c r="D89" s="37"/>
      <c r="E89" s="37"/>
      <c r="F89" s="28" t="str">
        <f>IF(E22="","",E22)</f>
        <v>Vyplň údaj</v>
      </c>
      <c r="G89" s="37"/>
      <c r="H89" s="37"/>
      <c r="I89" s="30" t="s">
        <v>38</v>
      </c>
      <c r="J89" s="33" t="str">
        <f>E28</f>
        <v>NCI.CZ ENGINEERING s.r.o.</v>
      </c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1"/>
      <c r="B91" s="152"/>
      <c r="C91" s="153" t="s">
        <v>218</v>
      </c>
      <c r="D91" s="154" t="s">
        <v>60</v>
      </c>
      <c r="E91" s="154" t="s">
        <v>56</v>
      </c>
      <c r="F91" s="154" t="s">
        <v>57</v>
      </c>
      <c r="G91" s="154" t="s">
        <v>219</v>
      </c>
      <c r="H91" s="154" t="s">
        <v>220</v>
      </c>
      <c r="I91" s="154" t="s">
        <v>221</v>
      </c>
      <c r="J91" s="154" t="s">
        <v>209</v>
      </c>
      <c r="K91" s="155" t="s">
        <v>222</v>
      </c>
      <c r="L91" s="156"/>
      <c r="M91" s="69" t="s">
        <v>19</v>
      </c>
      <c r="N91" s="70" t="s">
        <v>45</v>
      </c>
      <c r="O91" s="70" t="s">
        <v>223</v>
      </c>
      <c r="P91" s="70" t="s">
        <v>224</v>
      </c>
      <c r="Q91" s="70" t="s">
        <v>225</v>
      </c>
      <c r="R91" s="70" t="s">
        <v>226</v>
      </c>
      <c r="S91" s="70" t="s">
        <v>227</v>
      </c>
      <c r="T91" s="71" t="s">
        <v>228</v>
      </c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</row>
    <row r="92" spans="1:65" s="2" customFormat="1" ht="22.9" customHeight="1">
      <c r="A92" s="35"/>
      <c r="B92" s="36"/>
      <c r="C92" s="76" t="s">
        <v>229</v>
      </c>
      <c r="D92" s="37"/>
      <c r="E92" s="37"/>
      <c r="F92" s="37"/>
      <c r="G92" s="37"/>
      <c r="H92" s="37"/>
      <c r="I92" s="37"/>
      <c r="J92" s="157">
        <f>BK92</f>
        <v>0</v>
      </c>
      <c r="K92" s="37"/>
      <c r="L92" s="40"/>
      <c r="M92" s="72"/>
      <c r="N92" s="158"/>
      <c r="O92" s="73"/>
      <c r="P92" s="159">
        <f>P93</f>
        <v>0</v>
      </c>
      <c r="Q92" s="73"/>
      <c r="R92" s="159">
        <f>R93</f>
        <v>1.1199999999999999E-3</v>
      </c>
      <c r="S92" s="73"/>
      <c r="T92" s="160">
        <f>T93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210</v>
      </c>
      <c r="BK92" s="161">
        <f>BK93</f>
        <v>0</v>
      </c>
    </row>
    <row r="93" spans="1:65" s="12" customFormat="1" ht="25.9" customHeight="1">
      <c r="B93" s="162"/>
      <c r="C93" s="163"/>
      <c r="D93" s="164" t="s">
        <v>74</v>
      </c>
      <c r="E93" s="165" t="s">
        <v>1122</v>
      </c>
      <c r="F93" s="165" t="s">
        <v>1123</v>
      </c>
      <c r="G93" s="163"/>
      <c r="H93" s="163"/>
      <c r="I93" s="166"/>
      <c r="J93" s="167">
        <f>BK93</f>
        <v>0</v>
      </c>
      <c r="K93" s="163"/>
      <c r="L93" s="168"/>
      <c r="M93" s="169"/>
      <c r="N93" s="170"/>
      <c r="O93" s="170"/>
      <c r="P93" s="171">
        <f>SUM(P94:P109)</f>
        <v>0</v>
      </c>
      <c r="Q93" s="170"/>
      <c r="R93" s="171">
        <f>SUM(R94:R109)</f>
        <v>1.1199999999999999E-3</v>
      </c>
      <c r="S93" s="170"/>
      <c r="T93" s="172">
        <f>SUM(T94:T109)</f>
        <v>0</v>
      </c>
      <c r="AR93" s="173" t="s">
        <v>80</v>
      </c>
      <c r="AT93" s="174" t="s">
        <v>74</v>
      </c>
      <c r="AU93" s="174" t="s">
        <v>75</v>
      </c>
      <c r="AY93" s="173" t="s">
        <v>233</v>
      </c>
      <c r="BK93" s="175">
        <f>SUM(BK94:BK109)</f>
        <v>0</v>
      </c>
    </row>
    <row r="94" spans="1:65" s="2" customFormat="1" ht="24.2" customHeight="1">
      <c r="A94" s="35"/>
      <c r="B94" s="36"/>
      <c r="C94" s="178" t="s">
        <v>80</v>
      </c>
      <c r="D94" s="178" t="s">
        <v>236</v>
      </c>
      <c r="E94" s="179" t="s">
        <v>1124</v>
      </c>
      <c r="F94" s="180" t="s">
        <v>1125</v>
      </c>
      <c r="G94" s="181" t="s">
        <v>330</v>
      </c>
      <c r="H94" s="182">
        <v>1</v>
      </c>
      <c r="I94" s="183"/>
      <c r="J94" s="184">
        <f>ROUND(I94*H94,2)</f>
        <v>0</v>
      </c>
      <c r="K94" s="180" t="s">
        <v>1126</v>
      </c>
      <c r="L94" s="40"/>
      <c r="M94" s="185" t="s">
        <v>19</v>
      </c>
      <c r="N94" s="186" t="s">
        <v>46</v>
      </c>
      <c r="O94" s="65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9" t="s">
        <v>260</v>
      </c>
      <c r="AT94" s="189" t="s">
        <v>236</v>
      </c>
      <c r="AU94" s="189" t="s">
        <v>80</v>
      </c>
      <c r="AY94" s="18" t="s">
        <v>233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8" t="s">
        <v>80</v>
      </c>
      <c r="BK94" s="190">
        <f>ROUND(I94*H94,2)</f>
        <v>0</v>
      </c>
      <c r="BL94" s="18" t="s">
        <v>260</v>
      </c>
      <c r="BM94" s="189" t="s">
        <v>1127</v>
      </c>
    </row>
    <row r="95" spans="1:65" s="2" customFormat="1" ht="16.5" customHeight="1">
      <c r="A95" s="35"/>
      <c r="B95" s="36"/>
      <c r="C95" s="178" t="s">
        <v>86</v>
      </c>
      <c r="D95" s="178" t="s">
        <v>236</v>
      </c>
      <c r="E95" s="179" t="s">
        <v>1128</v>
      </c>
      <c r="F95" s="180" t="s">
        <v>1129</v>
      </c>
      <c r="G95" s="181" t="s">
        <v>330</v>
      </c>
      <c r="H95" s="182">
        <v>1</v>
      </c>
      <c r="I95" s="183"/>
      <c r="J95" s="184">
        <f>ROUND(I95*H95,2)</f>
        <v>0</v>
      </c>
      <c r="K95" s="180" t="s">
        <v>1126</v>
      </c>
      <c r="L95" s="40"/>
      <c r="M95" s="185" t="s">
        <v>19</v>
      </c>
      <c r="N95" s="186" t="s">
        <v>46</v>
      </c>
      <c r="O95" s="65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9" t="s">
        <v>260</v>
      </c>
      <c r="AT95" s="189" t="s">
        <v>236</v>
      </c>
      <c r="AU95" s="189" t="s">
        <v>80</v>
      </c>
      <c r="AY95" s="18" t="s">
        <v>233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8" t="s">
        <v>80</v>
      </c>
      <c r="BK95" s="190">
        <f>ROUND(I95*H95,2)</f>
        <v>0</v>
      </c>
      <c r="BL95" s="18" t="s">
        <v>260</v>
      </c>
      <c r="BM95" s="189" t="s">
        <v>1130</v>
      </c>
    </row>
    <row r="96" spans="1:65" s="2" customFormat="1" ht="24.2" customHeight="1">
      <c r="A96" s="35"/>
      <c r="B96" s="36"/>
      <c r="C96" s="178" t="s">
        <v>91</v>
      </c>
      <c r="D96" s="178" t="s">
        <v>236</v>
      </c>
      <c r="E96" s="179" t="s">
        <v>1131</v>
      </c>
      <c r="F96" s="180" t="s">
        <v>1132</v>
      </c>
      <c r="G96" s="181" t="s">
        <v>330</v>
      </c>
      <c r="H96" s="182">
        <v>1</v>
      </c>
      <c r="I96" s="183"/>
      <c r="J96" s="184">
        <f>ROUND(I96*H96,2)</f>
        <v>0</v>
      </c>
      <c r="K96" s="180" t="s">
        <v>1126</v>
      </c>
      <c r="L96" s="40"/>
      <c r="M96" s="185" t="s">
        <v>19</v>
      </c>
      <c r="N96" s="186" t="s">
        <v>46</v>
      </c>
      <c r="O96" s="65"/>
      <c r="P96" s="187">
        <f>O96*H96</f>
        <v>0</v>
      </c>
      <c r="Q96" s="187">
        <v>0</v>
      </c>
      <c r="R96" s="187">
        <f>Q96*H96</f>
        <v>0</v>
      </c>
      <c r="S96" s="187">
        <v>0</v>
      </c>
      <c r="T96" s="18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260</v>
      </c>
      <c r="AT96" s="189" t="s">
        <v>236</v>
      </c>
      <c r="AU96" s="189" t="s">
        <v>80</v>
      </c>
      <c r="AY96" s="18" t="s">
        <v>233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80</v>
      </c>
      <c r="BK96" s="190">
        <f>ROUND(I96*H96,2)</f>
        <v>0</v>
      </c>
      <c r="BL96" s="18" t="s">
        <v>260</v>
      </c>
      <c r="BM96" s="189" t="s">
        <v>1133</v>
      </c>
    </row>
    <row r="97" spans="1:65" s="2" customFormat="1" ht="16.5" customHeight="1">
      <c r="A97" s="35"/>
      <c r="B97" s="36"/>
      <c r="C97" s="178" t="s">
        <v>260</v>
      </c>
      <c r="D97" s="178" t="s">
        <v>236</v>
      </c>
      <c r="E97" s="179" t="s">
        <v>1134</v>
      </c>
      <c r="F97" s="180" t="s">
        <v>1135</v>
      </c>
      <c r="G97" s="181" t="s">
        <v>330</v>
      </c>
      <c r="H97" s="182">
        <v>1</v>
      </c>
      <c r="I97" s="183"/>
      <c r="J97" s="184">
        <f>ROUND(I97*H97,2)</f>
        <v>0</v>
      </c>
      <c r="K97" s="180" t="s">
        <v>1126</v>
      </c>
      <c r="L97" s="40"/>
      <c r="M97" s="185" t="s">
        <v>19</v>
      </c>
      <c r="N97" s="186" t="s">
        <v>46</v>
      </c>
      <c r="O97" s="65"/>
      <c r="P97" s="187">
        <f>O97*H97</f>
        <v>0</v>
      </c>
      <c r="Q97" s="187">
        <v>0</v>
      </c>
      <c r="R97" s="187">
        <f>Q97*H97</f>
        <v>0</v>
      </c>
      <c r="S97" s="187">
        <v>0</v>
      </c>
      <c r="T97" s="18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9" t="s">
        <v>260</v>
      </c>
      <c r="AT97" s="189" t="s">
        <v>236</v>
      </c>
      <c r="AU97" s="189" t="s">
        <v>80</v>
      </c>
      <c r="AY97" s="18" t="s">
        <v>233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8" t="s">
        <v>80</v>
      </c>
      <c r="BK97" s="190">
        <f>ROUND(I97*H97,2)</f>
        <v>0</v>
      </c>
      <c r="BL97" s="18" t="s">
        <v>260</v>
      </c>
      <c r="BM97" s="189" t="s">
        <v>1136</v>
      </c>
    </row>
    <row r="98" spans="1:65" s="2" customFormat="1" ht="16.5" customHeight="1">
      <c r="A98" s="35"/>
      <c r="B98" s="36"/>
      <c r="C98" s="178" t="s">
        <v>232</v>
      </c>
      <c r="D98" s="178" t="s">
        <v>236</v>
      </c>
      <c r="E98" s="179" t="s">
        <v>1137</v>
      </c>
      <c r="F98" s="180" t="s">
        <v>1138</v>
      </c>
      <c r="G98" s="181" t="s">
        <v>336</v>
      </c>
      <c r="H98" s="182">
        <v>1</v>
      </c>
      <c r="I98" s="183"/>
      <c r="J98" s="184">
        <f>ROUND(I98*H98,2)</f>
        <v>0</v>
      </c>
      <c r="K98" s="180" t="s">
        <v>1126</v>
      </c>
      <c r="L98" s="40"/>
      <c r="M98" s="185" t="s">
        <v>19</v>
      </c>
      <c r="N98" s="186" t="s">
        <v>46</v>
      </c>
      <c r="O98" s="65"/>
      <c r="P98" s="187">
        <f>O98*H98</f>
        <v>0</v>
      </c>
      <c r="Q98" s="187">
        <v>1.1199999999999999E-3</v>
      </c>
      <c r="R98" s="187">
        <f>Q98*H98</f>
        <v>1.1199999999999999E-3</v>
      </c>
      <c r="S98" s="187">
        <v>0</v>
      </c>
      <c r="T98" s="18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9" t="s">
        <v>260</v>
      </c>
      <c r="AT98" s="189" t="s">
        <v>236</v>
      </c>
      <c r="AU98" s="189" t="s">
        <v>80</v>
      </c>
      <c r="AY98" s="18" t="s">
        <v>233</v>
      </c>
      <c r="BE98" s="190">
        <f>IF(N98="základní",J98,0)</f>
        <v>0</v>
      </c>
      <c r="BF98" s="190">
        <f>IF(N98="snížená",J98,0)</f>
        <v>0</v>
      </c>
      <c r="BG98" s="190">
        <f>IF(N98="zákl. přenesená",J98,0)</f>
        <v>0</v>
      </c>
      <c r="BH98" s="190">
        <f>IF(N98="sníž. přenesená",J98,0)</f>
        <v>0</v>
      </c>
      <c r="BI98" s="190">
        <f>IF(N98="nulová",J98,0)</f>
        <v>0</v>
      </c>
      <c r="BJ98" s="18" t="s">
        <v>80</v>
      </c>
      <c r="BK98" s="190">
        <f>ROUND(I98*H98,2)</f>
        <v>0</v>
      </c>
      <c r="BL98" s="18" t="s">
        <v>260</v>
      </c>
      <c r="BM98" s="189" t="s">
        <v>1139</v>
      </c>
    </row>
    <row r="99" spans="1:65" s="2" customFormat="1" ht="19.5">
      <c r="A99" s="35"/>
      <c r="B99" s="36"/>
      <c r="C99" s="37"/>
      <c r="D99" s="196" t="s">
        <v>249</v>
      </c>
      <c r="E99" s="37"/>
      <c r="F99" s="197" t="s">
        <v>1140</v>
      </c>
      <c r="G99" s="37"/>
      <c r="H99" s="37"/>
      <c r="I99" s="193"/>
      <c r="J99" s="37"/>
      <c r="K99" s="37"/>
      <c r="L99" s="40"/>
      <c r="M99" s="194"/>
      <c r="N99" s="195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80</v>
      </c>
    </row>
    <row r="100" spans="1:65" s="2" customFormat="1" ht="16.5" customHeight="1">
      <c r="A100" s="35"/>
      <c r="B100" s="36"/>
      <c r="C100" s="178" t="s">
        <v>269</v>
      </c>
      <c r="D100" s="178" t="s">
        <v>236</v>
      </c>
      <c r="E100" s="179" t="s">
        <v>1141</v>
      </c>
      <c r="F100" s="180" t="s">
        <v>1142</v>
      </c>
      <c r="G100" s="181" t="s">
        <v>330</v>
      </c>
      <c r="H100" s="182">
        <v>1</v>
      </c>
      <c r="I100" s="183"/>
      <c r="J100" s="184">
        <f>ROUND(I100*H100,2)</f>
        <v>0</v>
      </c>
      <c r="K100" s="180" t="s">
        <v>1126</v>
      </c>
      <c r="L100" s="40"/>
      <c r="M100" s="185" t="s">
        <v>19</v>
      </c>
      <c r="N100" s="186" t="s">
        <v>46</v>
      </c>
      <c r="O100" s="65"/>
      <c r="P100" s="187">
        <f>O100*H100</f>
        <v>0</v>
      </c>
      <c r="Q100" s="187">
        <v>0</v>
      </c>
      <c r="R100" s="187">
        <f>Q100*H100</f>
        <v>0</v>
      </c>
      <c r="S100" s="187">
        <v>0</v>
      </c>
      <c r="T100" s="18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260</v>
      </c>
      <c r="AT100" s="189" t="s">
        <v>236</v>
      </c>
      <c r="AU100" s="189" t="s">
        <v>80</v>
      </c>
      <c r="AY100" s="18" t="s">
        <v>233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80</v>
      </c>
      <c r="BK100" s="190">
        <f>ROUND(I100*H100,2)</f>
        <v>0</v>
      </c>
      <c r="BL100" s="18" t="s">
        <v>260</v>
      </c>
      <c r="BM100" s="189" t="s">
        <v>1143</v>
      </c>
    </row>
    <row r="101" spans="1:65" s="2" customFormat="1" ht="33" customHeight="1">
      <c r="A101" s="35"/>
      <c r="B101" s="36"/>
      <c r="C101" s="178" t="s">
        <v>276</v>
      </c>
      <c r="D101" s="178" t="s">
        <v>236</v>
      </c>
      <c r="E101" s="179" t="s">
        <v>1144</v>
      </c>
      <c r="F101" s="180" t="s">
        <v>1145</v>
      </c>
      <c r="G101" s="181" t="s">
        <v>549</v>
      </c>
      <c r="H101" s="182">
        <v>2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80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1146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1147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80</v>
      </c>
    </row>
    <row r="103" spans="1:65" s="2" customFormat="1" ht="37.9" customHeight="1">
      <c r="A103" s="35"/>
      <c r="B103" s="36"/>
      <c r="C103" s="178" t="s">
        <v>284</v>
      </c>
      <c r="D103" s="178" t="s">
        <v>236</v>
      </c>
      <c r="E103" s="179" t="s">
        <v>1148</v>
      </c>
      <c r="F103" s="180" t="s">
        <v>1149</v>
      </c>
      <c r="G103" s="181" t="s">
        <v>549</v>
      </c>
      <c r="H103" s="182">
        <v>2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80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1150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1151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80</v>
      </c>
    </row>
    <row r="105" spans="1:65" s="2" customFormat="1" ht="49.15" customHeight="1">
      <c r="A105" s="35"/>
      <c r="B105" s="36"/>
      <c r="C105" s="178" t="s">
        <v>340</v>
      </c>
      <c r="D105" s="178" t="s">
        <v>236</v>
      </c>
      <c r="E105" s="179" t="s">
        <v>1152</v>
      </c>
      <c r="F105" s="180" t="s">
        <v>1153</v>
      </c>
      <c r="G105" s="181" t="s">
        <v>549</v>
      </c>
      <c r="H105" s="182">
        <v>2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80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1154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1155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80</v>
      </c>
    </row>
    <row r="107" spans="1:65" s="2" customFormat="1" ht="16.5" customHeight="1">
      <c r="A107" s="35"/>
      <c r="B107" s="36"/>
      <c r="C107" s="178" t="s">
        <v>188</v>
      </c>
      <c r="D107" s="178" t="s">
        <v>236</v>
      </c>
      <c r="E107" s="179" t="s">
        <v>1156</v>
      </c>
      <c r="F107" s="180" t="s">
        <v>1157</v>
      </c>
      <c r="G107" s="181" t="s">
        <v>330</v>
      </c>
      <c r="H107" s="182">
        <v>1</v>
      </c>
      <c r="I107" s="183"/>
      <c r="J107" s="184">
        <f>ROUND(I107*H107,2)</f>
        <v>0</v>
      </c>
      <c r="K107" s="180" t="s">
        <v>1126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0</v>
      </c>
      <c r="R107" s="187">
        <f>Q107*H107</f>
        <v>0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80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1158</v>
      </c>
    </row>
    <row r="108" spans="1:65" s="2" customFormat="1" ht="58.5">
      <c r="A108" s="35"/>
      <c r="B108" s="36"/>
      <c r="C108" s="37"/>
      <c r="D108" s="196" t="s">
        <v>249</v>
      </c>
      <c r="E108" s="37"/>
      <c r="F108" s="197" t="s">
        <v>1159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249</v>
      </c>
      <c r="AU108" s="18" t="s">
        <v>80</v>
      </c>
    </row>
    <row r="109" spans="1:65" s="2" customFormat="1" ht="16.5" customHeight="1">
      <c r="A109" s="35"/>
      <c r="B109" s="36"/>
      <c r="C109" s="178" t="s">
        <v>123</v>
      </c>
      <c r="D109" s="178" t="s">
        <v>236</v>
      </c>
      <c r="E109" s="179" t="s">
        <v>237</v>
      </c>
      <c r="F109" s="180" t="s">
        <v>1160</v>
      </c>
      <c r="G109" s="181" t="s">
        <v>239</v>
      </c>
      <c r="H109" s="182">
        <v>1</v>
      </c>
      <c r="I109" s="183"/>
      <c r="J109" s="184">
        <f>ROUND(I109*H109,2)</f>
        <v>0</v>
      </c>
      <c r="K109" s="180" t="s">
        <v>1126</v>
      </c>
      <c r="L109" s="40"/>
      <c r="M109" s="242" t="s">
        <v>19</v>
      </c>
      <c r="N109" s="243" t="s">
        <v>46</v>
      </c>
      <c r="O109" s="200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241</v>
      </c>
      <c r="AT109" s="189" t="s">
        <v>236</v>
      </c>
      <c r="AU109" s="189" t="s">
        <v>80</v>
      </c>
      <c r="AY109" s="18" t="s">
        <v>233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80</v>
      </c>
      <c r="BK109" s="190">
        <f>ROUND(I109*H109,2)</f>
        <v>0</v>
      </c>
      <c r="BL109" s="18" t="s">
        <v>241</v>
      </c>
      <c r="BM109" s="189" t="s">
        <v>1161</v>
      </c>
    </row>
    <row r="110" spans="1:65" s="2" customFormat="1" ht="6.95" customHeight="1">
      <c r="A110" s="35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0"/>
      <c r="M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</sheetData>
  <sheetProtection algorithmName="SHA-512" hashValue="bkF+/OiMUzhGQyz/zsHvO/LFk4Jwy7WDK8SvTp5d6mrLC+QZQGXBKSFs/6O7HJj+Ws8KHI5jYaUneOnB+XL63A==" saltValue="gX/wXM8SAotTrsOk98FoCA29amEG3kiSE2N2c6THbt/D29M3LxOt+PvMi8VOniofF/c4v6xNrdoC77St7mnAyA==" spinCount="100000" sheet="1" objects="1" scenarios="1" formatColumns="0" formatRows="0" autoFilter="0"/>
  <autoFilter ref="C91:K109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6" r:id="rId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109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s="1" customFormat="1" ht="12" customHeight="1">
      <c r="B8" s="21"/>
      <c r="D8" s="112" t="s">
        <v>290</v>
      </c>
      <c r="L8" s="21"/>
    </row>
    <row r="9" spans="1:46" s="2" customFormat="1" ht="16.5" customHeight="1">
      <c r="A9" s="35"/>
      <c r="B9" s="40"/>
      <c r="C9" s="35"/>
      <c r="D9" s="35"/>
      <c r="E9" s="392" t="s">
        <v>291</v>
      </c>
      <c r="F9" s="386"/>
      <c r="G9" s="386"/>
      <c r="H9" s="386"/>
      <c r="I9" s="35"/>
      <c r="J9" s="35"/>
      <c r="K9" s="35"/>
      <c r="L9" s="11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2" t="s">
        <v>292</v>
      </c>
      <c r="E10" s="35"/>
      <c r="F10" s="35"/>
      <c r="G10" s="35"/>
      <c r="H10" s="35"/>
      <c r="I10" s="35"/>
      <c r="J10" s="35"/>
      <c r="K10" s="35"/>
      <c r="L10" s="11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1162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2" t="s">
        <v>18</v>
      </c>
      <c r="E13" s="35"/>
      <c r="F13" s="103" t="s">
        <v>19</v>
      </c>
      <c r="G13" s="35"/>
      <c r="H13" s="35"/>
      <c r="I13" s="112" t="s">
        <v>20</v>
      </c>
      <c r="J13" s="103" t="s">
        <v>19</v>
      </c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2" t="s">
        <v>21</v>
      </c>
      <c r="E14" s="35"/>
      <c r="F14" s="103" t="s">
        <v>22</v>
      </c>
      <c r="G14" s="35"/>
      <c r="H14" s="35"/>
      <c r="I14" s="112" t="s">
        <v>23</v>
      </c>
      <c r="J14" s="114" t="str">
        <f>'Rekapitulace stavby'!AN8</f>
        <v>26. 1. 2022</v>
      </c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25</v>
      </c>
      <c r="E16" s="35"/>
      <c r="F16" s="35"/>
      <c r="G16" s="35"/>
      <c r="H16" s="35"/>
      <c r="I16" s="112" t="s">
        <v>26</v>
      </c>
      <c r="J16" s="103" t="s">
        <v>27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3" t="s">
        <v>28</v>
      </c>
      <c r="F17" s="35"/>
      <c r="G17" s="35"/>
      <c r="H17" s="35"/>
      <c r="I17" s="112" t="s">
        <v>29</v>
      </c>
      <c r="J17" s="103" t="s">
        <v>30</v>
      </c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2" t="s">
        <v>31</v>
      </c>
      <c r="E19" s="35"/>
      <c r="F19" s="35"/>
      <c r="G19" s="35"/>
      <c r="H19" s="35"/>
      <c r="I19" s="112" t="s">
        <v>26</v>
      </c>
      <c r="J19" s="31" t="str">
        <f>'Rekapitulace stavby'!AN13</f>
        <v>Vyplň údaj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7" t="str">
        <f>'Rekapitulace stavby'!E14</f>
        <v>Vyplň údaj</v>
      </c>
      <c r="F20" s="388"/>
      <c r="G20" s="388"/>
      <c r="H20" s="388"/>
      <c r="I20" s="112" t="s">
        <v>29</v>
      </c>
      <c r="J20" s="31" t="str">
        <f>'Rekapitulace stavby'!AN14</f>
        <v>Vyplň údaj</v>
      </c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2" t="s">
        <v>33</v>
      </c>
      <c r="E22" s="35"/>
      <c r="F22" s="35"/>
      <c r="G22" s="35"/>
      <c r="H22" s="35"/>
      <c r="I22" s="112" t="s">
        <v>26</v>
      </c>
      <c r="J22" s="103" t="s">
        <v>34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3" t="s">
        <v>35</v>
      </c>
      <c r="F23" s="35"/>
      <c r="G23" s="35"/>
      <c r="H23" s="35"/>
      <c r="I23" s="112" t="s">
        <v>29</v>
      </c>
      <c r="J23" s="103" t="s">
        <v>36</v>
      </c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2" t="s">
        <v>38</v>
      </c>
      <c r="E25" s="35"/>
      <c r="F25" s="35"/>
      <c r="G25" s="35"/>
      <c r="H25" s="35"/>
      <c r="I25" s="112" t="s">
        <v>26</v>
      </c>
      <c r="J25" s="103" t="s">
        <v>1163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3" t="s">
        <v>1164</v>
      </c>
      <c r="F26" s="35"/>
      <c r="G26" s="35"/>
      <c r="H26" s="35"/>
      <c r="I26" s="112" t="s">
        <v>29</v>
      </c>
      <c r="J26" s="103" t="s">
        <v>19</v>
      </c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2" t="s">
        <v>39</v>
      </c>
      <c r="E28" s="35"/>
      <c r="F28" s="35"/>
      <c r="G28" s="35"/>
      <c r="H28" s="35"/>
      <c r="I28" s="35"/>
      <c r="J28" s="35"/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5"/>
      <c r="B29" s="116"/>
      <c r="C29" s="115"/>
      <c r="D29" s="115"/>
      <c r="E29" s="389" t="s">
        <v>19</v>
      </c>
      <c r="F29" s="389"/>
      <c r="G29" s="389"/>
      <c r="H29" s="38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8"/>
      <c r="J31" s="118"/>
      <c r="K31" s="118"/>
      <c r="L31" s="11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9" t="s">
        <v>41</v>
      </c>
      <c r="E32" s="35"/>
      <c r="F32" s="35"/>
      <c r="G32" s="35"/>
      <c r="H32" s="35"/>
      <c r="I32" s="35"/>
      <c r="J32" s="120">
        <f>ROUND(J87, 2)</f>
        <v>0</v>
      </c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1" t="s">
        <v>43</v>
      </c>
      <c r="G34" s="35"/>
      <c r="H34" s="35"/>
      <c r="I34" s="121" t="s">
        <v>42</v>
      </c>
      <c r="J34" s="121" t="s">
        <v>44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45</v>
      </c>
      <c r="E35" s="112" t="s">
        <v>46</v>
      </c>
      <c r="F35" s="123">
        <f>ROUND((SUM(BE87:BE92)),  2)</f>
        <v>0</v>
      </c>
      <c r="G35" s="35"/>
      <c r="H35" s="35"/>
      <c r="I35" s="124">
        <v>0.21</v>
      </c>
      <c r="J35" s="123">
        <f>ROUND(((SUM(BE87:BE92))*I35),  2)</f>
        <v>0</v>
      </c>
      <c r="K35" s="35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2" t="s">
        <v>47</v>
      </c>
      <c r="F36" s="123">
        <f>ROUND((SUM(BF87:BF92)),  2)</f>
        <v>0</v>
      </c>
      <c r="G36" s="35"/>
      <c r="H36" s="35"/>
      <c r="I36" s="124">
        <v>0.15</v>
      </c>
      <c r="J36" s="123">
        <f>ROUND(((SUM(BF87:BF92))*I36),  2)</f>
        <v>0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2" t="s">
        <v>48</v>
      </c>
      <c r="F37" s="123">
        <f>ROUND((SUM(BG87:BG92)),  2)</f>
        <v>0</v>
      </c>
      <c r="G37" s="35"/>
      <c r="H37" s="35"/>
      <c r="I37" s="124">
        <v>0.21</v>
      </c>
      <c r="J37" s="123">
        <f>0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2" t="s">
        <v>49</v>
      </c>
      <c r="F38" s="123">
        <f>ROUND((SUM(BH87:BH92)),  2)</f>
        <v>0</v>
      </c>
      <c r="G38" s="35"/>
      <c r="H38" s="35"/>
      <c r="I38" s="124">
        <v>0.15</v>
      </c>
      <c r="J38" s="123">
        <f>0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50</v>
      </c>
      <c r="F39" s="123">
        <f>ROUND((SUM(BI87:BI92)),  2)</f>
        <v>0</v>
      </c>
      <c r="G39" s="35"/>
      <c r="H39" s="35"/>
      <c r="I39" s="124">
        <v>0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207</v>
      </c>
      <c r="D47" s="37"/>
      <c r="E47" s="37"/>
      <c r="F47" s="37"/>
      <c r="G47" s="37"/>
      <c r="H47" s="37"/>
      <c r="I47" s="37"/>
      <c r="J47" s="37"/>
      <c r="K47" s="37"/>
      <c r="L47" s="11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90" t="str">
        <f>E7</f>
        <v>ZŠ Rokycanova - opravy vnitřních instalací</v>
      </c>
      <c r="F50" s="391"/>
      <c r="G50" s="391"/>
      <c r="H50" s="391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290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90" t="s">
        <v>291</v>
      </c>
      <c r="F52" s="384"/>
      <c r="G52" s="384"/>
      <c r="H52" s="384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292</v>
      </c>
      <c r="D53" s="37"/>
      <c r="E53" s="37"/>
      <c r="F53" s="37"/>
      <c r="G53" s="37"/>
      <c r="H53" s="37"/>
      <c r="I53" s="37"/>
      <c r="J53" s="37"/>
      <c r="K53" s="37"/>
      <c r="L53" s="11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6" t="str">
        <f>E11</f>
        <v>D.1.4.2 - Zařízení silnoproudé elektrotechniky</v>
      </c>
      <c r="F54" s="384"/>
      <c r="G54" s="384"/>
      <c r="H54" s="384"/>
      <c r="I54" s="37"/>
      <c r="J54" s="37"/>
      <c r="K54" s="37"/>
      <c r="L54" s="11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Sokolov</v>
      </c>
      <c r="G56" s="37"/>
      <c r="H56" s="37"/>
      <c r="I56" s="30" t="s">
        <v>23</v>
      </c>
      <c r="J56" s="60" t="str">
        <f>IF(J14="","",J14)</f>
        <v>26. 1. 2022</v>
      </c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25</v>
      </c>
      <c r="D58" s="37"/>
      <c r="E58" s="37"/>
      <c r="F58" s="28" t="str">
        <f>E17</f>
        <v>Město Sokolov</v>
      </c>
      <c r="G58" s="37"/>
      <c r="H58" s="37"/>
      <c r="I58" s="30" t="s">
        <v>33</v>
      </c>
      <c r="J58" s="33" t="str">
        <f>E23</f>
        <v>NCI.CZ ENGINEERING s.r.o.</v>
      </c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Ing.Ondřej Novotný</v>
      </c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6" t="s">
        <v>208</v>
      </c>
      <c r="D61" s="137"/>
      <c r="E61" s="137"/>
      <c r="F61" s="137"/>
      <c r="G61" s="137"/>
      <c r="H61" s="137"/>
      <c r="I61" s="137"/>
      <c r="J61" s="138" t="s">
        <v>209</v>
      </c>
      <c r="K61" s="1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39" t="s">
        <v>73</v>
      </c>
      <c r="D63" s="37"/>
      <c r="E63" s="37"/>
      <c r="F63" s="37"/>
      <c r="G63" s="37"/>
      <c r="H63" s="37"/>
      <c r="I63" s="37"/>
      <c r="J63" s="78">
        <f>J87</f>
        <v>0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210</v>
      </c>
    </row>
    <row r="64" spans="1:47" s="9" customFormat="1" ht="24.95" customHeight="1">
      <c r="B64" s="140"/>
      <c r="C64" s="141"/>
      <c r="D64" s="142" t="s">
        <v>294</v>
      </c>
      <c r="E64" s="143"/>
      <c r="F64" s="143"/>
      <c r="G64" s="143"/>
      <c r="H64" s="143"/>
      <c r="I64" s="143"/>
      <c r="J64" s="144">
        <f>J88</f>
        <v>0</v>
      </c>
      <c r="K64" s="141"/>
      <c r="L64" s="145"/>
    </row>
    <row r="65" spans="1:31" s="10" customFormat="1" ht="19.899999999999999" customHeight="1">
      <c r="B65" s="146"/>
      <c r="C65" s="97"/>
      <c r="D65" s="147" t="s">
        <v>1165</v>
      </c>
      <c r="E65" s="148"/>
      <c r="F65" s="148"/>
      <c r="G65" s="148"/>
      <c r="H65" s="148"/>
      <c r="I65" s="148"/>
      <c r="J65" s="149">
        <f>J89</f>
        <v>0</v>
      </c>
      <c r="K65" s="97"/>
      <c r="L65" s="150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217</v>
      </c>
      <c r="D72" s="37"/>
      <c r="E72" s="37"/>
      <c r="F72" s="37"/>
      <c r="G72" s="37"/>
      <c r="H72" s="37"/>
      <c r="I72" s="37"/>
      <c r="J72" s="37"/>
      <c r="K72" s="37"/>
      <c r="L72" s="11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90" t="str">
        <f>E7</f>
        <v>ZŠ Rokycanova - opravy vnitřních instalací</v>
      </c>
      <c r="F75" s="391"/>
      <c r="G75" s="391"/>
      <c r="H75" s="391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2"/>
      <c r="C76" s="30" t="s">
        <v>290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5"/>
      <c r="B77" s="36"/>
      <c r="C77" s="37"/>
      <c r="D77" s="37"/>
      <c r="E77" s="390" t="s">
        <v>291</v>
      </c>
      <c r="F77" s="384"/>
      <c r="G77" s="384"/>
      <c r="H77" s="384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292</v>
      </c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46" t="str">
        <f>E11</f>
        <v>D.1.4.2 - Zařízení silnoproudé elektrotechniky</v>
      </c>
      <c r="F79" s="384"/>
      <c r="G79" s="384"/>
      <c r="H79" s="384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F14</f>
        <v>Sokolov</v>
      </c>
      <c r="G81" s="37"/>
      <c r="H81" s="37"/>
      <c r="I81" s="30" t="s">
        <v>23</v>
      </c>
      <c r="J81" s="60" t="str">
        <f>IF(J14="","",J14)</f>
        <v>26. 1. 2022</v>
      </c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25</v>
      </c>
      <c r="D83" s="37"/>
      <c r="E83" s="37"/>
      <c r="F83" s="28" t="str">
        <f>E17</f>
        <v>Město Sokolov</v>
      </c>
      <c r="G83" s="37"/>
      <c r="H83" s="37"/>
      <c r="I83" s="30" t="s">
        <v>33</v>
      </c>
      <c r="J83" s="33" t="str">
        <f>E23</f>
        <v>NCI.CZ ENGINEERING s.r.o.</v>
      </c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31</v>
      </c>
      <c r="D84" s="37"/>
      <c r="E84" s="37"/>
      <c r="F84" s="28" t="str">
        <f>IF(E20="","",E20)</f>
        <v>Vyplň údaj</v>
      </c>
      <c r="G84" s="37"/>
      <c r="H84" s="37"/>
      <c r="I84" s="30" t="s">
        <v>38</v>
      </c>
      <c r="J84" s="33" t="str">
        <f>E26</f>
        <v>Ing.Ondřej Novotný</v>
      </c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51"/>
      <c r="B86" s="152"/>
      <c r="C86" s="153" t="s">
        <v>218</v>
      </c>
      <c r="D86" s="154" t="s">
        <v>60</v>
      </c>
      <c r="E86" s="154" t="s">
        <v>56</v>
      </c>
      <c r="F86" s="154" t="s">
        <v>57</v>
      </c>
      <c r="G86" s="154" t="s">
        <v>219</v>
      </c>
      <c r="H86" s="154" t="s">
        <v>220</v>
      </c>
      <c r="I86" s="154" t="s">
        <v>221</v>
      </c>
      <c r="J86" s="154" t="s">
        <v>209</v>
      </c>
      <c r="K86" s="155" t="s">
        <v>222</v>
      </c>
      <c r="L86" s="156"/>
      <c r="M86" s="69" t="s">
        <v>19</v>
      </c>
      <c r="N86" s="70" t="s">
        <v>45</v>
      </c>
      <c r="O86" s="70" t="s">
        <v>223</v>
      </c>
      <c r="P86" s="70" t="s">
        <v>224</v>
      </c>
      <c r="Q86" s="70" t="s">
        <v>225</v>
      </c>
      <c r="R86" s="70" t="s">
        <v>226</v>
      </c>
      <c r="S86" s="70" t="s">
        <v>227</v>
      </c>
      <c r="T86" s="71" t="s">
        <v>228</v>
      </c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</row>
    <row r="87" spans="1:65" s="2" customFormat="1" ht="22.9" customHeight="1">
      <c r="A87" s="35"/>
      <c r="B87" s="36"/>
      <c r="C87" s="76" t="s">
        <v>229</v>
      </c>
      <c r="D87" s="37"/>
      <c r="E87" s="37"/>
      <c r="F87" s="37"/>
      <c r="G87" s="37"/>
      <c r="H87" s="37"/>
      <c r="I87" s="37"/>
      <c r="J87" s="157">
        <f>BK87</f>
        <v>0</v>
      </c>
      <c r="K87" s="37"/>
      <c r="L87" s="40"/>
      <c r="M87" s="72"/>
      <c r="N87" s="158"/>
      <c r="O87" s="73"/>
      <c r="P87" s="159">
        <f>P88</f>
        <v>0</v>
      </c>
      <c r="Q87" s="73"/>
      <c r="R87" s="159">
        <f>R88</f>
        <v>0</v>
      </c>
      <c r="S87" s="73"/>
      <c r="T87" s="160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74</v>
      </c>
      <c r="AU87" s="18" t="s">
        <v>210</v>
      </c>
      <c r="BK87" s="161">
        <f>BK88</f>
        <v>0</v>
      </c>
    </row>
    <row r="88" spans="1:65" s="12" customFormat="1" ht="25.9" customHeight="1">
      <c r="B88" s="162"/>
      <c r="C88" s="163"/>
      <c r="D88" s="164" t="s">
        <v>74</v>
      </c>
      <c r="E88" s="165" t="s">
        <v>295</v>
      </c>
      <c r="F88" s="165" t="s">
        <v>296</v>
      </c>
      <c r="G88" s="163"/>
      <c r="H88" s="163"/>
      <c r="I88" s="166"/>
      <c r="J88" s="167">
        <f>BK88</f>
        <v>0</v>
      </c>
      <c r="K88" s="163"/>
      <c r="L88" s="168"/>
      <c r="M88" s="169"/>
      <c r="N88" s="170"/>
      <c r="O88" s="170"/>
      <c r="P88" s="171">
        <f>P89</f>
        <v>0</v>
      </c>
      <c r="Q88" s="170"/>
      <c r="R88" s="171">
        <f>R89</f>
        <v>0</v>
      </c>
      <c r="S88" s="170"/>
      <c r="T88" s="172">
        <f>T89</f>
        <v>0</v>
      </c>
      <c r="AR88" s="173" t="s">
        <v>86</v>
      </c>
      <c r="AT88" s="174" t="s">
        <v>74</v>
      </c>
      <c r="AU88" s="174" t="s">
        <v>75</v>
      </c>
      <c r="AY88" s="173" t="s">
        <v>233</v>
      </c>
      <c r="BK88" s="175">
        <f>BK89</f>
        <v>0</v>
      </c>
    </row>
    <row r="89" spans="1:65" s="12" customFormat="1" ht="22.9" customHeight="1">
      <c r="B89" s="162"/>
      <c r="C89" s="163"/>
      <c r="D89" s="164" t="s">
        <v>74</v>
      </c>
      <c r="E89" s="176" t="s">
        <v>1166</v>
      </c>
      <c r="F89" s="176" t="s">
        <v>1167</v>
      </c>
      <c r="G89" s="163"/>
      <c r="H89" s="163"/>
      <c r="I89" s="166"/>
      <c r="J89" s="177">
        <f>BK89</f>
        <v>0</v>
      </c>
      <c r="K89" s="163"/>
      <c r="L89" s="168"/>
      <c r="M89" s="169"/>
      <c r="N89" s="170"/>
      <c r="O89" s="170"/>
      <c r="P89" s="171">
        <f>SUM(P90:P92)</f>
        <v>0</v>
      </c>
      <c r="Q89" s="170"/>
      <c r="R89" s="171">
        <f>SUM(R90:R92)</f>
        <v>0</v>
      </c>
      <c r="S89" s="170"/>
      <c r="T89" s="172">
        <f>SUM(T90:T92)</f>
        <v>0</v>
      </c>
      <c r="AR89" s="173" t="s">
        <v>86</v>
      </c>
      <c r="AT89" s="174" t="s">
        <v>74</v>
      </c>
      <c r="AU89" s="174" t="s">
        <v>80</v>
      </c>
      <c r="AY89" s="173" t="s">
        <v>233</v>
      </c>
      <c r="BK89" s="175">
        <f>SUM(BK90:BK92)</f>
        <v>0</v>
      </c>
    </row>
    <row r="90" spans="1:65" s="2" customFormat="1" ht="16.5" customHeight="1">
      <c r="A90" s="35"/>
      <c r="B90" s="36"/>
      <c r="C90" s="178" t="s">
        <v>80</v>
      </c>
      <c r="D90" s="178" t="s">
        <v>236</v>
      </c>
      <c r="E90" s="179" t="s">
        <v>1168</v>
      </c>
      <c r="F90" s="180" t="s">
        <v>1169</v>
      </c>
      <c r="G90" s="181" t="s">
        <v>239</v>
      </c>
      <c r="H90" s="182">
        <v>1</v>
      </c>
      <c r="I90" s="183"/>
      <c r="J90" s="184">
        <f>ROUND(I90*H90,2)</f>
        <v>0</v>
      </c>
      <c r="K90" s="180" t="s">
        <v>240</v>
      </c>
      <c r="L90" s="40"/>
      <c r="M90" s="185" t="s">
        <v>19</v>
      </c>
      <c r="N90" s="186" t="s">
        <v>46</v>
      </c>
      <c r="O90" s="65"/>
      <c r="P90" s="187">
        <f>O90*H90</f>
        <v>0</v>
      </c>
      <c r="Q90" s="187">
        <v>0</v>
      </c>
      <c r="R90" s="187">
        <f>Q90*H90</f>
        <v>0</v>
      </c>
      <c r="S90" s="187">
        <v>0</v>
      </c>
      <c r="T90" s="18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9" t="s">
        <v>194</v>
      </c>
      <c r="AT90" s="189" t="s">
        <v>236</v>
      </c>
      <c r="AU90" s="189" t="s">
        <v>86</v>
      </c>
      <c r="AY90" s="18" t="s">
        <v>233</v>
      </c>
      <c r="BE90" s="190">
        <f>IF(N90="základní",J90,0)</f>
        <v>0</v>
      </c>
      <c r="BF90" s="190">
        <f>IF(N90="snížená",J90,0)</f>
        <v>0</v>
      </c>
      <c r="BG90" s="190">
        <f>IF(N90="zákl. přenesená",J90,0)</f>
        <v>0</v>
      </c>
      <c r="BH90" s="190">
        <f>IF(N90="sníž. přenesená",J90,0)</f>
        <v>0</v>
      </c>
      <c r="BI90" s="190">
        <f>IF(N90="nulová",J90,0)</f>
        <v>0</v>
      </c>
      <c r="BJ90" s="18" t="s">
        <v>80</v>
      </c>
      <c r="BK90" s="190">
        <f>ROUND(I90*H90,2)</f>
        <v>0</v>
      </c>
      <c r="BL90" s="18" t="s">
        <v>194</v>
      </c>
      <c r="BM90" s="189" t="s">
        <v>1170</v>
      </c>
    </row>
    <row r="91" spans="1:65" s="2" customFormat="1">
      <c r="A91" s="35"/>
      <c r="B91" s="36"/>
      <c r="C91" s="37"/>
      <c r="D91" s="191" t="s">
        <v>243</v>
      </c>
      <c r="E91" s="37"/>
      <c r="F91" s="192" t="s">
        <v>1171</v>
      </c>
      <c r="G91" s="37"/>
      <c r="H91" s="37"/>
      <c r="I91" s="193"/>
      <c r="J91" s="37"/>
      <c r="K91" s="37"/>
      <c r="L91" s="40"/>
      <c r="M91" s="194"/>
      <c r="N91" s="195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243</v>
      </c>
      <c r="AU91" s="18" t="s">
        <v>86</v>
      </c>
    </row>
    <row r="92" spans="1:65" s="2" customFormat="1" ht="19.5">
      <c r="A92" s="35"/>
      <c r="B92" s="36"/>
      <c r="C92" s="37"/>
      <c r="D92" s="196" t="s">
        <v>249</v>
      </c>
      <c r="E92" s="37"/>
      <c r="F92" s="197" t="s">
        <v>1172</v>
      </c>
      <c r="G92" s="37"/>
      <c r="H92" s="37"/>
      <c r="I92" s="193"/>
      <c r="J92" s="37"/>
      <c r="K92" s="37"/>
      <c r="L92" s="40"/>
      <c r="M92" s="198"/>
      <c r="N92" s="199"/>
      <c r="O92" s="200"/>
      <c r="P92" s="200"/>
      <c r="Q92" s="200"/>
      <c r="R92" s="200"/>
      <c r="S92" s="200"/>
      <c r="T92" s="201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249</v>
      </c>
      <c r="AU92" s="18" t="s">
        <v>86</v>
      </c>
    </row>
    <row r="93" spans="1:65" s="2" customFormat="1" ht="6.95" customHeight="1">
      <c r="A93" s="35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0"/>
      <c r="M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</sheetData>
  <sheetProtection algorithmName="SHA-512" hashValue="UnJ4VFRYz28yHp1m8ef40Czk0nVIaHOaA7rO0/qaf4TU6P7vgkReJhfHQenqPqJd4fibHpuXHm6E/uzJsB3f8Q==" saltValue="qBB97txuQimU3rcsPMfPhQ11zk0zD4LANxeYRzFhLd20zk9k2ZILosB/1/kO2NQws040/lxvkZEsIg8aCJSpVA==" spinCount="100000" sheet="1" objects="1" scenarios="1" formatColumns="0" formatRows="0" autoFilter="0"/>
  <autoFilter ref="C86:K9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>
      <selection activeCell="W36" sqref="W3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112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s="1" customFormat="1" ht="12" customHeight="1">
      <c r="B8" s="21"/>
      <c r="D8" s="112" t="s">
        <v>290</v>
      </c>
      <c r="L8" s="21"/>
    </row>
    <row r="9" spans="1:46" s="2" customFormat="1" ht="16.5" customHeight="1">
      <c r="A9" s="35"/>
      <c r="B9" s="40"/>
      <c r="C9" s="35"/>
      <c r="D9" s="35"/>
      <c r="E9" s="392" t="s">
        <v>291</v>
      </c>
      <c r="F9" s="386"/>
      <c r="G9" s="386"/>
      <c r="H9" s="386"/>
      <c r="I9" s="35"/>
      <c r="J9" s="35"/>
      <c r="K9" s="35"/>
      <c r="L9" s="11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2" t="s">
        <v>292</v>
      </c>
      <c r="E10" s="35"/>
      <c r="F10" s="35"/>
      <c r="G10" s="35"/>
      <c r="H10" s="35"/>
      <c r="I10" s="35"/>
      <c r="J10" s="35"/>
      <c r="K10" s="35"/>
      <c r="L10" s="11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1173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2" t="s">
        <v>18</v>
      </c>
      <c r="E13" s="35"/>
      <c r="F13" s="103" t="s">
        <v>19</v>
      </c>
      <c r="G13" s="35"/>
      <c r="H13" s="35"/>
      <c r="I13" s="112" t="s">
        <v>20</v>
      </c>
      <c r="J13" s="103" t="s">
        <v>19</v>
      </c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2" t="s">
        <v>21</v>
      </c>
      <c r="E14" s="35"/>
      <c r="F14" s="103" t="s">
        <v>22</v>
      </c>
      <c r="G14" s="35"/>
      <c r="H14" s="35"/>
      <c r="I14" s="112" t="s">
        <v>23</v>
      </c>
      <c r="J14" s="114" t="str">
        <f>'Rekapitulace stavby'!AN8</f>
        <v>26. 1. 2022</v>
      </c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25</v>
      </c>
      <c r="E16" s="35"/>
      <c r="F16" s="35"/>
      <c r="G16" s="35"/>
      <c r="H16" s="35"/>
      <c r="I16" s="112" t="s">
        <v>26</v>
      </c>
      <c r="J16" s="103" t="s">
        <v>27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3" t="s">
        <v>28</v>
      </c>
      <c r="F17" s="35"/>
      <c r="G17" s="35"/>
      <c r="H17" s="35"/>
      <c r="I17" s="112" t="s">
        <v>29</v>
      </c>
      <c r="J17" s="103" t="s">
        <v>30</v>
      </c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2" t="s">
        <v>31</v>
      </c>
      <c r="E19" s="35"/>
      <c r="F19" s="35"/>
      <c r="G19" s="35"/>
      <c r="H19" s="35"/>
      <c r="I19" s="112" t="s">
        <v>26</v>
      </c>
      <c r="J19" s="31" t="str">
        <f>'Rekapitulace stavby'!AN13</f>
        <v>Vyplň údaj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7" t="str">
        <f>'Rekapitulace stavby'!E14</f>
        <v>Vyplň údaj</v>
      </c>
      <c r="F20" s="388"/>
      <c r="G20" s="388"/>
      <c r="H20" s="388"/>
      <c r="I20" s="112" t="s">
        <v>29</v>
      </c>
      <c r="J20" s="31" t="str">
        <f>'Rekapitulace stavby'!AN14</f>
        <v>Vyplň údaj</v>
      </c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2" t="s">
        <v>33</v>
      </c>
      <c r="E22" s="35"/>
      <c r="F22" s="35"/>
      <c r="G22" s="35"/>
      <c r="H22" s="35"/>
      <c r="I22" s="112" t="s">
        <v>26</v>
      </c>
      <c r="J22" s="103" t="s">
        <v>34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3" t="s">
        <v>35</v>
      </c>
      <c r="F23" s="35"/>
      <c r="G23" s="35"/>
      <c r="H23" s="35"/>
      <c r="I23" s="112" t="s">
        <v>29</v>
      </c>
      <c r="J23" s="103" t="s">
        <v>36</v>
      </c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2" t="s">
        <v>38</v>
      </c>
      <c r="E25" s="35"/>
      <c r="F25" s="35"/>
      <c r="G25" s="35"/>
      <c r="H25" s="35"/>
      <c r="I25" s="112" t="s">
        <v>26</v>
      </c>
      <c r="J25" s="103" t="s">
        <v>1174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3" t="s">
        <v>1175</v>
      </c>
      <c r="F26" s="35"/>
      <c r="G26" s="35"/>
      <c r="H26" s="35"/>
      <c r="I26" s="112" t="s">
        <v>29</v>
      </c>
      <c r="J26" s="103" t="s">
        <v>1176</v>
      </c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2" t="s">
        <v>39</v>
      </c>
      <c r="E28" s="35"/>
      <c r="F28" s="35"/>
      <c r="G28" s="35"/>
      <c r="H28" s="35"/>
      <c r="I28" s="35"/>
      <c r="J28" s="35"/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5"/>
      <c r="B29" s="116"/>
      <c r="C29" s="115"/>
      <c r="D29" s="115"/>
      <c r="E29" s="389" t="s">
        <v>19</v>
      </c>
      <c r="F29" s="389"/>
      <c r="G29" s="389"/>
      <c r="H29" s="38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8"/>
      <c r="J31" s="118"/>
      <c r="K31" s="118"/>
      <c r="L31" s="11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9" t="s">
        <v>41</v>
      </c>
      <c r="E32" s="35"/>
      <c r="F32" s="35"/>
      <c r="G32" s="35"/>
      <c r="H32" s="35"/>
      <c r="I32" s="35"/>
      <c r="J32" s="120">
        <f>ROUND(J88, 2)</f>
        <v>0</v>
      </c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1" t="s">
        <v>43</v>
      </c>
      <c r="G34" s="35"/>
      <c r="H34" s="35"/>
      <c r="I34" s="121" t="s">
        <v>42</v>
      </c>
      <c r="J34" s="121" t="s">
        <v>44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45</v>
      </c>
      <c r="E35" s="112" t="s">
        <v>46</v>
      </c>
      <c r="F35" s="123">
        <f>ROUND((SUM(BE88:BE139)),  2)</f>
        <v>0</v>
      </c>
      <c r="G35" s="35"/>
      <c r="H35" s="35"/>
      <c r="I35" s="124">
        <v>0.21</v>
      </c>
      <c r="J35" s="123">
        <f>ROUND(((SUM(BE88:BE139))*I35),  2)</f>
        <v>0</v>
      </c>
      <c r="K35" s="35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2" t="s">
        <v>47</v>
      </c>
      <c r="F36" s="123">
        <f>ROUND((SUM(BF88:BF139)),  2)</f>
        <v>0</v>
      </c>
      <c r="G36" s="35"/>
      <c r="H36" s="35"/>
      <c r="I36" s="124">
        <v>0.15</v>
      </c>
      <c r="J36" s="123">
        <f>ROUND(((SUM(BF88:BF139))*I36),  2)</f>
        <v>0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2" t="s">
        <v>48</v>
      </c>
      <c r="F37" s="123">
        <f>ROUND((SUM(BG88:BG139)),  2)</f>
        <v>0</v>
      </c>
      <c r="G37" s="35"/>
      <c r="H37" s="35"/>
      <c r="I37" s="124">
        <v>0.21</v>
      </c>
      <c r="J37" s="123">
        <f>0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2" t="s">
        <v>49</v>
      </c>
      <c r="F38" s="123">
        <f>ROUND((SUM(BH88:BH139)),  2)</f>
        <v>0</v>
      </c>
      <c r="G38" s="35"/>
      <c r="H38" s="35"/>
      <c r="I38" s="124">
        <v>0.15</v>
      </c>
      <c r="J38" s="123">
        <f>0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50</v>
      </c>
      <c r="F39" s="123">
        <f>ROUND((SUM(BI88:BI139)),  2)</f>
        <v>0</v>
      </c>
      <c r="G39" s="35"/>
      <c r="H39" s="35"/>
      <c r="I39" s="124">
        <v>0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207</v>
      </c>
      <c r="D47" s="37"/>
      <c r="E47" s="37"/>
      <c r="F47" s="37"/>
      <c r="G47" s="37"/>
      <c r="H47" s="37"/>
      <c r="I47" s="37"/>
      <c r="J47" s="37"/>
      <c r="K47" s="37"/>
      <c r="L47" s="11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90" t="str">
        <f>E7</f>
        <v>ZŠ Rokycanova - opravy vnitřních instalací</v>
      </c>
      <c r="F50" s="391"/>
      <c r="G50" s="391"/>
      <c r="H50" s="391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290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90" t="s">
        <v>291</v>
      </c>
      <c r="F52" s="384"/>
      <c r="G52" s="384"/>
      <c r="H52" s="384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292</v>
      </c>
      <c r="D53" s="37"/>
      <c r="E53" s="37"/>
      <c r="F53" s="37"/>
      <c r="G53" s="37"/>
      <c r="H53" s="37"/>
      <c r="I53" s="37"/>
      <c r="J53" s="37"/>
      <c r="K53" s="37"/>
      <c r="L53" s="11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6" t="str">
        <f>E11</f>
        <v>D.1.4.3 - Slaboproudá elektrotechnika</v>
      </c>
      <c r="F54" s="384"/>
      <c r="G54" s="384"/>
      <c r="H54" s="384"/>
      <c r="I54" s="37"/>
      <c r="J54" s="37"/>
      <c r="K54" s="37"/>
      <c r="L54" s="11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Sokolov</v>
      </c>
      <c r="G56" s="37"/>
      <c r="H56" s="37"/>
      <c r="I56" s="30" t="s">
        <v>23</v>
      </c>
      <c r="J56" s="60" t="str">
        <f>IF(J14="","",J14)</f>
        <v>26. 1. 2022</v>
      </c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25</v>
      </c>
      <c r="D58" s="37"/>
      <c r="E58" s="37"/>
      <c r="F58" s="28" t="str">
        <f>E17</f>
        <v>Město Sokolov</v>
      </c>
      <c r="G58" s="37"/>
      <c r="H58" s="37"/>
      <c r="I58" s="30" t="s">
        <v>33</v>
      </c>
      <c r="J58" s="33" t="str">
        <f>E23</f>
        <v>NCI.CZ ENGINEERING s.r.o.</v>
      </c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KZ System s.r.o.</v>
      </c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6" t="s">
        <v>208</v>
      </c>
      <c r="D61" s="137"/>
      <c r="E61" s="137"/>
      <c r="F61" s="137"/>
      <c r="G61" s="137"/>
      <c r="H61" s="137"/>
      <c r="I61" s="137"/>
      <c r="J61" s="138" t="s">
        <v>209</v>
      </c>
      <c r="K61" s="1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39" t="s">
        <v>73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210</v>
      </c>
    </row>
    <row r="64" spans="1:47" s="9" customFormat="1" ht="24.95" customHeight="1">
      <c r="B64" s="140"/>
      <c r="C64" s="141"/>
      <c r="D64" s="142" t="s">
        <v>1177</v>
      </c>
      <c r="E64" s="143"/>
      <c r="F64" s="143"/>
      <c r="G64" s="143"/>
      <c r="H64" s="143"/>
      <c r="I64" s="143"/>
      <c r="J64" s="144">
        <f>J89</f>
        <v>0</v>
      </c>
      <c r="K64" s="141"/>
      <c r="L64" s="145"/>
    </row>
    <row r="65" spans="1:31" s="9" customFormat="1" ht="24.95" customHeight="1">
      <c r="B65" s="140"/>
      <c r="C65" s="141"/>
      <c r="D65" s="142" t="s">
        <v>1178</v>
      </c>
      <c r="E65" s="143"/>
      <c r="F65" s="143"/>
      <c r="G65" s="143"/>
      <c r="H65" s="143"/>
      <c r="I65" s="143"/>
      <c r="J65" s="144">
        <f>J103</f>
        <v>0</v>
      </c>
      <c r="K65" s="141"/>
      <c r="L65" s="145"/>
    </row>
    <row r="66" spans="1:31" s="9" customFormat="1" ht="24.95" customHeight="1">
      <c r="B66" s="140"/>
      <c r="C66" s="141"/>
      <c r="D66" s="142" t="s">
        <v>1179</v>
      </c>
      <c r="E66" s="143"/>
      <c r="F66" s="143"/>
      <c r="G66" s="143"/>
      <c r="H66" s="143"/>
      <c r="I66" s="143"/>
      <c r="J66" s="144">
        <f>J109</f>
        <v>0</v>
      </c>
      <c r="K66" s="141"/>
      <c r="L66" s="145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3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217</v>
      </c>
      <c r="D73" s="37"/>
      <c r="E73" s="37"/>
      <c r="F73" s="37"/>
      <c r="G73" s="37"/>
      <c r="H73" s="37"/>
      <c r="I73" s="37"/>
      <c r="J73" s="37"/>
      <c r="K73" s="37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90" t="str">
        <f>E7</f>
        <v>ZŠ Rokycanova - opravy vnitřních instalací</v>
      </c>
      <c r="F76" s="391"/>
      <c r="G76" s="391"/>
      <c r="H76" s="391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290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5"/>
      <c r="B78" s="36"/>
      <c r="C78" s="37"/>
      <c r="D78" s="37"/>
      <c r="E78" s="390" t="s">
        <v>291</v>
      </c>
      <c r="F78" s="384"/>
      <c r="G78" s="384"/>
      <c r="H78" s="384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292</v>
      </c>
      <c r="D79" s="37"/>
      <c r="E79" s="37"/>
      <c r="F79" s="37"/>
      <c r="G79" s="37"/>
      <c r="H79" s="37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46" t="str">
        <f>E11</f>
        <v>D.1.4.3 - Slaboproudá elektrotechnika</v>
      </c>
      <c r="F80" s="384"/>
      <c r="G80" s="384"/>
      <c r="H80" s="384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Sokolov</v>
      </c>
      <c r="G82" s="37"/>
      <c r="H82" s="37"/>
      <c r="I82" s="30" t="s">
        <v>23</v>
      </c>
      <c r="J82" s="60" t="str">
        <f>IF(J14="","",J14)</f>
        <v>26. 1. 2022</v>
      </c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7" customHeight="1">
      <c r="A84" s="35"/>
      <c r="B84" s="36"/>
      <c r="C84" s="30" t="s">
        <v>25</v>
      </c>
      <c r="D84" s="37"/>
      <c r="E84" s="37"/>
      <c r="F84" s="28" t="str">
        <f>E17</f>
        <v>Město Sokolov</v>
      </c>
      <c r="G84" s="37"/>
      <c r="H84" s="37"/>
      <c r="I84" s="30" t="s">
        <v>33</v>
      </c>
      <c r="J84" s="33" t="str">
        <f>E23</f>
        <v>NCI.CZ ENGINEERING s.r.o.</v>
      </c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31</v>
      </c>
      <c r="D85" s="37"/>
      <c r="E85" s="37"/>
      <c r="F85" s="28" t="str">
        <f>IF(E20="","",E20)</f>
        <v>Vyplň údaj</v>
      </c>
      <c r="G85" s="37"/>
      <c r="H85" s="37"/>
      <c r="I85" s="30" t="s">
        <v>38</v>
      </c>
      <c r="J85" s="33" t="str">
        <f>E26</f>
        <v>KZ System s.r.o.</v>
      </c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1"/>
      <c r="B87" s="152"/>
      <c r="C87" s="153" t="s">
        <v>218</v>
      </c>
      <c r="D87" s="154" t="s">
        <v>60</v>
      </c>
      <c r="E87" s="154" t="s">
        <v>56</v>
      </c>
      <c r="F87" s="154" t="s">
        <v>57</v>
      </c>
      <c r="G87" s="154" t="s">
        <v>219</v>
      </c>
      <c r="H87" s="154" t="s">
        <v>220</v>
      </c>
      <c r="I87" s="154" t="s">
        <v>221</v>
      </c>
      <c r="J87" s="154" t="s">
        <v>209</v>
      </c>
      <c r="K87" s="155" t="s">
        <v>222</v>
      </c>
      <c r="L87" s="156"/>
      <c r="M87" s="69" t="s">
        <v>19</v>
      </c>
      <c r="N87" s="70" t="s">
        <v>45</v>
      </c>
      <c r="O87" s="70" t="s">
        <v>223</v>
      </c>
      <c r="P87" s="70" t="s">
        <v>224</v>
      </c>
      <c r="Q87" s="70" t="s">
        <v>225</v>
      </c>
      <c r="R87" s="70" t="s">
        <v>226</v>
      </c>
      <c r="S87" s="70" t="s">
        <v>227</v>
      </c>
      <c r="T87" s="71" t="s">
        <v>228</v>
      </c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</row>
    <row r="88" spans="1:65" s="2" customFormat="1" ht="22.9" customHeight="1">
      <c r="A88" s="35"/>
      <c r="B88" s="36"/>
      <c r="C88" s="76" t="s">
        <v>229</v>
      </c>
      <c r="D88" s="37"/>
      <c r="E88" s="37"/>
      <c r="F88" s="37"/>
      <c r="G88" s="37"/>
      <c r="H88" s="37"/>
      <c r="I88" s="37"/>
      <c r="J88" s="157">
        <f>BK88</f>
        <v>0</v>
      </c>
      <c r="K88" s="37"/>
      <c r="L88" s="40"/>
      <c r="M88" s="72"/>
      <c r="N88" s="158"/>
      <c r="O88" s="73"/>
      <c r="P88" s="159">
        <f>P89+P103+P109</f>
        <v>0</v>
      </c>
      <c r="Q88" s="73"/>
      <c r="R88" s="159">
        <f>R89+R103+R109</f>
        <v>0</v>
      </c>
      <c r="S88" s="73"/>
      <c r="T88" s="160">
        <f>T89+T103+T109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74</v>
      </c>
      <c r="AU88" s="18" t="s">
        <v>210</v>
      </c>
      <c r="BK88" s="161">
        <f>BK89+BK103+BK109</f>
        <v>0</v>
      </c>
    </row>
    <row r="89" spans="1:65" s="12" customFormat="1" ht="25.9" customHeight="1">
      <c r="B89" s="162"/>
      <c r="C89" s="163"/>
      <c r="D89" s="164" t="s">
        <v>74</v>
      </c>
      <c r="E89" s="165" t="s">
        <v>1180</v>
      </c>
      <c r="F89" s="165" t="s">
        <v>1181</v>
      </c>
      <c r="G89" s="163"/>
      <c r="H89" s="163"/>
      <c r="I89" s="166"/>
      <c r="J89" s="167">
        <f>BK89</f>
        <v>0</v>
      </c>
      <c r="K89" s="163"/>
      <c r="L89" s="168"/>
      <c r="M89" s="169"/>
      <c r="N89" s="170"/>
      <c r="O89" s="170"/>
      <c r="P89" s="171">
        <f>SUM(P90:P102)</f>
        <v>0</v>
      </c>
      <c r="Q89" s="170"/>
      <c r="R89" s="171">
        <f>SUM(R90:R102)</f>
        <v>0</v>
      </c>
      <c r="S89" s="170"/>
      <c r="T89" s="172">
        <f>SUM(T90:T102)</f>
        <v>0</v>
      </c>
      <c r="AR89" s="173" t="s">
        <v>80</v>
      </c>
      <c r="AT89" s="174" t="s">
        <v>74</v>
      </c>
      <c r="AU89" s="174" t="s">
        <v>75</v>
      </c>
      <c r="AY89" s="173" t="s">
        <v>233</v>
      </c>
      <c r="BK89" s="175">
        <f>SUM(BK90:BK102)</f>
        <v>0</v>
      </c>
    </row>
    <row r="90" spans="1:65" s="2" customFormat="1" ht="62.65" customHeight="1">
      <c r="A90" s="35"/>
      <c r="B90" s="36"/>
      <c r="C90" s="206" t="s">
        <v>80</v>
      </c>
      <c r="D90" s="206" t="s">
        <v>310</v>
      </c>
      <c r="E90" s="207" t="s">
        <v>1182</v>
      </c>
      <c r="F90" s="208" t="s">
        <v>1183</v>
      </c>
      <c r="G90" s="209" t="s">
        <v>330</v>
      </c>
      <c r="H90" s="210">
        <v>1</v>
      </c>
      <c r="I90" s="211"/>
      <c r="J90" s="212">
        <f t="shared" ref="J90:J102" si="0">ROUND(I90*H90,2)</f>
        <v>0</v>
      </c>
      <c r="K90" s="208" t="s">
        <v>19</v>
      </c>
      <c r="L90" s="213"/>
      <c r="M90" s="214" t="s">
        <v>19</v>
      </c>
      <c r="N90" s="215" t="s">
        <v>46</v>
      </c>
      <c r="O90" s="65"/>
      <c r="P90" s="187">
        <f t="shared" ref="P90:P102" si="1">O90*H90</f>
        <v>0</v>
      </c>
      <c r="Q90" s="187">
        <v>0</v>
      </c>
      <c r="R90" s="187">
        <f t="shared" ref="R90:R102" si="2">Q90*H90</f>
        <v>0</v>
      </c>
      <c r="S90" s="187">
        <v>0</v>
      </c>
      <c r="T90" s="188">
        <f t="shared" ref="T90:T102" si="3"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9" t="s">
        <v>284</v>
      </c>
      <c r="AT90" s="189" t="s">
        <v>310</v>
      </c>
      <c r="AU90" s="189" t="s">
        <v>80</v>
      </c>
      <c r="AY90" s="18" t="s">
        <v>233</v>
      </c>
      <c r="BE90" s="190">
        <f t="shared" ref="BE90:BE102" si="4">IF(N90="základní",J90,0)</f>
        <v>0</v>
      </c>
      <c r="BF90" s="190">
        <f t="shared" ref="BF90:BF102" si="5">IF(N90="snížená",J90,0)</f>
        <v>0</v>
      </c>
      <c r="BG90" s="190">
        <f t="shared" ref="BG90:BG102" si="6">IF(N90="zákl. přenesená",J90,0)</f>
        <v>0</v>
      </c>
      <c r="BH90" s="190">
        <f t="shared" ref="BH90:BH102" si="7">IF(N90="sníž. přenesená",J90,0)</f>
        <v>0</v>
      </c>
      <c r="BI90" s="190">
        <f t="shared" ref="BI90:BI102" si="8">IF(N90="nulová",J90,0)</f>
        <v>0</v>
      </c>
      <c r="BJ90" s="18" t="s">
        <v>80</v>
      </c>
      <c r="BK90" s="190">
        <f t="shared" ref="BK90:BK102" si="9">ROUND(I90*H90,2)</f>
        <v>0</v>
      </c>
      <c r="BL90" s="18" t="s">
        <v>260</v>
      </c>
      <c r="BM90" s="189" t="s">
        <v>86</v>
      </c>
    </row>
    <row r="91" spans="1:65" s="2" customFormat="1" ht="49.15" customHeight="1">
      <c r="A91" s="35"/>
      <c r="B91" s="36"/>
      <c r="C91" s="206" t="s">
        <v>86</v>
      </c>
      <c r="D91" s="206" t="s">
        <v>310</v>
      </c>
      <c r="E91" s="207" t="s">
        <v>1184</v>
      </c>
      <c r="F91" s="208" t="s">
        <v>1185</v>
      </c>
      <c r="G91" s="209" t="s">
        <v>330</v>
      </c>
      <c r="H91" s="210">
        <v>2</v>
      </c>
      <c r="I91" s="211"/>
      <c r="J91" s="212">
        <f t="shared" si="0"/>
        <v>0</v>
      </c>
      <c r="K91" s="208" t="s">
        <v>19</v>
      </c>
      <c r="L91" s="213"/>
      <c r="M91" s="214" t="s">
        <v>19</v>
      </c>
      <c r="N91" s="215" t="s">
        <v>46</v>
      </c>
      <c r="O91" s="65"/>
      <c r="P91" s="187">
        <f t="shared" si="1"/>
        <v>0</v>
      </c>
      <c r="Q91" s="187">
        <v>0</v>
      </c>
      <c r="R91" s="187">
        <f t="shared" si="2"/>
        <v>0</v>
      </c>
      <c r="S91" s="187">
        <v>0</v>
      </c>
      <c r="T91" s="188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9" t="s">
        <v>284</v>
      </c>
      <c r="AT91" s="189" t="s">
        <v>310</v>
      </c>
      <c r="AU91" s="189" t="s">
        <v>80</v>
      </c>
      <c r="AY91" s="18" t="s">
        <v>233</v>
      </c>
      <c r="BE91" s="190">
        <f t="shared" si="4"/>
        <v>0</v>
      </c>
      <c r="BF91" s="190">
        <f t="shared" si="5"/>
        <v>0</v>
      </c>
      <c r="BG91" s="190">
        <f t="shared" si="6"/>
        <v>0</v>
      </c>
      <c r="BH91" s="190">
        <f t="shared" si="7"/>
        <v>0</v>
      </c>
      <c r="BI91" s="190">
        <f t="shared" si="8"/>
        <v>0</v>
      </c>
      <c r="BJ91" s="18" t="s">
        <v>80</v>
      </c>
      <c r="BK91" s="190">
        <f t="shared" si="9"/>
        <v>0</v>
      </c>
      <c r="BL91" s="18" t="s">
        <v>260</v>
      </c>
      <c r="BM91" s="189" t="s">
        <v>260</v>
      </c>
    </row>
    <row r="92" spans="1:65" s="2" customFormat="1" ht="55.5" customHeight="1">
      <c r="A92" s="35"/>
      <c r="B92" s="36"/>
      <c r="C92" s="206" t="s">
        <v>91</v>
      </c>
      <c r="D92" s="206" t="s">
        <v>310</v>
      </c>
      <c r="E92" s="207" t="s">
        <v>1186</v>
      </c>
      <c r="F92" s="208" t="s">
        <v>1187</v>
      </c>
      <c r="G92" s="209" t="s">
        <v>330</v>
      </c>
      <c r="H92" s="210">
        <v>1</v>
      </c>
      <c r="I92" s="211"/>
      <c r="J92" s="212">
        <f t="shared" si="0"/>
        <v>0</v>
      </c>
      <c r="K92" s="208" t="s">
        <v>19</v>
      </c>
      <c r="L92" s="213"/>
      <c r="M92" s="214" t="s">
        <v>19</v>
      </c>
      <c r="N92" s="215" t="s">
        <v>46</v>
      </c>
      <c r="O92" s="65"/>
      <c r="P92" s="187">
        <f t="shared" si="1"/>
        <v>0</v>
      </c>
      <c r="Q92" s="187">
        <v>0</v>
      </c>
      <c r="R92" s="187">
        <f t="shared" si="2"/>
        <v>0</v>
      </c>
      <c r="S92" s="187">
        <v>0</v>
      </c>
      <c r="T92" s="188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9" t="s">
        <v>284</v>
      </c>
      <c r="AT92" s="189" t="s">
        <v>310</v>
      </c>
      <c r="AU92" s="189" t="s">
        <v>80</v>
      </c>
      <c r="AY92" s="18" t="s">
        <v>233</v>
      </c>
      <c r="BE92" s="190">
        <f t="shared" si="4"/>
        <v>0</v>
      </c>
      <c r="BF92" s="190">
        <f t="shared" si="5"/>
        <v>0</v>
      </c>
      <c r="BG92" s="190">
        <f t="shared" si="6"/>
        <v>0</v>
      </c>
      <c r="BH92" s="190">
        <f t="shared" si="7"/>
        <v>0</v>
      </c>
      <c r="BI92" s="190">
        <f t="shared" si="8"/>
        <v>0</v>
      </c>
      <c r="BJ92" s="18" t="s">
        <v>80</v>
      </c>
      <c r="BK92" s="190">
        <f t="shared" si="9"/>
        <v>0</v>
      </c>
      <c r="BL92" s="18" t="s">
        <v>260</v>
      </c>
      <c r="BM92" s="189" t="s">
        <v>269</v>
      </c>
    </row>
    <row r="93" spans="1:65" s="2" customFormat="1" ht="37.9" customHeight="1">
      <c r="A93" s="35"/>
      <c r="B93" s="36"/>
      <c r="C93" s="206" t="s">
        <v>260</v>
      </c>
      <c r="D93" s="206" t="s">
        <v>310</v>
      </c>
      <c r="E93" s="207" t="s">
        <v>1188</v>
      </c>
      <c r="F93" s="208" t="s">
        <v>1189</v>
      </c>
      <c r="G93" s="209" t="s">
        <v>330</v>
      </c>
      <c r="H93" s="210">
        <v>1</v>
      </c>
      <c r="I93" s="211"/>
      <c r="J93" s="212">
        <f t="shared" si="0"/>
        <v>0</v>
      </c>
      <c r="K93" s="208" t="s">
        <v>19</v>
      </c>
      <c r="L93" s="213"/>
      <c r="M93" s="214" t="s">
        <v>19</v>
      </c>
      <c r="N93" s="215" t="s">
        <v>46</v>
      </c>
      <c r="O93" s="65"/>
      <c r="P93" s="187">
        <f t="shared" si="1"/>
        <v>0</v>
      </c>
      <c r="Q93" s="187">
        <v>0</v>
      </c>
      <c r="R93" s="187">
        <f t="shared" si="2"/>
        <v>0</v>
      </c>
      <c r="S93" s="187">
        <v>0</v>
      </c>
      <c r="T93" s="188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9" t="s">
        <v>284</v>
      </c>
      <c r="AT93" s="189" t="s">
        <v>310</v>
      </c>
      <c r="AU93" s="189" t="s">
        <v>80</v>
      </c>
      <c r="AY93" s="18" t="s">
        <v>233</v>
      </c>
      <c r="BE93" s="190">
        <f t="shared" si="4"/>
        <v>0</v>
      </c>
      <c r="BF93" s="190">
        <f t="shared" si="5"/>
        <v>0</v>
      </c>
      <c r="BG93" s="190">
        <f t="shared" si="6"/>
        <v>0</v>
      </c>
      <c r="BH93" s="190">
        <f t="shared" si="7"/>
        <v>0</v>
      </c>
      <c r="BI93" s="190">
        <f t="shared" si="8"/>
        <v>0</v>
      </c>
      <c r="BJ93" s="18" t="s">
        <v>80</v>
      </c>
      <c r="BK93" s="190">
        <f t="shared" si="9"/>
        <v>0</v>
      </c>
      <c r="BL93" s="18" t="s">
        <v>260</v>
      </c>
      <c r="BM93" s="189" t="s">
        <v>284</v>
      </c>
    </row>
    <row r="94" spans="1:65" s="2" customFormat="1" ht="66.75" customHeight="1">
      <c r="A94" s="35"/>
      <c r="B94" s="36"/>
      <c r="C94" s="206" t="s">
        <v>232</v>
      </c>
      <c r="D94" s="206" t="s">
        <v>310</v>
      </c>
      <c r="E94" s="207" t="s">
        <v>1190</v>
      </c>
      <c r="F94" s="208" t="s">
        <v>1191</v>
      </c>
      <c r="G94" s="209" t="s">
        <v>19</v>
      </c>
      <c r="H94" s="210">
        <v>1</v>
      </c>
      <c r="I94" s="211"/>
      <c r="J94" s="212">
        <f t="shared" si="0"/>
        <v>0</v>
      </c>
      <c r="K94" s="208" t="s">
        <v>19</v>
      </c>
      <c r="L94" s="213"/>
      <c r="M94" s="214" t="s">
        <v>19</v>
      </c>
      <c r="N94" s="215" t="s">
        <v>46</v>
      </c>
      <c r="O94" s="65"/>
      <c r="P94" s="187">
        <f t="shared" si="1"/>
        <v>0</v>
      </c>
      <c r="Q94" s="187">
        <v>0</v>
      </c>
      <c r="R94" s="187">
        <f t="shared" si="2"/>
        <v>0</v>
      </c>
      <c r="S94" s="187">
        <v>0</v>
      </c>
      <c r="T94" s="188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9" t="s">
        <v>284</v>
      </c>
      <c r="AT94" s="189" t="s">
        <v>310</v>
      </c>
      <c r="AU94" s="189" t="s">
        <v>80</v>
      </c>
      <c r="AY94" s="18" t="s">
        <v>233</v>
      </c>
      <c r="BE94" s="190">
        <f t="shared" si="4"/>
        <v>0</v>
      </c>
      <c r="BF94" s="190">
        <f t="shared" si="5"/>
        <v>0</v>
      </c>
      <c r="BG94" s="190">
        <f t="shared" si="6"/>
        <v>0</v>
      </c>
      <c r="BH94" s="190">
        <f t="shared" si="7"/>
        <v>0</v>
      </c>
      <c r="BI94" s="190">
        <f t="shared" si="8"/>
        <v>0</v>
      </c>
      <c r="BJ94" s="18" t="s">
        <v>80</v>
      </c>
      <c r="BK94" s="190">
        <f t="shared" si="9"/>
        <v>0</v>
      </c>
      <c r="BL94" s="18" t="s">
        <v>260</v>
      </c>
      <c r="BM94" s="189" t="s">
        <v>188</v>
      </c>
    </row>
    <row r="95" spans="1:65" s="2" customFormat="1" ht="24.2" customHeight="1">
      <c r="A95" s="35"/>
      <c r="B95" s="36"/>
      <c r="C95" s="206" t="s">
        <v>269</v>
      </c>
      <c r="D95" s="206" t="s">
        <v>310</v>
      </c>
      <c r="E95" s="207" t="s">
        <v>1192</v>
      </c>
      <c r="F95" s="208" t="s">
        <v>1193</v>
      </c>
      <c r="G95" s="209" t="s">
        <v>330</v>
      </c>
      <c r="H95" s="210">
        <v>2</v>
      </c>
      <c r="I95" s="211"/>
      <c r="J95" s="212">
        <f t="shared" si="0"/>
        <v>0</v>
      </c>
      <c r="K95" s="208" t="s">
        <v>19</v>
      </c>
      <c r="L95" s="213"/>
      <c r="M95" s="214" t="s">
        <v>19</v>
      </c>
      <c r="N95" s="215" t="s">
        <v>46</v>
      </c>
      <c r="O95" s="65"/>
      <c r="P95" s="187">
        <f t="shared" si="1"/>
        <v>0</v>
      </c>
      <c r="Q95" s="187">
        <v>0</v>
      </c>
      <c r="R95" s="187">
        <f t="shared" si="2"/>
        <v>0</v>
      </c>
      <c r="S95" s="187">
        <v>0</v>
      </c>
      <c r="T95" s="188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9" t="s">
        <v>284</v>
      </c>
      <c r="AT95" s="189" t="s">
        <v>310</v>
      </c>
      <c r="AU95" s="189" t="s">
        <v>80</v>
      </c>
      <c r="AY95" s="18" t="s">
        <v>233</v>
      </c>
      <c r="BE95" s="190">
        <f t="shared" si="4"/>
        <v>0</v>
      </c>
      <c r="BF95" s="190">
        <f t="shared" si="5"/>
        <v>0</v>
      </c>
      <c r="BG95" s="190">
        <f t="shared" si="6"/>
        <v>0</v>
      </c>
      <c r="BH95" s="190">
        <f t="shared" si="7"/>
        <v>0</v>
      </c>
      <c r="BI95" s="190">
        <f t="shared" si="8"/>
        <v>0</v>
      </c>
      <c r="BJ95" s="18" t="s">
        <v>80</v>
      </c>
      <c r="BK95" s="190">
        <f t="shared" si="9"/>
        <v>0</v>
      </c>
      <c r="BL95" s="18" t="s">
        <v>260</v>
      </c>
      <c r="BM95" s="189" t="s">
        <v>158</v>
      </c>
    </row>
    <row r="96" spans="1:65" s="2" customFormat="1" ht="78" customHeight="1">
      <c r="A96" s="35"/>
      <c r="B96" s="36"/>
      <c r="C96" s="206" t="s">
        <v>276</v>
      </c>
      <c r="D96" s="206" t="s">
        <v>310</v>
      </c>
      <c r="E96" s="207" t="s">
        <v>1194</v>
      </c>
      <c r="F96" s="208" t="s">
        <v>1195</v>
      </c>
      <c r="G96" s="209" t="s">
        <v>330</v>
      </c>
      <c r="H96" s="210">
        <v>1</v>
      </c>
      <c r="I96" s="211"/>
      <c r="J96" s="212">
        <f t="shared" si="0"/>
        <v>0</v>
      </c>
      <c r="K96" s="208" t="s">
        <v>19</v>
      </c>
      <c r="L96" s="213"/>
      <c r="M96" s="214" t="s">
        <v>19</v>
      </c>
      <c r="N96" s="215" t="s">
        <v>46</v>
      </c>
      <c r="O96" s="65"/>
      <c r="P96" s="187">
        <f t="shared" si="1"/>
        <v>0</v>
      </c>
      <c r="Q96" s="187">
        <v>0</v>
      </c>
      <c r="R96" s="187">
        <f t="shared" si="2"/>
        <v>0</v>
      </c>
      <c r="S96" s="187">
        <v>0</v>
      </c>
      <c r="T96" s="188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284</v>
      </c>
      <c r="AT96" s="189" t="s">
        <v>310</v>
      </c>
      <c r="AU96" s="189" t="s">
        <v>80</v>
      </c>
      <c r="AY96" s="18" t="s">
        <v>233</v>
      </c>
      <c r="BE96" s="190">
        <f t="shared" si="4"/>
        <v>0</v>
      </c>
      <c r="BF96" s="190">
        <f t="shared" si="5"/>
        <v>0</v>
      </c>
      <c r="BG96" s="190">
        <f t="shared" si="6"/>
        <v>0</v>
      </c>
      <c r="BH96" s="190">
        <f t="shared" si="7"/>
        <v>0</v>
      </c>
      <c r="BI96" s="190">
        <f t="shared" si="8"/>
        <v>0</v>
      </c>
      <c r="BJ96" s="18" t="s">
        <v>80</v>
      </c>
      <c r="BK96" s="190">
        <f t="shared" si="9"/>
        <v>0</v>
      </c>
      <c r="BL96" s="18" t="s">
        <v>260</v>
      </c>
      <c r="BM96" s="189" t="s">
        <v>126</v>
      </c>
    </row>
    <row r="97" spans="1:65" s="2" customFormat="1" ht="90" customHeight="1">
      <c r="A97" s="35"/>
      <c r="B97" s="36"/>
      <c r="C97" s="206" t="s">
        <v>284</v>
      </c>
      <c r="D97" s="206" t="s">
        <v>310</v>
      </c>
      <c r="E97" s="207" t="s">
        <v>1196</v>
      </c>
      <c r="F97" s="208" t="s">
        <v>1197</v>
      </c>
      <c r="G97" s="209" t="s">
        <v>330</v>
      </c>
      <c r="H97" s="210">
        <v>61</v>
      </c>
      <c r="I97" s="211"/>
      <c r="J97" s="212">
        <f t="shared" si="0"/>
        <v>0</v>
      </c>
      <c r="K97" s="208" t="s">
        <v>19</v>
      </c>
      <c r="L97" s="213"/>
      <c r="M97" s="214" t="s">
        <v>19</v>
      </c>
      <c r="N97" s="215" t="s">
        <v>46</v>
      </c>
      <c r="O97" s="65"/>
      <c r="P97" s="187">
        <f t="shared" si="1"/>
        <v>0</v>
      </c>
      <c r="Q97" s="187">
        <v>0</v>
      </c>
      <c r="R97" s="187">
        <f t="shared" si="2"/>
        <v>0</v>
      </c>
      <c r="S97" s="187">
        <v>0</v>
      </c>
      <c r="T97" s="188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9" t="s">
        <v>284</v>
      </c>
      <c r="AT97" s="189" t="s">
        <v>310</v>
      </c>
      <c r="AU97" s="189" t="s">
        <v>80</v>
      </c>
      <c r="AY97" s="18" t="s">
        <v>233</v>
      </c>
      <c r="BE97" s="190">
        <f t="shared" si="4"/>
        <v>0</v>
      </c>
      <c r="BF97" s="190">
        <f t="shared" si="5"/>
        <v>0</v>
      </c>
      <c r="BG97" s="190">
        <f t="shared" si="6"/>
        <v>0</v>
      </c>
      <c r="BH97" s="190">
        <f t="shared" si="7"/>
        <v>0</v>
      </c>
      <c r="BI97" s="190">
        <f t="shared" si="8"/>
        <v>0</v>
      </c>
      <c r="BJ97" s="18" t="s">
        <v>80</v>
      </c>
      <c r="BK97" s="190">
        <f t="shared" si="9"/>
        <v>0</v>
      </c>
      <c r="BL97" s="18" t="s">
        <v>260</v>
      </c>
      <c r="BM97" s="189" t="s">
        <v>194</v>
      </c>
    </row>
    <row r="98" spans="1:65" s="2" customFormat="1" ht="90" customHeight="1">
      <c r="A98" s="35"/>
      <c r="B98" s="36"/>
      <c r="C98" s="206" t="s">
        <v>340</v>
      </c>
      <c r="D98" s="206" t="s">
        <v>310</v>
      </c>
      <c r="E98" s="207" t="s">
        <v>1198</v>
      </c>
      <c r="F98" s="208" t="s">
        <v>1199</v>
      </c>
      <c r="G98" s="209" t="s">
        <v>330</v>
      </c>
      <c r="H98" s="210">
        <v>20</v>
      </c>
      <c r="I98" s="211"/>
      <c r="J98" s="212">
        <f t="shared" si="0"/>
        <v>0</v>
      </c>
      <c r="K98" s="208" t="s">
        <v>19</v>
      </c>
      <c r="L98" s="213"/>
      <c r="M98" s="214" t="s">
        <v>19</v>
      </c>
      <c r="N98" s="215" t="s">
        <v>46</v>
      </c>
      <c r="O98" s="65"/>
      <c r="P98" s="187">
        <f t="shared" si="1"/>
        <v>0</v>
      </c>
      <c r="Q98" s="187">
        <v>0</v>
      </c>
      <c r="R98" s="187">
        <f t="shared" si="2"/>
        <v>0</v>
      </c>
      <c r="S98" s="187">
        <v>0</v>
      </c>
      <c r="T98" s="188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9" t="s">
        <v>284</v>
      </c>
      <c r="AT98" s="189" t="s">
        <v>310</v>
      </c>
      <c r="AU98" s="189" t="s">
        <v>80</v>
      </c>
      <c r="AY98" s="18" t="s">
        <v>233</v>
      </c>
      <c r="BE98" s="190">
        <f t="shared" si="4"/>
        <v>0</v>
      </c>
      <c r="BF98" s="190">
        <f t="shared" si="5"/>
        <v>0</v>
      </c>
      <c r="BG98" s="190">
        <f t="shared" si="6"/>
        <v>0</v>
      </c>
      <c r="BH98" s="190">
        <f t="shared" si="7"/>
        <v>0</v>
      </c>
      <c r="BI98" s="190">
        <f t="shared" si="8"/>
        <v>0</v>
      </c>
      <c r="BJ98" s="18" t="s">
        <v>80</v>
      </c>
      <c r="BK98" s="190">
        <f t="shared" si="9"/>
        <v>0</v>
      </c>
      <c r="BL98" s="18" t="s">
        <v>260</v>
      </c>
      <c r="BM98" s="189" t="s">
        <v>163</v>
      </c>
    </row>
    <row r="99" spans="1:65" s="2" customFormat="1" ht="101.25" customHeight="1">
      <c r="A99" s="35"/>
      <c r="B99" s="36"/>
      <c r="C99" s="206" t="s">
        <v>188</v>
      </c>
      <c r="D99" s="206" t="s">
        <v>310</v>
      </c>
      <c r="E99" s="207" t="s">
        <v>1200</v>
      </c>
      <c r="F99" s="208" t="s">
        <v>1201</v>
      </c>
      <c r="G99" s="209" t="s">
        <v>330</v>
      </c>
      <c r="H99" s="210">
        <v>4</v>
      </c>
      <c r="I99" s="211"/>
      <c r="J99" s="212">
        <f t="shared" si="0"/>
        <v>0</v>
      </c>
      <c r="K99" s="208" t="s">
        <v>19</v>
      </c>
      <c r="L99" s="213"/>
      <c r="M99" s="214" t="s">
        <v>19</v>
      </c>
      <c r="N99" s="215" t="s">
        <v>46</v>
      </c>
      <c r="O99" s="65"/>
      <c r="P99" s="187">
        <f t="shared" si="1"/>
        <v>0</v>
      </c>
      <c r="Q99" s="187">
        <v>0</v>
      </c>
      <c r="R99" s="187">
        <f t="shared" si="2"/>
        <v>0</v>
      </c>
      <c r="S99" s="187">
        <v>0</v>
      </c>
      <c r="T99" s="188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284</v>
      </c>
      <c r="AT99" s="189" t="s">
        <v>310</v>
      </c>
      <c r="AU99" s="189" t="s">
        <v>80</v>
      </c>
      <c r="AY99" s="18" t="s">
        <v>233</v>
      </c>
      <c r="BE99" s="190">
        <f t="shared" si="4"/>
        <v>0</v>
      </c>
      <c r="BF99" s="190">
        <f t="shared" si="5"/>
        <v>0</v>
      </c>
      <c r="BG99" s="190">
        <f t="shared" si="6"/>
        <v>0</v>
      </c>
      <c r="BH99" s="190">
        <f t="shared" si="7"/>
        <v>0</v>
      </c>
      <c r="BI99" s="190">
        <f t="shared" si="8"/>
        <v>0</v>
      </c>
      <c r="BJ99" s="18" t="s">
        <v>80</v>
      </c>
      <c r="BK99" s="190">
        <f t="shared" si="9"/>
        <v>0</v>
      </c>
      <c r="BL99" s="18" t="s">
        <v>260</v>
      </c>
      <c r="BM99" s="189" t="s">
        <v>132</v>
      </c>
    </row>
    <row r="100" spans="1:65" s="2" customFormat="1" ht="123" customHeight="1">
      <c r="A100" s="35"/>
      <c r="B100" s="36"/>
      <c r="C100" s="206" t="s">
        <v>123</v>
      </c>
      <c r="D100" s="206" t="s">
        <v>310</v>
      </c>
      <c r="E100" s="207" t="s">
        <v>1202</v>
      </c>
      <c r="F100" s="208" t="s">
        <v>1203</v>
      </c>
      <c r="G100" s="209" t="s">
        <v>330</v>
      </c>
      <c r="H100" s="210">
        <v>1</v>
      </c>
      <c r="I100" s="211"/>
      <c r="J100" s="212">
        <f t="shared" si="0"/>
        <v>0</v>
      </c>
      <c r="K100" s="208" t="s">
        <v>19</v>
      </c>
      <c r="L100" s="213"/>
      <c r="M100" s="214" t="s">
        <v>19</v>
      </c>
      <c r="N100" s="215" t="s">
        <v>46</v>
      </c>
      <c r="O100" s="65"/>
      <c r="P100" s="187">
        <f t="shared" si="1"/>
        <v>0</v>
      </c>
      <c r="Q100" s="187">
        <v>0</v>
      </c>
      <c r="R100" s="187">
        <f t="shared" si="2"/>
        <v>0</v>
      </c>
      <c r="S100" s="187">
        <v>0</v>
      </c>
      <c r="T100" s="188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284</v>
      </c>
      <c r="AT100" s="189" t="s">
        <v>310</v>
      </c>
      <c r="AU100" s="189" t="s">
        <v>80</v>
      </c>
      <c r="AY100" s="18" t="s">
        <v>233</v>
      </c>
      <c r="BE100" s="190">
        <f t="shared" si="4"/>
        <v>0</v>
      </c>
      <c r="BF100" s="190">
        <f t="shared" si="5"/>
        <v>0</v>
      </c>
      <c r="BG100" s="190">
        <f t="shared" si="6"/>
        <v>0</v>
      </c>
      <c r="BH100" s="190">
        <f t="shared" si="7"/>
        <v>0</v>
      </c>
      <c r="BI100" s="190">
        <f t="shared" si="8"/>
        <v>0</v>
      </c>
      <c r="BJ100" s="18" t="s">
        <v>80</v>
      </c>
      <c r="BK100" s="190">
        <f t="shared" si="9"/>
        <v>0</v>
      </c>
      <c r="BL100" s="18" t="s">
        <v>260</v>
      </c>
      <c r="BM100" s="189" t="s">
        <v>200</v>
      </c>
    </row>
    <row r="101" spans="1:65" s="2" customFormat="1" ht="37.9" customHeight="1">
      <c r="A101" s="35"/>
      <c r="B101" s="36"/>
      <c r="C101" s="206" t="s">
        <v>158</v>
      </c>
      <c r="D101" s="206" t="s">
        <v>310</v>
      </c>
      <c r="E101" s="207" t="s">
        <v>1204</v>
      </c>
      <c r="F101" s="208" t="s">
        <v>1205</v>
      </c>
      <c r="G101" s="209" t="s">
        <v>330</v>
      </c>
      <c r="H101" s="210">
        <v>1</v>
      </c>
      <c r="I101" s="211"/>
      <c r="J101" s="212">
        <f t="shared" si="0"/>
        <v>0</v>
      </c>
      <c r="K101" s="208" t="s">
        <v>19</v>
      </c>
      <c r="L101" s="213"/>
      <c r="M101" s="214" t="s">
        <v>19</v>
      </c>
      <c r="N101" s="215" t="s">
        <v>46</v>
      </c>
      <c r="O101" s="65"/>
      <c r="P101" s="187">
        <f t="shared" si="1"/>
        <v>0</v>
      </c>
      <c r="Q101" s="187">
        <v>0</v>
      </c>
      <c r="R101" s="187">
        <f t="shared" si="2"/>
        <v>0</v>
      </c>
      <c r="S101" s="187">
        <v>0</v>
      </c>
      <c r="T101" s="188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284</v>
      </c>
      <c r="AT101" s="189" t="s">
        <v>310</v>
      </c>
      <c r="AU101" s="189" t="s">
        <v>80</v>
      </c>
      <c r="AY101" s="18" t="s">
        <v>233</v>
      </c>
      <c r="BE101" s="190">
        <f t="shared" si="4"/>
        <v>0</v>
      </c>
      <c r="BF101" s="190">
        <f t="shared" si="5"/>
        <v>0</v>
      </c>
      <c r="BG101" s="190">
        <f t="shared" si="6"/>
        <v>0</v>
      </c>
      <c r="BH101" s="190">
        <f t="shared" si="7"/>
        <v>0</v>
      </c>
      <c r="BI101" s="190">
        <f t="shared" si="8"/>
        <v>0</v>
      </c>
      <c r="BJ101" s="18" t="s">
        <v>80</v>
      </c>
      <c r="BK101" s="190">
        <f t="shared" si="9"/>
        <v>0</v>
      </c>
      <c r="BL101" s="18" t="s">
        <v>260</v>
      </c>
      <c r="BM101" s="189" t="s">
        <v>168</v>
      </c>
    </row>
    <row r="102" spans="1:65" s="2" customFormat="1" ht="37.9" customHeight="1">
      <c r="A102" s="35"/>
      <c r="B102" s="36"/>
      <c r="C102" s="206" t="s">
        <v>191</v>
      </c>
      <c r="D102" s="206" t="s">
        <v>310</v>
      </c>
      <c r="E102" s="207" t="s">
        <v>1206</v>
      </c>
      <c r="F102" s="208" t="s">
        <v>1207</v>
      </c>
      <c r="G102" s="209" t="s">
        <v>239</v>
      </c>
      <c r="H102" s="210">
        <v>1</v>
      </c>
      <c r="I102" s="211"/>
      <c r="J102" s="212">
        <f t="shared" si="0"/>
        <v>0</v>
      </c>
      <c r="K102" s="208" t="s">
        <v>19</v>
      </c>
      <c r="L102" s="213"/>
      <c r="M102" s="214" t="s">
        <v>19</v>
      </c>
      <c r="N102" s="215" t="s">
        <v>46</v>
      </c>
      <c r="O102" s="65"/>
      <c r="P102" s="187">
        <f t="shared" si="1"/>
        <v>0</v>
      </c>
      <c r="Q102" s="187">
        <v>0</v>
      </c>
      <c r="R102" s="187">
        <f t="shared" si="2"/>
        <v>0</v>
      </c>
      <c r="S102" s="187">
        <v>0</v>
      </c>
      <c r="T102" s="188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284</v>
      </c>
      <c r="AT102" s="189" t="s">
        <v>310</v>
      </c>
      <c r="AU102" s="189" t="s">
        <v>80</v>
      </c>
      <c r="AY102" s="18" t="s">
        <v>233</v>
      </c>
      <c r="BE102" s="190">
        <f t="shared" si="4"/>
        <v>0</v>
      </c>
      <c r="BF102" s="190">
        <f t="shared" si="5"/>
        <v>0</v>
      </c>
      <c r="BG102" s="190">
        <f t="shared" si="6"/>
        <v>0</v>
      </c>
      <c r="BH102" s="190">
        <f t="shared" si="7"/>
        <v>0</v>
      </c>
      <c r="BI102" s="190">
        <f t="shared" si="8"/>
        <v>0</v>
      </c>
      <c r="BJ102" s="18" t="s">
        <v>80</v>
      </c>
      <c r="BK102" s="190">
        <f t="shared" si="9"/>
        <v>0</v>
      </c>
      <c r="BL102" s="18" t="s">
        <v>260</v>
      </c>
      <c r="BM102" s="189" t="s">
        <v>401</v>
      </c>
    </row>
    <row r="103" spans="1:65" s="12" customFormat="1" ht="25.9" customHeight="1">
      <c r="B103" s="162"/>
      <c r="C103" s="163"/>
      <c r="D103" s="164" t="s">
        <v>74</v>
      </c>
      <c r="E103" s="165" t="s">
        <v>1208</v>
      </c>
      <c r="F103" s="165" t="s">
        <v>1209</v>
      </c>
      <c r="G103" s="163"/>
      <c r="H103" s="163"/>
      <c r="I103" s="166"/>
      <c r="J103" s="167">
        <f>BK103</f>
        <v>0</v>
      </c>
      <c r="K103" s="163"/>
      <c r="L103" s="168"/>
      <c r="M103" s="169"/>
      <c r="N103" s="170"/>
      <c r="O103" s="170"/>
      <c r="P103" s="171">
        <f>SUM(P104:P108)</f>
        <v>0</v>
      </c>
      <c r="Q103" s="170"/>
      <c r="R103" s="171">
        <f>SUM(R104:R108)</f>
        <v>0</v>
      </c>
      <c r="S103" s="170"/>
      <c r="T103" s="172">
        <f>SUM(T104:T108)</f>
        <v>0</v>
      </c>
      <c r="AR103" s="173" t="s">
        <v>80</v>
      </c>
      <c r="AT103" s="174" t="s">
        <v>74</v>
      </c>
      <c r="AU103" s="174" t="s">
        <v>75</v>
      </c>
      <c r="AY103" s="173" t="s">
        <v>233</v>
      </c>
      <c r="BK103" s="175">
        <f>SUM(BK104:BK108)</f>
        <v>0</v>
      </c>
    </row>
    <row r="104" spans="1:65" s="2" customFormat="1" ht="24.2" customHeight="1">
      <c r="A104" s="35"/>
      <c r="B104" s="36"/>
      <c r="C104" s="206" t="s">
        <v>126</v>
      </c>
      <c r="D104" s="206" t="s">
        <v>310</v>
      </c>
      <c r="E104" s="207" t="s">
        <v>1210</v>
      </c>
      <c r="F104" s="208" t="s">
        <v>1211</v>
      </c>
      <c r="G104" s="209" t="s">
        <v>1212</v>
      </c>
      <c r="H104" s="210">
        <v>1</v>
      </c>
      <c r="I104" s="211"/>
      <c r="J104" s="212">
        <f>ROUND(I104*H104,2)</f>
        <v>0</v>
      </c>
      <c r="K104" s="208" t="s">
        <v>19</v>
      </c>
      <c r="L104" s="213"/>
      <c r="M104" s="214" t="s">
        <v>19</v>
      </c>
      <c r="N104" s="215" t="s">
        <v>46</v>
      </c>
      <c r="O104" s="6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284</v>
      </c>
      <c r="AT104" s="189" t="s">
        <v>310</v>
      </c>
      <c r="AU104" s="189" t="s">
        <v>80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260</v>
      </c>
      <c r="BM104" s="189" t="s">
        <v>410</v>
      </c>
    </row>
    <row r="105" spans="1:65" s="2" customFormat="1" ht="33" customHeight="1">
      <c r="A105" s="35"/>
      <c r="B105" s="36"/>
      <c r="C105" s="206" t="s">
        <v>8</v>
      </c>
      <c r="D105" s="206" t="s">
        <v>310</v>
      </c>
      <c r="E105" s="207" t="s">
        <v>1213</v>
      </c>
      <c r="F105" s="208" t="s">
        <v>1214</v>
      </c>
      <c r="G105" s="209" t="s">
        <v>1212</v>
      </c>
      <c r="H105" s="210">
        <v>65</v>
      </c>
      <c r="I105" s="211"/>
      <c r="J105" s="212">
        <f>ROUND(I105*H105,2)</f>
        <v>0</v>
      </c>
      <c r="K105" s="208" t="s">
        <v>19</v>
      </c>
      <c r="L105" s="213"/>
      <c r="M105" s="214" t="s">
        <v>19</v>
      </c>
      <c r="N105" s="215" t="s">
        <v>46</v>
      </c>
      <c r="O105" s="65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284</v>
      </c>
      <c r="AT105" s="189" t="s">
        <v>310</v>
      </c>
      <c r="AU105" s="189" t="s">
        <v>80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419</v>
      </c>
    </row>
    <row r="106" spans="1:65" s="2" customFormat="1" ht="37.9" customHeight="1">
      <c r="A106" s="35"/>
      <c r="B106" s="36"/>
      <c r="C106" s="206" t="s">
        <v>194</v>
      </c>
      <c r="D106" s="206" t="s">
        <v>310</v>
      </c>
      <c r="E106" s="207" t="s">
        <v>1215</v>
      </c>
      <c r="F106" s="208" t="s">
        <v>1216</v>
      </c>
      <c r="G106" s="209" t="s">
        <v>1212</v>
      </c>
      <c r="H106" s="210">
        <v>20</v>
      </c>
      <c r="I106" s="211"/>
      <c r="J106" s="212">
        <f>ROUND(I106*H106,2)</f>
        <v>0</v>
      </c>
      <c r="K106" s="208" t="s">
        <v>19</v>
      </c>
      <c r="L106" s="213"/>
      <c r="M106" s="214" t="s">
        <v>19</v>
      </c>
      <c r="N106" s="215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284</v>
      </c>
      <c r="AT106" s="189" t="s">
        <v>310</v>
      </c>
      <c r="AU106" s="189" t="s">
        <v>80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313</v>
      </c>
    </row>
    <row r="107" spans="1:65" s="2" customFormat="1" ht="24.2" customHeight="1">
      <c r="A107" s="35"/>
      <c r="B107" s="36"/>
      <c r="C107" s="206" t="s">
        <v>129</v>
      </c>
      <c r="D107" s="206" t="s">
        <v>310</v>
      </c>
      <c r="E107" s="207" t="s">
        <v>1217</v>
      </c>
      <c r="F107" s="208" t="s">
        <v>1218</v>
      </c>
      <c r="G107" s="209" t="s">
        <v>1212</v>
      </c>
      <c r="H107" s="210">
        <v>1</v>
      </c>
      <c r="I107" s="211"/>
      <c r="J107" s="212">
        <f>ROUND(I107*H107,2)</f>
        <v>0</v>
      </c>
      <c r="K107" s="208" t="s">
        <v>19</v>
      </c>
      <c r="L107" s="213"/>
      <c r="M107" s="214" t="s">
        <v>19</v>
      </c>
      <c r="N107" s="215" t="s">
        <v>46</v>
      </c>
      <c r="O107" s="65"/>
      <c r="P107" s="187">
        <f>O107*H107</f>
        <v>0</v>
      </c>
      <c r="Q107" s="187">
        <v>0</v>
      </c>
      <c r="R107" s="187">
        <f>Q107*H107</f>
        <v>0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284</v>
      </c>
      <c r="AT107" s="189" t="s">
        <v>310</v>
      </c>
      <c r="AU107" s="189" t="s">
        <v>80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437</v>
      </c>
    </row>
    <row r="108" spans="1:65" s="2" customFormat="1" ht="24.2" customHeight="1">
      <c r="A108" s="35"/>
      <c r="B108" s="36"/>
      <c r="C108" s="206" t="s">
        <v>163</v>
      </c>
      <c r="D108" s="206" t="s">
        <v>310</v>
      </c>
      <c r="E108" s="207" t="s">
        <v>1219</v>
      </c>
      <c r="F108" s="208" t="s">
        <v>1220</v>
      </c>
      <c r="G108" s="209" t="s">
        <v>1212</v>
      </c>
      <c r="H108" s="210">
        <v>20</v>
      </c>
      <c r="I108" s="211"/>
      <c r="J108" s="212">
        <f>ROUND(I108*H108,2)</f>
        <v>0</v>
      </c>
      <c r="K108" s="208" t="s">
        <v>19</v>
      </c>
      <c r="L108" s="213"/>
      <c r="M108" s="214" t="s">
        <v>19</v>
      </c>
      <c r="N108" s="215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284</v>
      </c>
      <c r="AT108" s="189" t="s">
        <v>310</v>
      </c>
      <c r="AU108" s="189" t="s">
        <v>80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447</v>
      </c>
    </row>
    <row r="109" spans="1:65" s="12" customFormat="1" ht="25.9" customHeight="1">
      <c r="B109" s="162"/>
      <c r="C109" s="163"/>
      <c r="D109" s="164" t="s">
        <v>74</v>
      </c>
      <c r="E109" s="165" t="s">
        <v>1221</v>
      </c>
      <c r="F109" s="165" t="s">
        <v>1222</v>
      </c>
      <c r="G109" s="163"/>
      <c r="H109" s="163"/>
      <c r="I109" s="166"/>
      <c r="J109" s="167">
        <f>BK109</f>
        <v>0</v>
      </c>
      <c r="K109" s="163"/>
      <c r="L109" s="168"/>
      <c r="M109" s="169"/>
      <c r="N109" s="170"/>
      <c r="O109" s="170"/>
      <c r="P109" s="171">
        <f>SUM(P110:P139)</f>
        <v>0</v>
      </c>
      <c r="Q109" s="170"/>
      <c r="R109" s="171">
        <f>SUM(R110:R139)</f>
        <v>0</v>
      </c>
      <c r="S109" s="170"/>
      <c r="T109" s="172">
        <f>SUM(T110:T139)</f>
        <v>0</v>
      </c>
      <c r="AR109" s="173" t="s">
        <v>260</v>
      </c>
      <c r="AT109" s="174" t="s">
        <v>74</v>
      </c>
      <c r="AU109" s="174" t="s">
        <v>75</v>
      </c>
      <c r="AY109" s="173" t="s">
        <v>233</v>
      </c>
      <c r="BK109" s="175">
        <f>SUM(BK110:BK139)</f>
        <v>0</v>
      </c>
    </row>
    <row r="110" spans="1:65" s="2" customFormat="1" ht="44.25" customHeight="1">
      <c r="A110" s="35"/>
      <c r="B110" s="36"/>
      <c r="C110" s="178" t="s">
        <v>7</v>
      </c>
      <c r="D110" s="178" t="s">
        <v>236</v>
      </c>
      <c r="E110" s="179" t="s">
        <v>1223</v>
      </c>
      <c r="F110" s="180" t="s">
        <v>1224</v>
      </c>
      <c r="G110" s="181" t="s">
        <v>307</v>
      </c>
      <c r="H110" s="182">
        <v>255</v>
      </c>
      <c r="I110" s="183"/>
      <c r="J110" s="184">
        <f t="shared" ref="J110:J139" si="10">ROUND(I110*H110,2)</f>
        <v>0</v>
      </c>
      <c r="K110" s="180" t="s">
        <v>19</v>
      </c>
      <c r="L110" s="40"/>
      <c r="M110" s="185" t="s">
        <v>19</v>
      </c>
      <c r="N110" s="186" t="s">
        <v>46</v>
      </c>
      <c r="O110" s="65"/>
      <c r="P110" s="187">
        <f t="shared" ref="P110:P139" si="11">O110*H110</f>
        <v>0</v>
      </c>
      <c r="Q110" s="187">
        <v>0</v>
      </c>
      <c r="R110" s="187">
        <f t="shared" ref="R110:R139" si="12">Q110*H110</f>
        <v>0</v>
      </c>
      <c r="S110" s="187">
        <v>0</v>
      </c>
      <c r="T110" s="188">
        <f t="shared" ref="T110:T139" si="13"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1225</v>
      </c>
      <c r="AT110" s="189" t="s">
        <v>236</v>
      </c>
      <c r="AU110" s="189" t="s">
        <v>80</v>
      </c>
      <c r="AY110" s="18" t="s">
        <v>233</v>
      </c>
      <c r="BE110" s="190">
        <f t="shared" ref="BE110:BE139" si="14">IF(N110="základní",J110,0)</f>
        <v>0</v>
      </c>
      <c r="BF110" s="190">
        <f t="shared" ref="BF110:BF139" si="15">IF(N110="snížená",J110,0)</f>
        <v>0</v>
      </c>
      <c r="BG110" s="190">
        <f t="shared" ref="BG110:BG139" si="16">IF(N110="zákl. přenesená",J110,0)</f>
        <v>0</v>
      </c>
      <c r="BH110" s="190">
        <f t="shared" ref="BH110:BH139" si="17">IF(N110="sníž. přenesená",J110,0)</f>
        <v>0</v>
      </c>
      <c r="BI110" s="190">
        <f t="shared" ref="BI110:BI139" si="18">IF(N110="nulová",J110,0)</f>
        <v>0</v>
      </c>
      <c r="BJ110" s="18" t="s">
        <v>80</v>
      </c>
      <c r="BK110" s="190">
        <f t="shared" ref="BK110:BK139" si="19">ROUND(I110*H110,2)</f>
        <v>0</v>
      </c>
      <c r="BL110" s="18" t="s">
        <v>1225</v>
      </c>
      <c r="BM110" s="189" t="s">
        <v>457</v>
      </c>
    </row>
    <row r="111" spans="1:65" s="2" customFormat="1" ht="16.5" customHeight="1">
      <c r="A111" s="35"/>
      <c r="B111" s="36"/>
      <c r="C111" s="206" t="s">
        <v>200</v>
      </c>
      <c r="D111" s="206" t="s">
        <v>310</v>
      </c>
      <c r="E111" s="207" t="s">
        <v>1226</v>
      </c>
      <c r="F111" s="208" t="s">
        <v>1227</v>
      </c>
      <c r="G111" s="209" t="s">
        <v>307</v>
      </c>
      <c r="H111" s="210">
        <v>255</v>
      </c>
      <c r="I111" s="211"/>
      <c r="J111" s="212">
        <f t="shared" si="10"/>
        <v>0</v>
      </c>
      <c r="K111" s="208" t="s">
        <v>19</v>
      </c>
      <c r="L111" s="213"/>
      <c r="M111" s="214" t="s">
        <v>19</v>
      </c>
      <c r="N111" s="215" t="s">
        <v>46</v>
      </c>
      <c r="O111" s="65"/>
      <c r="P111" s="187">
        <f t="shared" si="11"/>
        <v>0</v>
      </c>
      <c r="Q111" s="187">
        <v>0</v>
      </c>
      <c r="R111" s="187">
        <f t="shared" si="12"/>
        <v>0</v>
      </c>
      <c r="S111" s="187">
        <v>0</v>
      </c>
      <c r="T111" s="188">
        <f t="shared" si="1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1225</v>
      </c>
      <c r="AT111" s="189" t="s">
        <v>310</v>
      </c>
      <c r="AU111" s="189" t="s">
        <v>80</v>
      </c>
      <c r="AY111" s="18" t="s">
        <v>233</v>
      </c>
      <c r="BE111" s="190">
        <f t="shared" si="14"/>
        <v>0</v>
      </c>
      <c r="BF111" s="190">
        <f t="shared" si="15"/>
        <v>0</v>
      </c>
      <c r="BG111" s="190">
        <f t="shared" si="16"/>
        <v>0</v>
      </c>
      <c r="BH111" s="190">
        <f t="shared" si="17"/>
        <v>0</v>
      </c>
      <c r="BI111" s="190">
        <f t="shared" si="18"/>
        <v>0</v>
      </c>
      <c r="BJ111" s="18" t="s">
        <v>80</v>
      </c>
      <c r="BK111" s="190">
        <f t="shared" si="19"/>
        <v>0</v>
      </c>
      <c r="BL111" s="18" t="s">
        <v>1225</v>
      </c>
      <c r="BM111" s="189" t="s">
        <v>466</v>
      </c>
    </row>
    <row r="112" spans="1:65" s="2" customFormat="1" ht="44.25" customHeight="1">
      <c r="A112" s="35"/>
      <c r="B112" s="36"/>
      <c r="C112" s="178" t="s">
        <v>135</v>
      </c>
      <c r="D112" s="178" t="s">
        <v>236</v>
      </c>
      <c r="E112" s="179" t="s">
        <v>1228</v>
      </c>
      <c r="F112" s="180" t="s">
        <v>1229</v>
      </c>
      <c r="G112" s="181" t="s">
        <v>307</v>
      </c>
      <c r="H112" s="182">
        <v>1390</v>
      </c>
      <c r="I112" s="183"/>
      <c r="J112" s="184">
        <f t="shared" si="10"/>
        <v>0</v>
      </c>
      <c r="K112" s="180" t="s">
        <v>19</v>
      </c>
      <c r="L112" s="40"/>
      <c r="M112" s="185" t="s">
        <v>19</v>
      </c>
      <c r="N112" s="186" t="s">
        <v>46</v>
      </c>
      <c r="O112" s="65"/>
      <c r="P112" s="187">
        <f t="shared" si="11"/>
        <v>0</v>
      </c>
      <c r="Q112" s="187">
        <v>0</v>
      </c>
      <c r="R112" s="187">
        <f t="shared" si="12"/>
        <v>0</v>
      </c>
      <c r="S112" s="187">
        <v>0</v>
      </c>
      <c r="T112" s="188">
        <f t="shared" si="1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1225</v>
      </c>
      <c r="AT112" s="189" t="s">
        <v>236</v>
      </c>
      <c r="AU112" s="189" t="s">
        <v>80</v>
      </c>
      <c r="AY112" s="18" t="s">
        <v>233</v>
      </c>
      <c r="BE112" s="190">
        <f t="shared" si="14"/>
        <v>0</v>
      </c>
      <c r="BF112" s="190">
        <f t="shared" si="15"/>
        <v>0</v>
      </c>
      <c r="BG112" s="190">
        <f t="shared" si="16"/>
        <v>0</v>
      </c>
      <c r="BH112" s="190">
        <f t="shared" si="17"/>
        <v>0</v>
      </c>
      <c r="BI112" s="190">
        <f t="shared" si="18"/>
        <v>0</v>
      </c>
      <c r="BJ112" s="18" t="s">
        <v>80</v>
      </c>
      <c r="BK112" s="190">
        <f t="shared" si="19"/>
        <v>0</v>
      </c>
      <c r="BL112" s="18" t="s">
        <v>1225</v>
      </c>
      <c r="BM112" s="189" t="s">
        <v>476</v>
      </c>
    </row>
    <row r="113" spans="1:65" s="2" customFormat="1" ht="16.5" customHeight="1">
      <c r="A113" s="35"/>
      <c r="B113" s="36"/>
      <c r="C113" s="206" t="s">
        <v>168</v>
      </c>
      <c r="D113" s="206" t="s">
        <v>310</v>
      </c>
      <c r="E113" s="207" t="s">
        <v>1230</v>
      </c>
      <c r="F113" s="208" t="s">
        <v>1231</v>
      </c>
      <c r="G113" s="209" t="s">
        <v>307</v>
      </c>
      <c r="H113" s="210">
        <v>1390</v>
      </c>
      <c r="I113" s="211"/>
      <c r="J113" s="212">
        <f t="shared" si="10"/>
        <v>0</v>
      </c>
      <c r="K113" s="208" t="s">
        <v>19</v>
      </c>
      <c r="L113" s="213"/>
      <c r="M113" s="214" t="s">
        <v>19</v>
      </c>
      <c r="N113" s="215" t="s">
        <v>46</v>
      </c>
      <c r="O113" s="65"/>
      <c r="P113" s="187">
        <f t="shared" si="11"/>
        <v>0</v>
      </c>
      <c r="Q113" s="187">
        <v>0</v>
      </c>
      <c r="R113" s="187">
        <f t="shared" si="12"/>
        <v>0</v>
      </c>
      <c r="S113" s="187">
        <v>0</v>
      </c>
      <c r="T113" s="188">
        <f t="shared" si="1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1225</v>
      </c>
      <c r="AT113" s="189" t="s">
        <v>310</v>
      </c>
      <c r="AU113" s="189" t="s">
        <v>80</v>
      </c>
      <c r="AY113" s="18" t="s">
        <v>233</v>
      </c>
      <c r="BE113" s="190">
        <f t="shared" si="14"/>
        <v>0</v>
      </c>
      <c r="BF113" s="190">
        <f t="shared" si="15"/>
        <v>0</v>
      </c>
      <c r="BG113" s="190">
        <f t="shared" si="16"/>
        <v>0</v>
      </c>
      <c r="BH113" s="190">
        <f t="shared" si="17"/>
        <v>0</v>
      </c>
      <c r="BI113" s="190">
        <f t="shared" si="18"/>
        <v>0</v>
      </c>
      <c r="BJ113" s="18" t="s">
        <v>80</v>
      </c>
      <c r="BK113" s="190">
        <f t="shared" si="19"/>
        <v>0</v>
      </c>
      <c r="BL113" s="18" t="s">
        <v>1225</v>
      </c>
      <c r="BM113" s="189" t="s">
        <v>486</v>
      </c>
    </row>
    <row r="114" spans="1:65" s="2" customFormat="1" ht="16.5" customHeight="1">
      <c r="A114" s="35"/>
      <c r="B114" s="36"/>
      <c r="C114" s="178" t="s">
        <v>203</v>
      </c>
      <c r="D114" s="178" t="s">
        <v>236</v>
      </c>
      <c r="E114" s="179" t="s">
        <v>1232</v>
      </c>
      <c r="F114" s="180" t="s">
        <v>1233</v>
      </c>
      <c r="G114" s="181" t="s">
        <v>307</v>
      </c>
      <c r="H114" s="182">
        <v>1440</v>
      </c>
      <c r="I114" s="183"/>
      <c r="J114" s="184">
        <f t="shared" si="10"/>
        <v>0</v>
      </c>
      <c r="K114" s="180" t="s">
        <v>19</v>
      </c>
      <c r="L114" s="40"/>
      <c r="M114" s="185" t="s">
        <v>19</v>
      </c>
      <c r="N114" s="186" t="s">
        <v>46</v>
      </c>
      <c r="O114" s="65"/>
      <c r="P114" s="187">
        <f t="shared" si="11"/>
        <v>0</v>
      </c>
      <c r="Q114" s="187">
        <v>0</v>
      </c>
      <c r="R114" s="187">
        <f t="shared" si="12"/>
        <v>0</v>
      </c>
      <c r="S114" s="187">
        <v>0</v>
      </c>
      <c r="T114" s="188">
        <f t="shared" si="1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1225</v>
      </c>
      <c r="AT114" s="189" t="s">
        <v>236</v>
      </c>
      <c r="AU114" s="189" t="s">
        <v>80</v>
      </c>
      <c r="AY114" s="18" t="s">
        <v>233</v>
      </c>
      <c r="BE114" s="190">
        <f t="shared" si="14"/>
        <v>0</v>
      </c>
      <c r="BF114" s="190">
        <f t="shared" si="15"/>
        <v>0</v>
      </c>
      <c r="BG114" s="190">
        <f t="shared" si="16"/>
        <v>0</v>
      </c>
      <c r="BH114" s="190">
        <f t="shared" si="17"/>
        <v>0</v>
      </c>
      <c r="BI114" s="190">
        <f t="shared" si="18"/>
        <v>0</v>
      </c>
      <c r="BJ114" s="18" t="s">
        <v>80</v>
      </c>
      <c r="BK114" s="190">
        <f t="shared" si="19"/>
        <v>0</v>
      </c>
      <c r="BL114" s="18" t="s">
        <v>1225</v>
      </c>
      <c r="BM114" s="189" t="s">
        <v>496</v>
      </c>
    </row>
    <row r="115" spans="1:65" s="2" customFormat="1" ht="16.5" customHeight="1">
      <c r="A115" s="35"/>
      <c r="B115" s="36"/>
      <c r="C115" s="206" t="s">
        <v>401</v>
      </c>
      <c r="D115" s="206" t="s">
        <v>310</v>
      </c>
      <c r="E115" s="207" t="s">
        <v>1234</v>
      </c>
      <c r="F115" s="208" t="s">
        <v>1235</v>
      </c>
      <c r="G115" s="209" t="s">
        <v>307</v>
      </c>
      <c r="H115" s="210">
        <v>1440</v>
      </c>
      <c r="I115" s="211"/>
      <c r="J115" s="212">
        <f t="shared" si="10"/>
        <v>0</v>
      </c>
      <c r="K115" s="208" t="s">
        <v>19</v>
      </c>
      <c r="L115" s="213"/>
      <c r="M115" s="214" t="s">
        <v>19</v>
      </c>
      <c r="N115" s="215" t="s">
        <v>46</v>
      </c>
      <c r="O115" s="65"/>
      <c r="P115" s="187">
        <f t="shared" si="11"/>
        <v>0</v>
      </c>
      <c r="Q115" s="187">
        <v>0</v>
      </c>
      <c r="R115" s="187">
        <f t="shared" si="12"/>
        <v>0</v>
      </c>
      <c r="S115" s="187">
        <v>0</v>
      </c>
      <c r="T115" s="188">
        <f t="shared" si="1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1225</v>
      </c>
      <c r="AT115" s="189" t="s">
        <v>310</v>
      </c>
      <c r="AU115" s="189" t="s">
        <v>80</v>
      </c>
      <c r="AY115" s="18" t="s">
        <v>233</v>
      </c>
      <c r="BE115" s="190">
        <f t="shared" si="14"/>
        <v>0</v>
      </c>
      <c r="BF115" s="190">
        <f t="shared" si="15"/>
        <v>0</v>
      </c>
      <c r="BG115" s="190">
        <f t="shared" si="16"/>
        <v>0</v>
      </c>
      <c r="BH115" s="190">
        <f t="shared" si="17"/>
        <v>0</v>
      </c>
      <c r="BI115" s="190">
        <f t="shared" si="18"/>
        <v>0</v>
      </c>
      <c r="BJ115" s="18" t="s">
        <v>80</v>
      </c>
      <c r="BK115" s="190">
        <f t="shared" si="19"/>
        <v>0</v>
      </c>
      <c r="BL115" s="18" t="s">
        <v>1225</v>
      </c>
      <c r="BM115" s="189" t="s">
        <v>507</v>
      </c>
    </row>
    <row r="116" spans="1:65" s="2" customFormat="1" ht="37.9" customHeight="1">
      <c r="A116" s="35"/>
      <c r="B116" s="36"/>
      <c r="C116" s="178" t="s">
        <v>406</v>
      </c>
      <c r="D116" s="178" t="s">
        <v>236</v>
      </c>
      <c r="E116" s="179" t="s">
        <v>1236</v>
      </c>
      <c r="F116" s="180" t="s">
        <v>1237</v>
      </c>
      <c r="G116" s="181" t="s">
        <v>307</v>
      </c>
      <c r="H116" s="182">
        <v>620</v>
      </c>
      <c r="I116" s="183"/>
      <c r="J116" s="184">
        <f t="shared" si="10"/>
        <v>0</v>
      </c>
      <c r="K116" s="180" t="s">
        <v>19</v>
      </c>
      <c r="L116" s="40"/>
      <c r="M116" s="185" t="s">
        <v>19</v>
      </c>
      <c r="N116" s="186" t="s">
        <v>46</v>
      </c>
      <c r="O116" s="65"/>
      <c r="P116" s="187">
        <f t="shared" si="11"/>
        <v>0</v>
      </c>
      <c r="Q116" s="187">
        <v>0</v>
      </c>
      <c r="R116" s="187">
        <f t="shared" si="12"/>
        <v>0</v>
      </c>
      <c r="S116" s="187">
        <v>0</v>
      </c>
      <c r="T116" s="188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1225</v>
      </c>
      <c r="AT116" s="189" t="s">
        <v>236</v>
      </c>
      <c r="AU116" s="189" t="s">
        <v>80</v>
      </c>
      <c r="AY116" s="18" t="s">
        <v>233</v>
      </c>
      <c r="BE116" s="190">
        <f t="shared" si="14"/>
        <v>0</v>
      </c>
      <c r="BF116" s="190">
        <f t="shared" si="15"/>
        <v>0</v>
      </c>
      <c r="BG116" s="190">
        <f t="shared" si="16"/>
        <v>0</v>
      </c>
      <c r="BH116" s="190">
        <f t="shared" si="17"/>
        <v>0</v>
      </c>
      <c r="BI116" s="190">
        <f t="shared" si="18"/>
        <v>0</v>
      </c>
      <c r="BJ116" s="18" t="s">
        <v>80</v>
      </c>
      <c r="BK116" s="190">
        <f t="shared" si="19"/>
        <v>0</v>
      </c>
      <c r="BL116" s="18" t="s">
        <v>1225</v>
      </c>
      <c r="BM116" s="189" t="s">
        <v>516</v>
      </c>
    </row>
    <row r="117" spans="1:65" s="2" customFormat="1" ht="24.2" customHeight="1">
      <c r="A117" s="35"/>
      <c r="B117" s="36"/>
      <c r="C117" s="206" t="s">
        <v>410</v>
      </c>
      <c r="D117" s="206" t="s">
        <v>310</v>
      </c>
      <c r="E117" s="207" t="s">
        <v>1238</v>
      </c>
      <c r="F117" s="208" t="s">
        <v>1239</v>
      </c>
      <c r="G117" s="209" t="s">
        <v>307</v>
      </c>
      <c r="H117" s="210">
        <v>620</v>
      </c>
      <c r="I117" s="211"/>
      <c r="J117" s="212">
        <f t="shared" si="10"/>
        <v>0</v>
      </c>
      <c r="K117" s="208" t="s">
        <v>19</v>
      </c>
      <c r="L117" s="213"/>
      <c r="M117" s="214" t="s">
        <v>19</v>
      </c>
      <c r="N117" s="215" t="s">
        <v>46</v>
      </c>
      <c r="O117" s="65"/>
      <c r="P117" s="187">
        <f t="shared" si="11"/>
        <v>0</v>
      </c>
      <c r="Q117" s="187">
        <v>0</v>
      </c>
      <c r="R117" s="187">
        <f t="shared" si="12"/>
        <v>0</v>
      </c>
      <c r="S117" s="187">
        <v>0</v>
      </c>
      <c r="T117" s="188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1225</v>
      </c>
      <c r="AT117" s="189" t="s">
        <v>310</v>
      </c>
      <c r="AU117" s="189" t="s">
        <v>80</v>
      </c>
      <c r="AY117" s="18" t="s">
        <v>233</v>
      </c>
      <c r="BE117" s="190">
        <f t="shared" si="14"/>
        <v>0</v>
      </c>
      <c r="BF117" s="190">
        <f t="shared" si="15"/>
        <v>0</v>
      </c>
      <c r="BG117" s="190">
        <f t="shared" si="16"/>
        <v>0</v>
      </c>
      <c r="BH117" s="190">
        <f t="shared" si="17"/>
        <v>0</v>
      </c>
      <c r="BI117" s="190">
        <f t="shared" si="18"/>
        <v>0</v>
      </c>
      <c r="BJ117" s="18" t="s">
        <v>80</v>
      </c>
      <c r="BK117" s="190">
        <f t="shared" si="19"/>
        <v>0</v>
      </c>
      <c r="BL117" s="18" t="s">
        <v>1225</v>
      </c>
      <c r="BM117" s="189" t="s">
        <v>526</v>
      </c>
    </row>
    <row r="118" spans="1:65" s="2" customFormat="1" ht="37.9" customHeight="1">
      <c r="A118" s="35"/>
      <c r="B118" s="36"/>
      <c r="C118" s="178" t="s">
        <v>415</v>
      </c>
      <c r="D118" s="178" t="s">
        <v>236</v>
      </c>
      <c r="E118" s="179" t="s">
        <v>1236</v>
      </c>
      <c r="F118" s="180" t="s">
        <v>1237</v>
      </c>
      <c r="G118" s="181" t="s">
        <v>307</v>
      </c>
      <c r="H118" s="182">
        <v>189</v>
      </c>
      <c r="I118" s="183"/>
      <c r="J118" s="184">
        <f t="shared" si="10"/>
        <v>0</v>
      </c>
      <c r="K118" s="180" t="s">
        <v>19</v>
      </c>
      <c r="L118" s="40"/>
      <c r="M118" s="185" t="s">
        <v>19</v>
      </c>
      <c r="N118" s="186" t="s">
        <v>46</v>
      </c>
      <c r="O118" s="65"/>
      <c r="P118" s="187">
        <f t="shared" si="11"/>
        <v>0</v>
      </c>
      <c r="Q118" s="187">
        <v>0</v>
      </c>
      <c r="R118" s="187">
        <f t="shared" si="12"/>
        <v>0</v>
      </c>
      <c r="S118" s="187">
        <v>0</v>
      </c>
      <c r="T118" s="188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9" t="s">
        <v>1225</v>
      </c>
      <c r="AT118" s="189" t="s">
        <v>236</v>
      </c>
      <c r="AU118" s="189" t="s">
        <v>80</v>
      </c>
      <c r="AY118" s="18" t="s">
        <v>233</v>
      </c>
      <c r="BE118" s="190">
        <f t="shared" si="14"/>
        <v>0</v>
      </c>
      <c r="BF118" s="190">
        <f t="shared" si="15"/>
        <v>0</v>
      </c>
      <c r="BG118" s="190">
        <f t="shared" si="16"/>
        <v>0</v>
      </c>
      <c r="BH118" s="190">
        <f t="shared" si="17"/>
        <v>0</v>
      </c>
      <c r="BI118" s="190">
        <f t="shared" si="18"/>
        <v>0</v>
      </c>
      <c r="BJ118" s="18" t="s">
        <v>80</v>
      </c>
      <c r="BK118" s="190">
        <f t="shared" si="19"/>
        <v>0</v>
      </c>
      <c r="BL118" s="18" t="s">
        <v>1225</v>
      </c>
      <c r="BM118" s="189" t="s">
        <v>536</v>
      </c>
    </row>
    <row r="119" spans="1:65" s="2" customFormat="1" ht="24.2" customHeight="1">
      <c r="A119" s="35"/>
      <c r="B119" s="36"/>
      <c r="C119" s="206" t="s">
        <v>419</v>
      </c>
      <c r="D119" s="206" t="s">
        <v>310</v>
      </c>
      <c r="E119" s="207" t="s">
        <v>1240</v>
      </c>
      <c r="F119" s="208" t="s">
        <v>1241</v>
      </c>
      <c r="G119" s="209" t="s">
        <v>307</v>
      </c>
      <c r="H119" s="210">
        <v>189</v>
      </c>
      <c r="I119" s="211"/>
      <c r="J119" s="212">
        <f t="shared" si="10"/>
        <v>0</v>
      </c>
      <c r="K119" s="208" t="s">
        <v>19</v>
      </c>
      <c r="L119" s="213"/>
      <c r="M119" s="214" t="s">
        <v>19</v>
      </c>
      <c r="N119" s="215" t="s">
        <v>46</v>
      </c>
      <c r="O119" s="65"/>
      <c r="P119" s="187">
        <f t="shared" si="11"/>
        <v>0</v>
      </c>
      <c r="Q119" s="187">
        <v>0</v>
      </c>
      <c r="R119" s="187">
        <f t="shared" si="12"/>
        <v>0</v>
      </c>
      <c r="S119" s="187">
        <v>0</v>
      </c>
      <c r="T119" s="188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1225</v>
      </c>
      <c r="AT119" s="189" t="s">
        <v>310</v>
      </c>
      <c r="AU119" s="189" t="s">
        <v>80</v>
      </c>
      <c r="AY119" s="18" t="s">
        <v>233</v>
      </c>
      <c r="BE119" s="190">
        <f t="shared" si="14"/>
        <v>0</v>
      </c>
      <c r="BF119" s="190">
        <f t="shared" si="15"/>
        <v>0</v>
      </c>
      <c r="BG119" s="190">
        <f t="shared" si="16"/>
        <v>0</v>
      </c>
      <c r="BH119" s="190">
        <f t="shared" si="17"/>
        <v>0</v>
      </c>
      <c r="BI119" s="190">
        <f t="shared" si="18"/>
        <v>0</v>
      </c>
      <c r="BJ119" s="18" t="s">
        <v>80</v>
      </c>
      <c r="BK119" s="190">
        <f t="shared" si="19"/>
        <v>0</v>
      </c>
      <c r="BL119" s="18" t="s">
        <v>1225</v>
      </c>
      <c r="BM119" s="189" t="s">
        <v>546</v>
      </c>
    </row>
    <row r="120" spans="1:65" s="2" customFormat="1" ht="49.15" customHeight="1">
      <c r="A120" s="35"/>
      <c r="B120" s="36"/>
      <c r="C120" s="178" t="s">
        <v>424</v>
      </c>
      <c r="D120" s="178" t="s">
        <v>236</v>
      </c>
      <c r="E120" s="179" t="s">
        <v>1242</v>
      </c>
      <c r="F120" s="180" t="s">
        <v>1243</v>
      </c>
      <c r="G120" s="181" t="s">
        <v>301</v>
      </c>
      <c r="H120" s="182">
        <v>7</v>
      </c>
      <c r="I120" s="183"/>
      <c r="J120" s="184">
        <f t="shared" si="10"/>
        <v>0</v>
      </c>
      <c r="K120" s="180" t="s">
        <v>19</v>
      </c>
      <c r="L120" s="40"/>
      <c r="M120" s="185" t="s">
        <v>19</v>
      </c>
      <c r="N120" s="186" t="s">
        <v>46</v>
      </c>
      <c r="O120" s="65"/>
      <c r="P120" s="187">
        <f t="shared" si="11"/>
        <v>0</v>
      </c>
      <c r="Q120" s="187">
        <v>0</v>
      </c>
      <c r="R120" s="187">
        <f t="shared" si="12"/>
        <v>0</v>
      </c>
      <c r="S120" s="187">
        <v>0</v>
      </c>
      <c r="T120" s="188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1225</v>
      </c>
      <c r="AT120" s="189" t="s">
        <v>236</v>
      </c>
      <c r="AU120" s="189" t="s">
        <v>80</v>
      </c>
      <c r="AY120" s="18" t="s">
        <v>233</v>
      </c>
      <c r="BE120" s="190">
        <f t="shared" si="14"/>
        <v>0</v>
      </c>
      <c r="BF120" s="190">
        <f t="shared" si="15"/>
        <v>0</v>
      </c>
      <c r="BG120" s="190">
        <f t="shared" si="16"/>
        <v>0</v>
      </c>
      <c r="BH120" s="190">
        <f t="shared" si="17"/>
        <v>0</v>
      </c>
      <c r="BI120" s="190">
        <f t="shared" si="18"/>
        <v>0</v>
      </c>
      <c r="BJ120" s="18" t="s">
        <v>80</v>
      </c>
      <c r="BK120" s="190">
        <f t="shared" si="19"/>
        <v>0</v>
      </c>
      <c r="BL120" s="18" t="s">
        <v>1225</v>
      </c>
      <c r="BM120" s="189" t="s">
        <v>557</v>
      </c>
    </row>
    <row r="121" spans="1:65" s="2" customFormat="1" ht="24.2" customHeight="1">
      <c r="A121" s="35"/>
      <c r="B121" s="36"/>
      <c r="C121" s="206" t="s">
        <v>313</v>
      </c>
      <c r="D121" s="206" t="s">
        <v>310</v>
      </c>
      <c r="E121" s="207" t="s">
        <v>1244</v>
      </c>
      <c r="F121" s="208" t="s">
        <v>1245</v>
      </c>
      <c r="G121" s="209" t="s">
        <v>301</v>
      </c>
      <c r="H121" s="210">
        <v>7</v>
      </c>
      <c r="I121" s="211"/>
      <c r="J121" s="212">
        <f t="shared" si="10"/>
        <v>0</v>
      </c>
      <c r="K121" s="208" t="s">
        <v>19</v>
      </c>
      <c r="L121" s="213"/>
      <c r="M121" s="214" t="s">
        <v>19</v>
      </c>
      <c r="N121" s="215" t="s">
        <v>46</v>
      </c>
      <c r="O121" s="65"/>
      <c r="P121" s="187">
        <f t="shared" si="11"/>
        <v>0</v>
      </c>
      <c r="Q121" s="187">
        <v>0</v>
      </c>
      <c r="R121" s="187">
        <f t="shared" si="12"/>
        <v>0</v>
      </c>
      <c r="S121" s="187">
        <v>0</v>
      </c>
      <c r="T121" s="188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1225</v>
      </c>
      <c r="AT121" s="189" t="s">
        <v>310</v>
      </c>
      <c r="AU121" s="189" t="s">
        <v>80</v>
      </c>
      <c r="AY121" s="18" t="s">
        <v>233</v>
      </c>
      <c r="BE121" s="190">
        <f t="shared" si="14"/>
        <v>0</v>
      </c>
      <c r="BF121" s="190">
        <f t="shared" si="15"/>
        <v>0</v>
      </c>
      <c r="BG121" s="190">
        <f t="shared" si="16"/>
        <v>0</v>
      </c>
      <c r="BH121" s="190">
        <f t="shared" si="17"/>
        <v>0</v>
      </c>
      <c r="BI121" s="190">
        <f t="shared" si="18"/>
        <v>0</v>
      </c>
      <c r="BJ121" s="18" t="s">
        <v>80</v>
      </c>
      <c r="BK121" s="190">
        <f t="shared" si="19"/>
        <v>0</v>
      </c>
      <c r="BL121" s="18" t="s">
        <v>1225</v>
      </c>
      <c r="BM121" s="189" t="s">
        <v>799</v>
      </c>
    </row>
    <row r="122" spans="1:65" s="2" customFormat="1" ht="21.75" customHeight="1">
      <c r="A122" s="35"/>
      <c r="B122" s="36"/>
      <c r="C122" s="178" t="s">
        <v>432</v>
      </c>
      <c r="D122" s="178" t="s">
        <v>236</v>
      </c>
      <c r="E122" s="179" t="s">
        <v>1246</v>
      </c>
      <c r="F122" s="180" t="s">
        <v>1247</v>
      </c>
      <c r="G122" s="181" t="s">
        <v>330</v>
      </c>
      <c r="H122" s="182">
        <v>4</v>
      </c>
      <c r="I122" s="183"/>
      <c r="J122" s="184">
        <f t="shared" si="10"/>
        <v>0</v>
      </c>
      <c r="K122" s="180" t="s">
        <v>19</v>
      </c>
      <c r="L122" s="40"/>
      <c r="M122" s="185" t="s">
        <v>19</v>
      </c>
      <c r="N122" s="186" t="s">
        <v>46</v>
      </c>
      <c r="O122" s="65"/>
      <c r="P122" s="187">
        <f t="shared" si="11"/>
        <v>0</v>
      </c>
      <c r="Q122" s="187">
        <v>0</v>
      </c>
      <c r="R122" s="187">
        <f t="shared" si="12"/>
        <v>0</v>
      </c>
      <c r="S122" s="187">
        <v>0</v>
      </c>
      <c r="T122" s="188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1225</v>
      </c>
      <c r="AT122" s="189" t="s">
        <v>236</v>
      </c>
      <c r="AU122" s="189" t="s">
        <v>80</v>
      </c>
      <c r="AY122" s="18" t="s">
        <v>233</v>
      </c>
      <c r="BE122" s="190">
        <f t="shared" si="14"/>
        <v>0</v>
      </c>
      <c r="BF122" s="190">
        <f t="shared" si="15"/>
        <v>0</v>
      </c>
      <c r="BG122" s="190">
        <f t="shared" si="16"/>
        <v>0</v>
      </c>
      <c r="BH122" s="190">
        <f t="shared" si="17"/>
        <v>0</v>
      </c>
      <c r="BI122" s="190">
        <f t="shared" si="18"/>
        <v>0</v>
      </c>
      <c r="BJ122" s="18" t="s">
        <v>80</v>
      </c>
      <c r="BK122" s="190">
        <f t="shared" si="19"/>
        <v>0</v>
      </c>
      <c r="BL122" s="18" t="s">
        <v>1225</v>
      </c>
      <c r="BM122" s="189" t="s">
        <v>809</v>
      </c>
    </row>
    <row r="123" spans="1:65" s="2" customFormat="1" ht="16.5" customHeight="1">
      <c r="A123" s="35"/>
      <c r="B123" s="36"/>
      <c r="C123" s="178" t="s">
        <v>437</v>
      </c>
      <c r="D123" s="178" t="s">
        <v>236</v>
      </c>
      <c r="E123" s="179" t="s">
        <v>1248</v>
      </c>
      <c r="F123" s="180" t="s">
        <v>1249</v>
      </c>
      <c r="G123" s="181" t="s">
        <v>330</v>
      </c>
      <c r="H123" s="182">
        <v>1</v>
      </c>
      <c r="I123" s="183"/>
      <c r="J123" s="184">
        <f t="shared" si="10"/>
        <v>0</v>
      </c>
      <c r="K123" s="180" t="s">
        <v>19</v>
      </c>
      <c r="L123" s="40"/>
      <c r="M123" s="185" t="s">
        <v>19</v>
      </c>
      <c r="N123" s="186" t="s">
        <v>46</v>
      </c>
      <c r="O123" s="65"/>
      <c r="P123" s="187">
        <f t="shared" si="11"/>
        <v>0</v>
      </c>
      <c r="Q123" s="187">
        <v>0</v>
      </c>
      <c r="R123" s="187">
        <f t="shared" si="12"/>
        <v>0</v>
      </c>
      <c r="S123" s="187">
        <v>0</v>
      </c>
      <c r="T123" s="188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1225</v>
      </c>
      <c r="AT123" s="189" t="s">
        <v>236</v>
      </c>
      <c r="AU123" s="189" t="s">
        <v>80</v>
      </c>
      <c r="AY123" s="18" t="s">
        <v>233</v>
      </c>
      <c r="BE123" s="190">
        <f t="shared" si="14"/>
        <v>0</v>
      </c>
      <c r="BF123" s="190">
        <f t="shared" si="15"/>
        <v>0</v>
      </c>
      <c r="BG123" s="190">
        <f t="shared" si="16"/>
        <v>0</v>
      </c>
      <c r="BH123" s="190">
        <f t="shared" si="17"/>
        <v>0</v>
      </c>
      <c r="BI123" s="190">
        <f t="shared" si="18"/>
        <v>0</v>
      </c>
      <c r="BJ123" s="18" t="s">
        <v>80</v>
      </c>
      <c r="BK123" s="190">
        <f t="shared" si="19"/>
        <v>0</v>
      </c>
      <c r="BL123" s="18" t="s">
        <v>1225</v>
      </c>
      <c r="BM123" s="189" t="s">
        <v>819</v>
      </c>
    </row>
    <row r="124" spans="1:65" s="2" customFormat="1" ht="55.5" customHeight="1">
      <c r="A124" s="35"/>
      <c r="B124" s="36"/>
      <c r="C124" s="178" t="s">
        <v>442</v>
      </c>
      <c r="D124" s="178" t="s">
        <v>236</v>
      </c>
      <c r="E124" s="179" t="s">
        <v>1250</v>
      </c>
      <c r="F124" s="180" t="s">
        <v>1251</v>
      </c>
      <c r="G124" s="181" t="s">
        <v>301</v>
      </c>
      <c r="H124" s="182">
        <v>1</v>
      </c>
      <c r="I124" s="183"/>
      <c r="J124" s="184">
        <f t="shared" si="10"/>
        <v>0</v>
      </c>
      <c r="K124" s="180" t="s">
        <v>19</v>
      </c>
      <c r="L124" s="40"/>
      <c r="M124" s="185" t="s">
        <v>19</v>
      </c>
      <c r="N124" s="186" t="s">
        <v>46</v>
      </c>
      <c r="O124" s="65"/>
      <c r="P124" s="187">
        <f t="shared" si="11"/>
        <v>0</v>
      </c>
      <c r="Q124" s="187">
        <v>0</v>
      </c>
      <c r="R124" s="187">
        <f t="shared" si="12"/>
        <v>0</v>
      </c>
      <c r="S124" s="187">
        <v>0</v>
      </c>
      <c r="T124" s="188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1225</v>
      </c>
      <c r="AT124" s="189" t="s">
        <v>236</v>
      </c>
      <c r="AU124" s="189" t="s">
        <v>80</v>
      </c>
      <c r="AY124" s="18" t="s">
        <v>233</v>
      </c>
      <c r="BE124" s="190">
        <f t="shared" si="14"/>
        <v>0</v>
      </c>
      <c r="BF124" s="190">
        <f t="shared" si="15"/>
        <v>0</v>
      </c>
      <c r="BG124" s="190">
        <f t="shared" si="16"/>
        <v>0</v>
      </c>
      <c r="BH124" s="190">
        <f t="shared" si="17"/>
        <v>0</v>
      </c>
      <c r="BI124" s="190">
        <f t="shared" si="18"/>
        <v>0</v>
      </c>
      <c r="BJ124" s="18" t="s">
        <v>80</v>
      </c>
      <c r="BK124" s="190">
        <f t="shared" si="19"/>
        <v>0</v>
      </c>
      <c r="BL124" s="18" t="s">
        <v>1225</v>
      </c>
      <c r="BM124" s="189" t="s">
        <v>832</v>
      </c>
    </row>
    <row r="125" spans="1:65" s="2" customFormat="1" ht="24.2" customHeight="1">
      <c r="A125" s="35"/>
      <c r="B125" s="36"/>
      <c r="C125" s="178" t="s">
        <v>447</v>
      </c>
      <c r="D125" s="178" t="s">
        <v>236</v>
      </c>
      <c r="E125" s="179" t="s">
        <v>1252</v>
      </c>
      <c r="F125" s="180" t="s">
        <v>1253</v>
      </c>
      <c r="G125" s="181" t="s">
        <v>301</v>
      </c>
      <c r="H125" s="182">
        <v>86</v>
      </c>
      <c r="I125" s="183"/>
      <c r="J125" s="184">
        <f t="shared" si="10"/>
        <v>0</v>
      </c>
      <c r="K125" s="180" t="s">
        <v>19</v>
      </c>
      <c r="L125" s="40"/>
      <c r="M125" s="185" t="s">
        <v>19</v>
      </c>
      <c r="N125" s="186" t="s">
        <v>46</v>
      </c>
      <c r="O125" s="65"/>
      <c r="P125" s="187">
        <f t="shared" si="11"/>
        <v>0</v>
      </c>
      <c r="Q125" s="187">
        <v>0</v>
      </c>
      <c r="R125" s="187">
        <f t="shared" si="12"/>
        <v>0</v>
      </c>
      <c r="S125" s="187">
        <v>0</v>
      </c>
      <c r="T125" s="188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1225</v>
      </c>
      <c r="AT125" s="189" t="s">
        <v>236</v>
      </c>
      <c r="AU125" s="189" t="s">
        <v>80</v>
      </c>
      <c r="AY125" s="18" t="s">
        <v>233</v>
      </c>
      <c r="BE125" s="190">
        <f t="shared" si="14"/>
        <v>0</v>
      </c>
      <c r="BF125" s="190">
        <f t="shared" si="15"/>
        <v>0</v>
      </c>
      <c r="BG125" s="190">
        <f t="shared" si="16"/>
        <v>0</v>
      </c>
      <c r="BH125" s="190">
        <f t="shared" si="17"/>
        <v>0</v>
      </c>
      <c r="BI125" s="190">
        <f t="shared" si="18"/>
        <v>0</v>
      </c>
      <c r="BJ125" s="18" t="s">
        <v>80</v>
      </c>
      <c r="BK125" s="190">
        <f t="shared" si="19"/>
        <v>0</v>
      </c>
      <c r="BL125" s="18" t="s">
        <v>1225</v>
      </c>
      <c r="BM125" s="189" t="s">
        <v>843</v>
      </c>
    </row>
    <row r="126" spans="1:65" s="2" customFormat="1" ht="55.5" customHeight="1">
      <c r="A126" s="35"/>
      <c r="B126" s="36"/>
      <c r="C126" s="206" t="s">
        <v>452</v>
      </c>
      <c r="D126" s="206" t="s">
        <v>310</v>
      </c>
      <c r="E126" s="207" t="s">
        <v>1254</v>
      </c>
      <c r="F126" s="208" t="s">
        <v>1255</v>
      </c>
      <c r="G126" s="209" t="s">
        <v>301</v>
      </c>
      <c r="H126" s="210">
        <v>1</v>
      </c>
      <c r="I126" s="211"/>
      <c r="J126" s="212">
        <f t="shared" si="10"/>
        <v>0</v>
      </c>
      <c r="K126" s="208" t="s">
        <v>19</v>
      </c>
      <c r="L126" s="213"/>
      <c r="M126" s="214" t="s">
        <v>19</v>
      </c>
      <c r="N126" s="215" t="s">
        <v>46</v>
      </c>
      <c r="O126" s="65"/>
      <c r="P126" s="187">
        <f t="shared" si="11"/>
        <v>0</v>
      </c>
      <c r="Q126" s="187">
        <v>0</v>
      </c>
      <c r="R126" s="187">
        <f t="shared" si="12"/>
        <v>0</v>
      </c>
      <c r="S126" s="187">
        <v>0</v>
      </c>
      <c r="T126" s="188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1225</v>
      </c>
      <c r="AT126" s="189" t="s">
        <v>310</v>
      </c>
      <c r="AU126" s="189" t="s">
        <v>80</v>
      </c>
      <c r="AY126" s="18" t="s">
        <v>233</v>
      </c>
      <c r="BE126" s="190">
        <f t="shared" si="14"/>
        <v>0</v>
      </c>
      <c r="BF126" s="190">
        <f t="shared" si="15"/>
        <v>0</v>
      </c>
      <c r="BG126" s="190">
        <f t="shared" si="16"/>
        <v>0</v>
      </c>
      <c r="BH126" s="190">
        <f t="shared" si="17"/>
        <v>0</v>
      </c>
      <c r="BI126" s="190">
        <f t="shared" si="18"/>
        <v>0</v>
      </c>
      <c r="BJ126" s="18" t="s">
        <v>80</v>
      </c>
      <c r="BK126" s="190">
        <f t="shared" si="19"/>
        <v>0</v>
      </c>
      <c r="BL126" s="18" t="s">
        <v>1225</v>
      </c>
      <c r="BM126" s="189" t="s">
        <v>854</v>
      </c>
    </row>
    <row r="127" spans="1:65" s="2" customFormat="1" ht="49.15" customHeight="1">
      <c r="A127" s="35"/>
      <c r="B127" s="36"/>
      <c r="C127" s="178" t="s">
        <v>457</v>
      </c>
      <c r="D127" s="178" t="s">
        <v>236</v>
      </c>
      <c r="E127" s="179" t="s">
        <v>1256</v>
      </c>
      <c r="F127" s="180" t="s">
        <v>1257</v>
      </c>
      <c r="G127" s="181" t="s">
        <v>301</v>
      </c>
      <c r="H127" s="182">
        <v>65</v>
      </c>
      <c r="I127" s="183"/>
      <c r="J127" s="184">
        <f t="shared" si="10"/>
        <v>0</v>
      </c>
      <c r="K127" s="180" t="s">
        <v>19</v>
      </c>
      <c r="L127" s="40"/>
      <c r="M127" s="185" t="s">
        <v>19</v>
      </c>
      <c r="N127" s="186" t="s">
        <v>46</v>
      </c>
      <c r="O127" s="65"/>
      <c r="P127" s="187">
        <f t="shared" si="11"/>
        <v>0</v>
      </c>
      <c r="Q127" s="187">
        <v>0</v>
      </c>
      <c r="R127" s="187">
        <f t="shared" si="12"/>
        <v>0</v>
      </c>
      <c r="S127" s="187">
        <v>0</v>
      </c>
      <c r="T127" s="188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1225</v>
      </c>
      <c r="AT127" s="189" t="s">
        <v>236</v>
      </c>
      <c r="AU127" s="189" t="s">
        <v>80</v>
      </c>
      <c r="AY127" s="18" t="s">
        <v>233</v>
      </c>
      <c r="BE127" s="190">
        <f t="shared" si="14"/>
        <v>0</v>
      </c>
      <c r="BF127" s="190">
        <f t="shared" si="15"/>
        <v>0</v>
      </c>
      <c r="BG127" s="190">
        <f t="shared" si="16"/>
        <v>0</v>
      </c>
      <c r="BH127" s="190">
        <f t="shared" si="17"/>
        <v>0</v>
      </c>
      <c r="BI127" s="190">
        <f t="shared" si="18"/>
        <v>0</v>
      </c>
      <c r="BJ127" s="18" t="s">
        <v>80</v>
      </c>
      <c r="BK127" s="190">
        <f t="shared" si="19"/>
        <v>0</v>
      </c>
      <c r="BL127" s="18" t="s">
        <v>1225</v>
      </c>
      <c r="BM127" s="189" t="s">
        <v>864</v>
      </c>
    </row>
    <row r="128" spans="1:65" s="2" customFormat="1" ht="55.5" customHeight="1">
      <c r="A128" s="35"/>
      <c r="B128" s="36"/>
      <c r="C128" s="178" t="s">
        <v>462</v>
      </c>
      <c r="D128" s="178" t="s">
        <v>236</v>
      </c>
      <c r="E128" s="179" t="s">
        <v>1258</v>
      </c>
      <c r="F128" s="180" t="s">
        <v>1259</v>
      </c>
      <c r="G128" s="181" t="s">
        <v>301</v>
      </c>
      <c r="H128" s="182">
        <v>20</v>
      </c>
      <c r="I128" s="183"/>
      <c r="J128" s="184">
        <f t="shared" si="10"/>
        <v>0</v>
      </c>
      <c r="K128" s="180" t="s">
        <v>19</v>
      </c>
      <c r="L128" s="40"/>
      <c r="M128" s="185" t="s">
        <v>19</v>
      </c>
      <c r="N128" s="186" t="s">
        <v>46</v>
      </c>
      <c r="O128" s="65"/>
      <c r="P128" s="187">
        <f t="shared" si="11"/>
        <v>0</v>
      </c>
      <c r="Q128" s="187">
        <v>0</v>
      </c>
      <c r="R128" s="187">
        <f t="shared" si="12"/>
        <v>0</v>
      </c>
      <c r="S128" s="187">
        <v>0</v>
      </c>
      <c r="T128" s="188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1225</v>
      </c>
      <c r="AT128" s="189" t="s">
        <v>236</v>
      </c>
      <c r="AU128" s="189" t="s">
        <v>80</v>
      </c>
      <c r="AY128" s="18" t="s">
        <v>233</v>
      </c>
      <c r="BE128" s="190">
        <f t="shared" si="14"/>
        <v>0</v>
      </c>
      <c r="BF128" s="190">
        <f t="shared" si="15"/>
        <v>0</v>
      </c>
      <c r="BG128" s="190">
        <f t="shared" si="16"/>
        <v>0</v>
      </c>
      <c r="BH128" s="190">
        <f t="shared" si="17"/>
        <v>0</v>
      </c>
      <c r="BI128" s="190">
        <f t="shared" si="18"/>
        <v>0</v>
      </c>
      <c r="BJ128" s="18" t="s">
        <v>80</v>
      </c>
      <c r="BK128" s="190">
        <f t="shared" si="19"/>
        <v>0</v>
      </c>
      <c r="BL128" s="18" t="s">
        <v>1225</v>
      </c>
      <c r="BM128" s="189" t="s">
        <v>875</v>
      </c>
    </row>
    <row r="129" spans="1:65" s="2" customFormat="1" ht="16.5" customHeight="1">
      <c r="A129" s="35"/>
      <c r="B129" s="36"/>
      <c r="C129" s="206" t="s">
        <v>466</v>
      </c>
      <c r="D129" s="206" t="s">
        <v>310</v>
      </c>
      <c r="E129" s="207" t="s">
        <v>1260</v>
      </c>
      <c r="F129" s="208" t="s">
        <v>1261</v>
      </c>
      <c r="G129" s="209" t="s">
        <v>239</v>
      </c>
      <c r="H129" s="210">
        <v>1</v>
      </c>
      <c r="I129" s="211"/>
      <c r="J129" s="212">
        <f t="shared" si="10"/>
        <v>0</v>
      </c>
      <c r="K129" s="208" t="s">
        <v>19</v>
      </c>
      <c r="L129" s="213"/>
      <c r="M129" s="214" t="s">
        <v>19</v>
      </c>
      <c r="N129" s="215" t="s">
        <v>46</v>
      </c>
      <c r="O129" s="65"/>
      <c r="P129" s="187">
        <f t="shared" si="11"/>
        <v>0</v>
      </c>
      <c r="Q129" s="187">
        <v>0</v>
      </c>
      <c r="R129" s="187">
        <f t="shared" si="12"/>
        <v>0</v>
      </c>
      <c r="S129" s="187">
        <v>0</v>
      </c>
      <c r="T129" s="188">
        <f t="shared" si="1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1225</v>
      </c>
      <c r="AT129" s="189" t="s">
        <v>310</v>
      </c>
      <c r="AU129" s="189" t="s">
        <v>80</v>
      </c>
      <c r="AY129" s="18" t="s">
        <v>233</v>
      </c>
      <c r="BE129" s="190">
        <f t="shared" si="14"/>
        <v>0</v>
      </c>
      <c r="BF129" s="190">
        <f t="shared" si="15"/>
        <v>0</v>
      </c>
      <c r="BG129" s="190">
        <f t="shared" si="16"/>
        <v>0</v>
      </c>
      <c r="BH129" s="190">
        <f t="shared" si="17"/>
        <v>0</v>
      </c>
      <c r="BI129" s="190">
        <f t="shared" si="18"/>
        <v>0</v>
      </c>
      <c r="BJ129" s="18" t="s">
        <v>80</v>
      </c>
      <c r="BK129" s="190">
        <f t="shared" si="19"/>
        <v>0</v>
      </c>
      <c r="BL129" s="18" t="s">
        <v>1225</v>
      </c>
      <c r="BM129" s="189" t="s">
        <v>887</v>
      </c>
    </row>
    <row r="130" spans="1:65" s="2" customFormat="1" ht="16.5" customHeight="1">
      <c r="A130" s="35"/>
      <c r="B130" s="36"/>
      <c r="C130" s="206" t="s">
        <v>472</v>
      </c>
      <c r="D130" s="206" t="s">
        <v>310</v>
      </c>
      <c r="E130" s="207" t="s">
        <v>1262</v>
      </c>
      <c r="F130" s="208" t="s">
        <v>1263</v>
      </c>
      <c r="G130" s="209" t="s">
        <v>1264</v>
      </c>
      <c r="H130" s="210">
        <v>50</v>
      </c>
      <c r="I130" s="211"/>
      <c r="J130" s="212">
        <f t="shared" si="10"/>
        <v>0</v>
      </c>
      <c r="K130" s="208" t="s">
        <v>19</v>
      </c>
      <c r="L130" s="213"/>
      <c r="M130" s="214" t="s">
        <v>19</v>
      </c>
      <c r="N130" s="215" t="s">
        <v>46</v>
      </c>
      <c r="O130" s="65"/>
      <c r="P130" s="187">
        <f t="shared" si="11"/>
        <v>0</v>
      </c>
      <c r="Q130" s="187">
        <v>0</v>
      </c>
      <c r="R130" s="187">
        <f t="shared" si="12"/>
        <v>0</v>
      </c>
      <c r="S130" s="187">
        <v>0</v>
      </c>
      <c r="T130" s="188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1225</v>
      </c>
      <c r="AT130" s="189" t="s">
        <v>310</v>
      </c>
      <c r="AU130" s="189" t="s">
        <v>80</v>
      </c>
      <c r="AY130" s="18" t="s">
        <v>233</v>
      </c>
      <c r="BE130" s="190">
        <f t="shared" si="14"/>
        <v>0</v>
      </c>
      <c r="BF130" s="190">
        <f t="shared" si="15"/>
        <v>0</v>
      </c>
      <c r="BG130" s="190">
        <f t="shared" si="16"/>
        <v>0</v>
      </c>
      <c r="BH130" s="190">
        <f t="shared" si="17"/>
        <v>0</v>
      </c>
      <c r="BI130" s="190">
        <f t="shared" si="18"/>
        <v>0</v>
      </c>
      <c r="BJ130" s="18" t="s">
        <v>80</v>
      </c>
      <c r="BK130" s="190">
        <f t="shared" si="19"/>
        <v>0</v>
      </c>
      <c r="BL130" s="18" t="s">
        <v>1225</v>
      </c>
      <c r="BM130" s="189" t="s">
        <v>899</v>
      </c>
    </row>
    <row r="131" spans="1:65" s="2" customFormat="1" ht="21.75" customHeight="1">
      <c r="A131" s="35"/>
      <c r="B131" s="36"/>
      <c r="C131" s="206" t="s">
        <v>476</v>
      </c>
      <c r="D131" s="206" t="s">
        <v>310</v>
      </c>
      <c r="E131" s="207" t="s">
        <v>1265</v>
      </c>
      <c r="F131" s="208" t="s">
        <v>1266</v>
      </c>
      <c r="G131" s="209" t="s">
        <v>1264</v>
      </c>
      <c r="H131" s="210">
        <v>30</v>
      </c>
      <c r="I131" s="211"/>
      <c r="J131" s="212">
        <f t="shared" si="10"/>
        <v>0</v>
      </c>
      <c r="K131" s="208" t="s">
        <v>19</v>
      </c>
      <c r="L131" s="213"/>
      <c r="M131" s="214" t="s">
        <v>19</v>
      </c>
      <c r="N131" s="215" t="s">
        <v>46</v>
      </c>
      <c r="O131" s="65"/>
      <c r="P131" s="187">
        <f t="shared" si="11"/>
        <v>0</v>
      </c>
      <c r="Q131" s="187">
        <v>0</v>
      </c>
      <c r="R131" s="187">
        <f t="shared" si="12"/>
        <v>0</v>
      </c>
      <c r="S131" s="187">
        <v>0</v>
      </c>
      <c r="T131" s="188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1225</v>
      </c>
      <c r="AT131" s="189" t="s">
        <v>310</v>
      </c>
      <c r="AU131" s="189" t="s">
        <v>80</v>
      </c>
      <c r="AY131" s="18" t="s">
        <v>233</v>
      </c>
      <c r="BE131" s="190">
        <f t="shared" si="14"/>
        <v>0</v>
      </c>
      <c r="BF131" s="190">
        <f t="shared" si="15"/>
        <v>0</v>
      </c>
      <c r="BG131" s="190">
        <f t="shared" si="16"/>
        <v>0</v>
      </c>
      <c r="BH131" s="190">
        <f t="shared" si="17"/>
        <v>0</v>
      </c>
      <c r="BI131" s="190">
        <f t="shared" si="18"/>
        <v>0</v>
      </c>
      <c r="BJ131" s="18" t="s">
        <v>80</v>
      </c>
      <c r="BK131" s="190">
        <f t="shared" si="19"/>
        <v>0</v>
      </c>
      <c r="BL131" s="18" t="s">
        <v>1225</v>
      </c>
      <c r="BM131" s="189" t="s">
        <v>909</v>
      </c>
    </row>
    <row r="132" spans="1:65" s="2" customFormat="1" ht="24.2" customHeight="1">
      <c r="A132" s="35"/>
      <c r="B132" s="36"/>
      <c r="C132" s="206" t="s">
        <v>482</v>
      </c>
      <c r="D132" s="206" t="s">
        <v>310</v>
      </c>
      <c r="E132" s="207" t="s">
        <v>1267</v>
      </c>
      <c r="F132" s="208" t="s">
        <v>1268</v>
      </c>
      <c r="G132" s="209" t="s">
        <v>1264</v>
      </c>
      <c r="H132" s="210">
        <v>20</v>
      </c>
      <c r="I132" s="211"/>
      <c r="J132" s="212">
        <f t="shared" si="10"/>
        <v>0</v>
      </c>
      <c r="K132" s="208" t="s">
        <v>19</v>
      </c>
      <c r="L132" s="213"/>
      <c r="M132" s="214" t="s">
        <v>19</v>
      </c>
      <c r="N132" s="215" t="s">
        <v>46</v>
      </c>
      <c r="O132" s="65"/>
      <c r="P132" s="187">
        <f t="shared" si="11"/>
        <v>0</v>
      </c>
      <c r="Q132" s="187">
        <v>0</v>
      </c>
      <c r="R132" s="187">
        <f t="shared" si="12"/>
        <v>0</v>
      </c>
      <c r="S132" s="187">
        <v>0</v>
      </c>
      <c r="T132" s="188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1225</v>
      </c>
      <c r="AT132" s="189" t="s">
        <v>310</v>
      </c>
      <c r="AU132" s="189" t="s">
        <v>80</v>
      </c>
      <c r="AY132" s="18" t="s">
        <v>233</v>
      </c>
      <c r="BE132" s="190">
        <f t="shared" si="14"/>
        <v>0</v>
      </c>
      <c r="BF132" s="190">
        <f t="shared" si="15"/>
        <v>0</v>
      </c>
      <c r="BG132" s="190">
        <f t="shared" si="16"/>
        <v>0</v>
      </c>
      <c r="BH132" s="190">
        <f t="shared" si="17"/>
        <v>0</v>
      </c>
      <c r="BI132" s="190">
        <f t="shared" si="18"/>
        <v>0</v>
      </c>
      <c r="BJ132" s="18" t="s">
        <v>80</v>
      </c>
      <c r="BK132" s="190">
        <f t="shared" si="19"/>
        <v>0</v>
      </c>
      <c r="BL132" s="18" t="s">
        <v>1225</v>
      </c>
      <c r="BM132" s="189" t="s">
        <v>919</v>
      </c>
    </row>
    <row r="133" spans="1:65" s="2" customFormat="1" ht="21.75" customHeight="1">
      <c r="A133" s="35"/>
      <c r="B133" s="36"/>
      <c r="C133" s="206" t="s">
        <v>486</v>
      </c>
      <c r="D133" s="206" t="s">
        <v>310</v>
      </c>
      <c r="E133" s="207" t="s">
        <v>1269</v>
      </c>
      <c r="F133" s="208" t="s">
        <v>1270</v>
      </c>
      <c r="G133" s="209" t="s">
        <v>1264</v>
      </c>
      <c r="H133" s="210">
        <v>10</v>
      </c>
      <c r="I133" s="211"/>
      <c r="J133" s="212">
        <f t="shared" si="10"/>
        <v>0</v>
      </c>
      <c r="K133" s="208" t="s">
        <v>19</v>
      </c>
      <c r="L133" s="213"/>
      <c r="M133" s="214" t="s">
        <v>19</v>
      </c>
      <c r="N133" s="215" t="s">
        <v>46</v>
      </c>
      <c r="O133" s="65"/>
      <c r="P133" s="187">
        <f t="shared" si="11"/>
        <v>0</v>
      </c>
      <c r="Q133" s="187">
        <v>0</v>
      </c>
      <c r="R133" s="187">
        <f t="shared" si="12"/>
        <v>0</v>
      </c>
      <c r="S133" s="187">
        <v>0</v>
      </c>
      <c r="T133" s="188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1225</v>
      </c>
      <c r="AT133" s="189" t="s">
        <v>310</v>
      </c>
      <c r="AU133" s="189" t="s">
        <v>80</v>
      </c>
      <c r="AY133" s="18" t="s">
        <v>233</v>
      </c>
      <c r="BE133" s="190">
        <f t="shared" si="14"/>
        <v>0</v>
      </c>
      <c r="BF133" s="190">
        <f t="shared" si="15"/>
        <v>0</v>
      </c>
      <c r="BG133" s="190">
        <f t="shared" si="16"/>
        <v>0</v>
      </c>
      <c r="BH133" s="190">
        <f t="shared" si="17"/>
        <v>0</v>
      </c>
      <c r="BI133" s="190">
        <f t="shared" si="18"/>
        <v>0</v>
      </c>
      <c r="BJ133" s="18" t="s">
        <v>80</v>
      </c>
      <c r="BK133" s="190">
        <f t="shared" si="19"/>
        <v>0</v>
      </c>
      <c r="BL133" s="18" t="s">
        <v>1225</v>
      </c>
      <c r="BM133" s="189" t="s">
        <v>1271</v>
      </c>
    </row>
    <row r="134" spans="1:65" s="2" customFormat="1" ht="16.5" customHeight="1">
      <c r="A134" s="35"/>
      <c r="B134" s="36"/>
      <c r="C134" s="178" t="s">
        <v>492</v>
      </c>
      <c r="D134" s="178" t="s">
        <v>236</v>
      </c>
      <c r="E134" s="179" t="s">
        <v>1272</v>
      </c>
      <c r="F134" s="180" t="s">
        <v>1273</v>
      </c>
      <c r="G134" s="181" t="s">
        <v>239</v>
      </c>
      <c r="H134" s="182">
        <v>1</v>
      </c>
      <c r="I134" s="183"/>
      <c r="J134" s="184">
        <f t="shared" si="10"/>
        <v>0</v>
      </c>
      <c r="K134" s="180" t="s">
        <v>19</v>
      </c>
      <c r="L134" s="40"/>
      <c r="M134" s="185" t="s">
        <v>19</v>
      </c>
      <c r="N134" s="186" t="s">
        <v>46</v>
      </c>
      <c r="O134" s="65"/>
      <c r="P134" s="187">
        <f t="shared" si="11"/>
        <v>0</v>
      </c>
      <c r="Q134" s="187">
        <v>0</v>
      </c>
      <c r="R134" s="187">
        <f t="shared" si="12"/>
        <v>0</v>
      </c>
      <c r="S134" s="187">
        <v>0</v>
      </c>
      <c r="T134" s="188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1225</v>
      </c>
      <c r="AT134" s="189" t="s">
        <v>236</v>
      </c>
      <c r="AU134" s="189" t="s">
        <v>80</v>
      </c>
      <c r="AY134" s="18" t="s">
        <v>233</v>
      </c>
      <c r="BE134" s="190">
        <f t="shared" si="14"/>
        <v>0</v>
      </c>
      <c r="BF134" s="190">
        <f t="shared" si="15"/>
        <v>0</v>
      </c>
      <c r="BG134" s="190">
        <f t="shared" si="16"/>
        <v>0</v>
      </c>
      <c r="BH134" s="190">
        <f t="shared" si="17"/>
        <v>0</v>
      </c>
      <c r="BI134" s="190">
        <f t="shared" si="18"/>
        <v>0</v>
      </c>
      <c r="BJ134" s="18" t="s">
        <v>80</v>
      </c>
      <c r="BK134" s="190">
        <f t="shared" si="19"/>
        <v>0</v>
      </c>
      <c r="BL134" s="18" t="s">
        <v>1225</v>
      </c>
      <c r="BM134" s="189" t="s">
        <v>1274</v>
      </c>
    </row>
    <row r="135" spans="1:65" s="2" customFormat="1" ht="16.5" customHeight="1">
      <c r="A135" s="35"/>
      <c r="B135" s="36"/>
      <c r="C135" s="178" t="s">
        <v>496</v>
      </c>
      <c r="D135" s="178" t="s">
        <v>236</v>
      </c>
      <c r="E135" s="179" t="s">
        <v>1275</v>
      </c>
      <c r="F135" s="180" t="s">
        <v>231</v>
      </c>
      <c r="G135" s="181" t="s">
        <v>239</v>
      </c>
      <c r="H135" s="182">
        <v>1</v>
      </c>
      <c r="I135" s="183"/>
      <c r="J135" s="184">
        <f t="shared" si="10"/>
        <v>0</v>
      </c>
      <c r="K135" s="180" t="s">
        <v>19</v>
      </c>
      <c r="L135" s="40"/>
      <c r="M135" s="185" t="s">
        <v>19</v>
      </c>
      <c r="N135" s="186" t="s">
        <v>46</v>
      </c>
      <c r="O135" s="65"/>
      <c r="P135" s="187">
        <f t="shared" si="11"/>
        <v>0</v>
      </c>
      <c r="Q135" s="187">
        <v>0</v>
      </c>
      <c r="R135" s="187">
        <f t="shared" si="12"/>
        <v>0</v>
      </c>
      <c r="S135" s="187">
        <v>0</v>
      </c>
      <c r="T135" s="188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1225</v>
      </c>
      <c r="AT135" s="189" t="s">
        <v>236</v>
      </c>
      <c r="AU135" s="189" t="s">
        <v>80</v>
      </c>
      <c r="AY135" s="18" t="s">
        <v>233</v>
      </c>
      <c r="BE135" s="190">
        <f t="shared" si="14"/>
        <v>0</v>
      </c>
      <c r="BF135" s="190">
        <f t="shared" si="15"/>
        <v>0</v>
      </c>
      <c r="BG135" s="190">
        <f t="shared" si="16"/>
        <v>0</v>
      </c>
      <c r="BH135" s="190">
        <f t="shared" si="17"/>
        <v>0</v>
      </c>
      <c r="BI135" s="190">
        <f t="shared" si="18"/>
        <v>0</v>
      </c>
      <c r="BJ135" s="18" t="s">
        <v>80</v>
      </c>
      <c r="BK135" s="190">
        <f t="shared" si="19"/>
        <v>0</v>
      </c>
      <c r="BL135" s="18" t="s">
        <v>1225</v>
      </c>
      <c r="BM135" s="189" t="s">
        <v>1276</v>
      </c>
    </row>
    <row r="136" spans="1:65" s="2" customFormat="1" ht="16.5" customHeight="1">
      <c r="A136" s="35"/>
      <c r="B136" s="36"/>
      <c r="C136" s="178" t="s">
        <v>502</v>
      </c>
      <c r="D136" s="178" t="s">
        <v>236</v>
      </c>
      <c r="E136" s="179" t="s">
        <v>1277</v>
      </c>
      <c r="F136" s="180" t="s">
        <v>1278</v>
      </c>
      <c r="G136" s="181" t="s">
        <v>239</v>
      </c>
      <c r="H136" s="182">
        <v>1</v>
      </c>
      <c r="I136" s="183"/>
      <c r="J136" s="184">
        <f t="shared" si="10"/>
        <v>0</v>
      </c>
      <c r="K136" s="180" t="s">
        <v>19</v>
      </c>
      <c r="L136" s="40"/>
      <c r="M136" s="185" t="s">
        <v>19</v>
      </c>
      <c r="N136" s="186" t="s">
        <v>46</v>
      </c>
      <c r="O136" s="65"/>
      <c r="P136" s="187">
        <f t="shared" si="11"/>
        <v>0</v>
      </c>
      <c r="Q136" s="187">
        <v>0</v>
      </c>
      <c r="R136" s="187">
        <f t="shared" si="12"/>
        <v>0</v>
      </c>
      <c r="S136" s="187">
        <v>0</v>
      </c>
      <c r="T136" s="188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1225</v>
      </c>
      <c r="AT136" s="189" t="s">
        <v>236</v>
      </c>
      <c r="AU136" s="189" t="s">
        <v>80</v>
      </c>
      <c r="AY136" s="18" t="s">
        <v>233</v>
      </c>
      <c r="BE136" s="190">
        <f t="shared" si="14"/>
        <v>0</v>
      </c>
      <c r="BF136" s="190">
        <f t="shared" si="15"/>
        <v>0</v>
      </c>
      <c r="BG136" s="190">
        <f t="shared" si="16"/>
        <v>0</v>
      </c>
      <c r="BH136" s="190">
        <f t="shared" si="17"/>
        <v>0</v>
      </c>
      <c r="BI136" s="190">
        <f t="shared" si="18"/>
        <v>0</v>
      </c>
      <c r="BJ136" s="18" t="s">
        <v>80</v>
      </c>
      <c r="BK136" s="190">
        <f t="shared" si="19"/>
        <v>0</v>
      </c>
      <c r="BL136" s="18" t="s">
        <v>1225</v>
      </c>
      <c r="BM136" s="189" t="s">
        <v>1279</v>
      </c>
    </row>
    <row r="137" spans="1:65" s="2" customFormat="1" ht="55.5" customHeight="1">
      <c r="A137" s="35"/>
      <c r="B137" s="36"/>
      <c r="C137" s="178" t="s">
        <v>507</v>
      </c>
      <c r="D137" s="178" t="s">
        <v>236</v>
      </c>
      <c r="E137" s="179" t="s">
        <v>1280</v>
      </c>
      <c r="F137" s="180" t="s">
        <v>1281</v>
      </c>
      <c r="G137" s="181" t="s">
        <v>301</v>
      </c>
      <c r="H137" s="182">
        <v>157</v>
      </c>
      <c r="I137" s="183"/>
      <c r="J137" s="184">
        <f t="shared" si="10"/>
        <v>0</v>
      </c>
      <c r="K137" s="180" t="s">
        <v>19</v>
      </c>
      <c r="L137" s="40"/>
      <c r="M137" s="185" t="s">
        <v>19</v>
      </c>
      <c r="N137" s="186" t="s">
        <v>46</v>
      </c>
      <c r="O137" s="65"/>
      <c r="P137" s="187">
        <f t="shared" si="11"/>
        <v>0</v>
      </c>
      <c r="Q137" s="187">
        <v>0</v>
      </c>
      <c r="R137" s="187">
        <f t="shared" si="12"/>
        <v>0</v>
      </c>
      <c r="S137" s="187">
        <v>0</v>
      </c>
      <c r="T137" s="188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1225</v>
      </c>
      <c r="AT137" s="189" t="s">
        <v>236</v>
      </c>
      <c r="AU137" s="189" t="s">
        <v>80</v>
      </c>
      <c r="AY137" s="18" t="s">
        <v>233</v>
      </c>
      <c r="BE137" s="190">
        <f t="shared" si="14"/>
        <v>0</v>
      </c>
      <c r="BF137" s="190">
        <f t="shared" si="15"/>
        <v>0</v>
      </c>
      <c r="BG137" s="190">
        <f t="shared" si="16"/>
        <v>0</v>
      </c>
      <c r="BH137" s="190">
        <f t="shared" si="17"/>
        <v>0</v>
      </c>
      <c r="BI137" s="190">
        <f t="shared" si="18"/>
        <v>0</v>
      </c>
      <c r="BJ137" s="18" t="s">
        <v>80</v>
      </c>
      <c r="BK137" s="190">
        <f t="shared" si="19"/>
        <v>0</v>
      </c>
      <c r="BL137" s="18" t="s">
        <v>1225</v>
      </c>
      <c r="BM137" s="189" t="s">
        <v>1282</v>
      </c>
    </row>
    <row r="138" spans="1:65" s="2" customFormat="1" ht="16.5" customHeight="1">
      <c r="A138" s="35"/>
      <c r="B138" s="36"/>
      <c r="C138" s="178" t="s">
        <v>511</v>
      </c>
      <c r="D138" s="178" t="s">
        <v>236</v>
      </c>
      <c r="E138" s="179" t="s">
        <v>1283</v>
      </c>
      <c r="F138" s="180" t="s">
        <v>1284</v>
      </c>
      <c r="G138" s="181" t="s">
        <v>239</v>
      </c>
      <c r="H138" s="182">
        <v>1</v>
      </c>
      <c r="I138" s="183"/>
      <c r="J138" s="184">
        <f t="shared" si="10"/>
        <v>0</v>
      </c>
      <c r="K138" s="180" t="s">
        <v>19</v>
      </c>
      <c r="L138" s="40"/>
      <c r="M138" s="185" t="s">
        <v>19</v>
      </c>
      <c r="N138" s="186" t="s">
        <v>46</v>
      </c>
      <c r="O138" s="65"/>
      <c r="P138" s="187">
        <f t="shared" si="11"/>
        <v>0</v>
      </c>
      <c r="Q138" s="187">
        <v>0</v>
      </c>
      <c r="R138" s="187">
        <f t="shared" si="12"/>
        <v>0</v>
      </c>
      <c r="S138" s="187">
        <v>0</v>
      </c>
      <c r="T138" s="188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1225</v>
      </c>
      <c r="AT138" s="189" t="s">
        <v>236</v>
      </c>
      <c r="AU138" s="189" t="s">
        <v>80</v>
      </c>
      <c r="AY138" s="18" t="s">
        <v>233</v>
      </c>
      <c r="BE138" s="190">
        <f t="shared" si="14"/>
        <v>0</v>
      </c>
      <c r="BF138" s="190">
        <f t="shared" si="15"/>
        <v>0</v>
      </c>
      <c r="BG138" s="190">
        <f t="shared" si="16"/>
        <v>0</v>
      </c>
      <c r="BH138" s="190">
        <f t="shared" si="17"/>
        <v>0</v>
      </c>
      <c r="BI138" s="190">
        <f t="shared" si="18"/>
        <v>0</v>
      </c>
      <c r="BJ138" s="18" t="s">
        <v>80</v>
      </c>
      <c r="BK138" s="190">
        <f t="shared" si="19"/>
        <v>0</v>
      </c>
      <c r="BL138" s="18" t="s">
        <v>1225</v>
      </c>
      <c r="BM138" s="189" t="s">
        <v>1285</v>
      </c>
    </row>
    <row r="139" spans="1:65" s="2" customFormat="1" ht="16.5" customHeight="1">
      <c r="A139" s="35"/>
      <c r="B139" s="36"/>
      <c r="C139" s="178" t="s">
        <v>516</v>
      </c>
      <c r="D139" s="178" t="s">
        <v>236</v>
      </c>
      <c r="E139" s="179" t="s">
        <v>1286</v>
      </c>
      <c r="F139" s="180" t="s">
        <v>1287</v>
      </c>
      <c r="G139" s="181" t="s">
        <v>239</v>
      </c>
      <c r="H139" s="182">
        <v>1</v>
      </c>
      <c r="I139" s="183"/>
      <c r="J139" s="184">
        <f t="shared" si="10"/>
        <v>0</v>
      </c>
      <c r="K139" s="180" t="s">
        <v>19</v>
      </c>
      <c r="L139" s="40"/>
      <c r="M139" s="242" t="s">
        <v>19</v>
      </c>
      <c r="N139" s="243" t="s">
        <v>46</v>
      </c>
      <c r="O139" s="200"/>
      <c r="P139" s="244">
        <f t="shared" si="11"/>
        <v>0</v>
      </c>
      <c r="Q139" s="244">
        <v>0</v>
      </c>
      <c r="R139" s="244">
        <f t="shared" si="12"/>
        <v>0</v>
      </c>
      <c r="S139" s="244">
        <v>0</v>
      </c>
      <c r="T139" s="245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1225</v>
      </c>
      <c r="AT139" s="189" t="s">
        <v>236</v>
      </c>
      <c r="AU139" s="189" t="s">
        <v>80</v>
      </c>
      <c r="AY139" s="18" t="s">
        <v>233</v>
      </c>
      <c r="BE139" s="190">
        <f t="shared" si="14"/>
        <v>0</v>
      </c>
      <c r="BF139" s="190">
        <f t="shared" si="15"/>
        <v>0</v>
      </c>
      <c r="BG139" s="190">
        <f t="shared" si="16"/>
        <v>0</v>
      </c>
      <c r="BH139" s="190">
        <f t="shared" si="17"/>
        <v>0</v>
      </c>
      <c r="BI139" s="190">
        <f t="shared" si="18"/>
        <v>0</v>
      </c>
      <c r="BJ139" s="18" t="s">
        <v>80</v>
      </c>
      <c r="BK139" s="190">
        <f t="shared" si="19"/>
        <v>0</v>
      </c>
      <c r="BL139" s="18" t="s">
        <v>1225</v>
      </c>
      <c r="BM139" s="189" t="s">
        <v>1288</v>
      </c>
    </row>
    <row r="140" spans="1:65" s="2" customFormat="1" ht="6.95" customHeight="1">
      <c r="A140" s="35"/>
      <c r="B140" s="48"/>
      <c r="C140" s="49"/>
      <c r="D140" s="49"/>
      <c r="E140" s="49"/>
      <c r="F140" s="49"/>
      <c r="G140" s="49"/>
      <c r="H140" s="49"/>
      <c r="I140" s="49"/>
      <c r="J140" s="49"/>
      <c r="K140" s="49"/>
      <c r="L140" s="40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algorithmName="SHA-512" hashValue="vGXEgih3VPgTqSjLTcvyucX9RX0R8NHLQ7l4AHJd6RuEqD6hIJgxPP6zD/RDVBIijlzTpHQkmBt8WTMlOu3l0Q==" saltValue="CA4CoZt/LJl4h7SXjJqEDgIY7xlASxTKmquRDgdb22hDMHhlsmc0wmw08iO6ZsvcvfiUOcyT9LptbfmrtXGIkg==" spinCount="100000" sheet="1" objects="1" scenarios="1" formatColumns="0" formatRows="0" autoFilter="0"/>
  <autoFilter ref="C87:K139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117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1290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ROUND(J99,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ROUND((SUM(BE99:BE173)),  2)</f>
        <v>0</v>
      </c>
      <c r="G37" s="35"/>
      <c r="H37" s="35"/>
      <c r="I37" s="124">
        <v>0.21</v>
      </c>
      <c r="J37" s="123">
        <f>ROUND(((SUM(BE99:BE173))*I37),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ROUND((SUM(BF99:BF173)),  2)</f>
        <v>0</v>
      </c>
      <c r="G38" s="35"/>
      <c r="H38" s="35"/>
      <c r="I38" s="124">
        <v>0.15</v>
      </c>
      <c r="J38" s="123">
        <f>ROUND(((SUM(BF99:BF173))*I38),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ROUND((SUM(BG99:BG173)),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ROUND((SUM(BH99:BH173)),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ROUND((SUM(BI99:BI173)),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02 - 1.PP_1.ETAPA - VODOVOD_1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J99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J100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J101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1298</v>
      </c>
      <c r="E70" s="148"/>
      <c r="F70" s="148"/>
      <c r="G70" s="148"/>
      <c r="H70" s="148"/>
      <c r="I70" s="148"/>
      <c r="J70" s="149">
        <f>J104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1299</v>
      </c>
      <c r="E71" s="148"/>
      <c r="F71" s="148"/>
      <c r="G71" s="148"/>
      <c r="H71" s="148"/>
      <c r="I71" s="148"/>
      <c r="J71" s="149">
        <f>J115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1300</v>
      </c>
      <c r="E72" s="148"/>
      <c r="F72" s="148"/>
      <c r="G72" s="148"/>
      <c r="H72" s="148"/>
      <c r="I72" s="148"/>
      <c r="J72" s="149">
        <f>J118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1301</v>
      </c>
      <c r="E73" s="148"/>
      <c r="F73" s="148"/>
      <c r="G73" s="148"/>
      <c r="H73" s="148"/>
      <c r="I73" s="148"/>
      <c r="J73" s="149">
        <f>J125</f>
        <v>0</v>
      </c>
      <c r="K73" s="97"/>
      <c r="L73" s="150"/>
    </row>
    <row r="74" spans="1:47" s="9" customFormat="1" ht="24.95" customHeight="1">
      <c r="B74" s="140"/>
      <c r="C74" s="141"/>
      <c r="D74" s="142" t="s">
        <v>294</v>
      </c>
      <c r="E74" s="143"/>
      <c r="F74" s="143"/>
      <c r="G74" s="143"/>
      <c r="H74" s="143"/>
      <c r="I74" s="143"/>
      <c r="J74" s="144">
        <f>J128</f>
        <v>0</v>
      </c>
      <c r="K74" s="141"/>
      <c r="L74" s="145"/>
    </row>
    <row r="75" spans="1:47" s="10" customFormat="1" ht="19.899999999999999" customHeight="1">
      <c r="B75" s="146"/>
      <c r="C75" s="97"/>
      <c r="D75" s="147" t="s">
        <v>1302</v>
      </c>
      <c r="E75" s="148"/>
      <c r="F75" s="148"/>
      <c r="G75" s="148"/>
      <c r="H75" s="148"/>
      <c r="I75" s="148"/>
      <c r="J75" s="149">
        <f>J129</f>
        <v>0</v>
      </c>
      <c r="K75" s="97"/>
      <c r="L75" s="150"/>
    </row>
    <row r="76" spans="1:47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217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90" t="str">
        <f>E7</f>
        <v>ZŠ Rokycanova - opravy vnitřních instalací</v>
      </c>
      <c r="F85" s="391"/>
      <c r="G85" s="391"/>
      <c r="H85" s="391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90" t="s">
        <v>291</v>
      </c>
      <c r="F87" s="376"/>
      <c r="G87" s="376"/>
      <c r="H87" s="376"/>
      <c r="I87" s="23"/>
      <c r="J87" s="23"/>
      <c r="K87" s="23"/>
      <c r="L87" s="21"/>
    </row>
    <row r="88" spans="1:31" s="1" customFormat="1" ht="12" customHeight="1">
      <c r="B88" s="22"/>
      <c r="C88" s="30" t="s">
        <v>292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94" t="s">
        <v>1289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297</v>
      </c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46" t="str">
        <f>E13</f>
        <v>02 - 1.PP_1.ETAPA - VODOVOD_1</v>
      </c>
      <c r="F91" s="384"/>
      <c r="G91" s="384"/>
      <c r="H91" s="384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F16</f>
        <v>Sokolov</v>
      </c>
      <c r="G93" s="37"/>
      <c r="H93" s="37"/>
      <c r="I93" s="30" t="s">
        <v>23</v>
      </c>
      <c r="J93" s="60" t="str">
        <f>IF(J16="","",J16)</f>
        <v>26. 1. 2022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25</v>
      </c>
      <c r="D95" s="37"/>
      <c r="E95" s="37"/>
      <c r="F95" s="28" t="str">
        <f>E19</f>
        <v>Město Sokolov, Rokycanova 1929, Sokolov</v>
      </c>
      <c r="G95" s="37"/>
      <c r="H95" s="37"/>
      <c r="I95" s="30" t="s">
        <v>33</v>
      </c>
      <c r="J95" s="33" t="str">
        <f>E25</f>
        <v>NCI.CZ ENGINEERING s.r.o.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31</v>
      </c>
      <c r="D96" s="37"/>
      <c r="E96" s="37"/>
      <c r="F96" s="28" t="str">
        <f>IF(E22="","",E22)</f>
        <v>Vyplň údaj</v>
      </c>
      <c r="G96" s="37"/>
      <c r="H96" s="37"/>
      <c r="I96" s="30" t="s">
        <v>38</v>
      </c>
      <c r="J96" s="33" t="str">
        <f>E28</f>
        <v>Ing. Kamil Šlachta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51"/>
      <c r="B98" s="152"/>
      <c r="C98" s="153" t="s">
        <v>218</v>
      </c>
      <c r="D98" s="154" t="s">
        <v>60</v>
      </c>
      <c r="E98" s="154" t="s">
        <v>56</v>
      </c>
      <c r="F98" s="154" t="s">
        <v>57</v>
      </c>
      <c r="G98" s="154" t="s">
        <v>219</v>
      </c>
      <c r="H98" s="154" t="s">
        <v>220</v>
      </c>
      <c r="I98" s="154" t="s">
        <v>221</v>
      </c>
      <c r="J98" s="154" t="s">
        <v>209</v>
      </c>
      <c r="K98" s="155" t="s">
        <v>222</v>
      </c>
      <c r="L98" s="156"/>
      <c r="M98" s="69" t="s">
        <v>19</v>
      </c>
      <c r="N98" s="70" t="s">
        <v>45</v>
      </c>
      <c r="O98" s="70" t="s">
        <v>223</v>
      </c>
      <c r="P98" s="70" t="s">
        <v>224</v>
      </c>
      <c r="Q98" s="70" t="s">
        <v>225</v>
      </c>
      <c r="R98" s="70" t="s">
        <v>226</v>
      </c>
      <c r="S98" s="70" t="s">
        <v>227</v>
      </c>
      <c r="T98" s="71" t="s">
        <v>228</v>
      </c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</row>
    <row r="99" spans="1:65" s="2" customFormat="1" ht="22.9" customHeight="1">
      <c r="A99" s="35"/>
      <c r="B99" s="36"/>
      <c r="C99" s="76" t="s">
        <v>229</v>
      </c>
      <c r="D99" s="37"/>
      <c r="E99" s="37"/>
      <c r="F99" s="37"/>
      <c r="G99" s="37"/>
      <c r="H99" s="37"/>
      <c r="I99" s="37"/>
      <c r="J99" s="157">
        <f>BK99</f>
        <v>0</v>
      </c>
      <c r="K99" s="37"/>
      <c r="L99" s="40"/>
      <c r="M99" s="72"/>
      <c r="N99" s="158"/>
      <c r="O99" s="73"/>
      <c r="P99" s="159">
        <f>P100+P128</f>
        <v>0</v>
      </c>
      <c r="Q99" s="73"/>
      <c r="R99" s="159">
        <f>R100+R128</f>
        <v>1.0667106</v>
      </c>
      <c r="S99" s="73"/>
      <c r="T99" s="160">
        <f>T100+T128</f>
        <v>0.43799999999999994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74</v>
      </c>
      <c r="AU99" s="18" t="s">
        <v>210</v>
      </c>
      <c r="BK99" s="161">
        <f>BK100+BK128</f>
        <v>0</v>
      </c>
    </row>
    <row r="100" spans="1:65" s="12" customFormat="1" ht="25.9" customHeight="1">
      <c r="B100" s="162"/>
      <c r="C100" s="163"/>
      <c r="D100" s="164" t="s">
        <v>74</v>
      </c>
      <c r="E100" s="165" t="s">
        <v>1303</v>
      </c>
      <c r="F100" s="165" t="s">
        <v>1304</v>
      </c>
      <c r="G100" s="163"/>
      <c r="H100" s="163"/>
      <c r="I100" s="166"/>
      <c r="J100" s="167">
        <f>BK100</f>
        <v>0</v>
      </c>
      <c r="K100" s="163"/>
      <c r="L100" s="168"/>
      <c r="M100" s="169"/>
      <c r="N100" s="170"/>
      <c r="O100" s="170"/>
      <c r="P100" s="171">
        <f>P101+P104+P115+P118+P125</f>
        <v>0</v>
      </c>
      <c r="Q100" s="170"/>
      <c r="R100" s="171">
        <f>R101+R104+R115+R118+R125</f>
        <v>0.17875959999999999</v>
      </c>
      <c r="S100" s="170"/>
      <c r="T100" s="172">
        <f>T101+T104+T115+T118+T125</f>
        <v>0.43799999999999994</v>
      </c>
      <c r="AR100" s="173" t="s">
        <v>80</v>
      </c>
      <c r="AT100" s="174" t="s">
        <v>74</v>
      </c>
      <c r="AU100" s="174" t="s">
        <v>75</v>
      </c>
      <c r="AY100" s="173" t="s">
        <v>233</v>
      </c>
      <c r="BK100" s="175">
        <f>BK101+BK104+BK115+BK118+BK125</f>
        <v>0</v>
      </c>
    </row>
    <row r="101" spans="1:65" s="12" customFormat="1" ht="22.9" customHeight="1">
      <c r="B101" s="162"/>
      <c r="C101" s="163"/>
      <c r="D101" s="164" t="s">
        <v>74</v>
      </c>
      <c r="E101" s="176" t="s">
        <v>269</v>
      </c>
      <c r="F101" s="176" t="s">
        <v>1305</v>
      </c>
      <c r="G101" s="163"/>
      <c r="H101" s="163"/>
      <c r="I101" s="166"/>
      <c r="J101" s="177">
        <f>BK101</f>
        <v>0</v>
      </c>
      <c r="K101" s="163"/>
      <c r="L101" s="168"/>
      <c r="M101" s="169"/>
      <c r="N101" s="170"/>
      <c r="O101" s="170"/>
      <c r="P101" s="171">
        <f>SUM(P102:P103)</f>
        <v>0</v>
      </c>
      <c r="Q101" s="170"/>
      <c r="R101" s="171">
        <f>SUM(R102:R103)</f>
        <v>2.0399999999999998E-2</v>
      </c>
      <c r="S101" s="170"/>
      <c r="T101" s="172">
        <f>SUM(T102:T103)</f>
        <v>0</v>
      </c>
      <c r="AR101" s="173" t="s">
        <v>80</v>
      </c>
      <c r="AT101" s="174" t="s">
        <v>74</v>
      </c>
      <c r="AU101" s="174" t="s">
        <v>80</v>
      </c>
      <c r="AY101" s="173" t="s">
        <v>233</v>
      </c>
      <c r="BK101" s="175">
        <f>SUM(BK102:BK103)</f>
        <v>0</v>
      </c>
    </row>
    <row r="102" spans="1:65" s="2" customFormat="1" ht="24.2" customHeight="1">
      <c r="A102" s="35"/>
      <c r="B102" s="36"/>
      <c r="C102" s="178" t="s">
        <v>80</v>
      </c>
      <c r="D102" s="178" t="s">
        <v>236</v>
      </c>
      <c r="E102" s="179" t="s">
        <v>1306</v>
      </c>
      <c r="F102" s="180" t="s">
        <v>1307</v>
      </c>
      <c r="G102" s="181" t="s">
        <v>301</v>
      </c>
      <c r="H102" s="182">
        <v>6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3.3999999999999998E-3</v>
      </c>
      <c r="R102" s="187">
        <f>Q102*H102</f>
        <v>2.0399999999999998E-2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260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260</v>
      </c>
      <c r="BM102" s="189" t="s">
        <v>1308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1309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86</v>
      </c>
    </row>
    <row r="104" spans="1:65" s="12" customFormat="1" ht="22.9" customHeight="1">
      <c r="B104" s="162"/>
      <c r="C104" s="163"/>
      <c r="D104" s="164" t="s">
        <v>74</v>
      </c>
      <c r="E104" s="176" t="s">
        <v>284</v>
      </c>
      <c r="F104" s="176" t="s">
        <v>1310</v>
      </c>
      <c r="G104" s="163"/>
      <c r="H104" s="163"/>
      <c r="I104" s="166"/>
      <c r="J104" s="177">
        <f>BK104</f>
        <v>0</v>
      </c>
      <c r="K104" s="163"/>
      <c r="L104" s="168"/>
      <c r="M104" s="169"/>
      <c r="N104" s="170"/>
      <c r="O104" s="170"/>
      <c r="P104" s="171">
        <f>SUM(P105:P114)</f>
        <v>0</v>
      </c>
      <c r="Q104" s="170"/>
      <c r="R104" s="171">
        <f>SUM(R105:R114)</f>
        <v>0.15835959999999999</v>
      </c>
      <c r="S104" s="170"/>
      <c r="T104" s="172">
        <f>SUM(T105:T114)</f>
        <v>0</v>
      </c>
      <c r="AR104" s="173" t="s">
        <v>80</v>
      </c>
      <c r="AT104" s="174" t="s">
        <v>74</v>
      </c>
      <c r="AU104" s="174" t="s">
        <v>80</v>
      </c>
      <c r="AY104" s="173" t="s">
        <v>233</v>
      </c>
      <c r="BK104" s="175">
        <f>SUM(BK105:BK114)</f>
        <v>0</v>
      </c>
    </row>
    <row r="105" spans="1:65" s="2" customFormat="1" ht="37.9" customHeight="1">
      <c r="A105" s="35"/>
      <c r="B105" s="36"/>
      <c r="C105" s="178" t="s">
        <v>86</v>
      </c>
      <c r="D105" s="178" t="s">
        <v>236</v>
      </c>
      <c r="E105" s="179" t="s">
        <v>1311</v>
      </c>
      <c r="F105" s="180" t="s">
        <v>1312</v>
      </c>
      <c r="G105" s="181" t="s">
        <v>929</v>
      </c>
      <c r="H105" s="182">
        <v>25.3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4.6800000000000001E-3</v>
      </c>
      <c r="R105" s="187">
        <f>Q105*H105</f>
        <v>0.11840400000000001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1313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1314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44.25" customHeight="1">
      <c r="A107" s="35"/>
      <c r="B107" s="36"/>
      <c r="C107" s="178" t="s">
        <v>91</v>
      </c>
      <c r="D107" s="178" t="s">
        <v>236</v>
      </c>
      <c r="E107" s="179" t="s">
        <v>1315</v>
      </c>
      <c r="F107" s="180" t="s">
        <v>1316</v>
      </c>
      <c r="G107" s="181" t="s">
        <v>301</v>
      </c>
      <c r="H107" s="182">
        <v>92</v>
      </c>
      <c r="I107" s="183"/>
      <c r="J107" s="184">
        <f>ROUND(I107*H107,2)</f>
        <v>0</v>
      </c>
      <c r="K107" s="180" t="s">
        <v>19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1.0000000000000001E-5</v>
      </c>
      <c r="R107" s="187">
        <f>Q107*H107</f>
        <v>9.2000000000000003E-4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1317</v>
      </c>
    </row>
    <row r="108" spans="1:65" s="13" customFormat="1">
      <c r="B108" s="216"/>
      <c r="C108" s="217"/>
      <c r="D108" s="196" t="s">
        <v>562</v>
      </c>
      <c r="E108" s="246" t="s">
        <v>19</v>
      </c>
      <c r="F108" s="218" t="s">
        <v>1318</v>
      </c>
      <c r="G108" s="217"/>
      <c r="H108" s="219">
        <v>69</v>
      </c>
      <c r="I108" s="220"/>
      <c r="J108" s="217"/>
      <c r="K108" s="217"/>
      <c r="L108" s="221"/>
      <c r="M108" s="226"/>
      <c r="N108" s="227"/>
      <c r="O108" s="227"/>
      <c r="P108" s="227"/>
      <c r="Q108" s="227"/>
      <c r="R108" s="227"/>
      <c r="S108" s="227"/>
      <c r="T108" s="228"/>
      <c r="AT108" s="225" t="s">
        <v>562</v>
      </c>
      <c r="AU108" s="225" t="s">
        <v>86</v>
      </c>
      <c r="AV108" s="13" t="s">
        <v>86</v>
      </c>
      <c r="AW108" s="13" t="s">
        <v>37</v>
      </c>
      <c r="AX108" s="13" t="s">
        <v>75</v>
      </c>
      <c r="AY108" s="225" t="s">
        <v>233</v>
      </c>
    </row>
    <row r="109" spans="1:65" s="13" customFormat="1">
      <c r="B109" s="216"/>
      <c r="C109" s="217"/>
      <c r="D109" s="196" t="s">
        <v>562</v>
      </c>
      <c r="E109" s="246" t="s">
        <v>19</v>
      </c>
      <c r="F109" s="218" t="s">
        <v>1319</v>
      </c>
      <c r="G109" s="217"/>
      <c r="H109" s="219">
        <v>23</v>
      </c>
      <c r="I109" s="220"/>
      <c r="J109" s="217"/>
      <c r="K109" s="217"/>
      <c r="L109" s="221"/>
      <c r="M109" s="226"/>
      <c r="N109" s="227"/>
      <c r="O109" s="227"/>
      <c r="P109" s="227"/>
      <c r="Q109" s="227"/>
      <c r="R109" s="227"/>
      <c r="S109" s="227"/>
      <c r="T109" s="228"/>
      <c r="AT109" s="225" t="s">
        <v>562</v>
      </c>
      <c r="AU109" s="225" t="s">
        <v>86</v>
      </c>
      <c r="AV109" s="13" t="s">
        <v>86</v>
      </c>
      <c r="AW109" s="13" t="s">
        <v>37</v>
      </c>
      <c r="AX109" s="13" t="s">
        <v>75</v>
      </c>
      <c r="AY109" s="225" t="s">
        <v>233</v>
      </c>
    </row>
    <row r="110" spans="1:65" s="15" customFormat="1">
      <c r="B110" s="247"/>
      <c r="C110" s="248"/>
      <c r="D110" s="196" t="s">
        <v>562</v>
      </c>
      <c r="E110" s="249" t="s">
        <v>19</v>
      </c>
      <c r="F110" s="250" t="s">
        <v>1320</v>
      </c>
      <c r="G110" s="248"/>
      <c r="H110" s="251">
        <v>92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562</v>
      </c>
      <c r="AU110" s="257" t="s">
        <v>86</v>
      </c>
      <c r="AV110" s="15" t="s">
        <v>260</v>
      </c>
      <c r="AW110" s="15" t="s">
        <v>37</v>
      </c>
      <c r="AX110" s="15" t="s">
        <v>80</v>
      </c>
      <c r="AY110" s="257" t="s">
        <v>233</v>
      </c>
    </row>
    <row r="111" spans="1:65" s="2" customFormat="1" ht="16.5" customHeight="1">
      <c r="A111" s="35"/>
      <c r="B111" s="36"/>
      <c r="C111" s="206" t="s">
        <v>260</v>
      </c>
      <c r="D111" s="206" t="s">
        <v>310</v>
      </c>
      <c r="E111" s="207" t="s">
        <v>1321</v>
      </c>
      <c r="F111" s="208" t="s">
        <v>1322</v>
      </c>
      <c r="G111" s="209" t="s">
        <v>307</v>
      </c>
      <c r="H111" s="210">
        <v>30.36</v>
      </c>
      <c r="I111" s="211"/>
      <c r="J111" s="212">
        <f>ROUND(I111*H111,2)</f>
        <v>0</v>
      </c>
      <c r="K111" s="208" t="s">
        <v>240</v>
      </c>
      <c r="L111" s="213"/>
      <c r="M111" s="214" t="s">
        <v>19</v>
      </c>
      <c r="N111" s="215" t="s">
        <v>46</v>
      </c>
      <c r="O111" s="65"/>
      <c r="P111" s="187">
        <f>O111*H111</f>
        <v>0</v>
      </c>
      <c r="Q111" s="187">
        <v>4.6000000000000001E-4</v>
      </c>
      <c r="R111" s="187">
        <f>Q111*H111</f>
        <v>1.39656E-2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284</v>
      </c>
      <c r="AT111" s="189" t="s">
        <v>310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260</v>
      </c>
      <c r="BM111" s="189" t="s">
        <v>1323</v>
      </c>
    </row>
    <row r="112" spans="1:65" s="2" customFormat="1" ht="16.5" customHeight="1">
      <c r="A112" s="35"/>
      <c r="B112" s="36"/>
      <c r="C112" s="206" t="s">
        <v>232</v>
      </c>
      <c r="D112" s="206" t="s">
        <v>310</v>
      </c>
      <c r="E112" s="207" t="s">
        <v>1324</v>
      </c>
      <c r="F112" s="208" t="s">
        <v>1325</v>
      </c>
      <c r="G112" s="209" t="s">
        <v>301</v>
      </c>
      <c r="H112" s="210">
        <v>23</v>
      </c>
      <c r="I112" s="211"/>
      <c r="J112" s="212">
        <f>ROUND(I112*H112,2)</f>
        <v>0</v>
      </c>
      <c r="K112" s="208" t="s">
        <v>240</v>
      </c>
      <c r="L112" s="213"/>
      <c r="M112" s="214" t="s">
        <v>19</v>
      </c>
      <c r="N112" s="215" t="s">
        <v>46</v>
      </c>
      <c r="O112" s="65"/>
      <c r="P112" s="187">
        <f>O112*H112</f>
        <v>0</v>
      </c>
      <c r="Q112" s="187">
        <v>2.1000000000000001E-4</v>
      </c>
      <c r="R112" s="187">
        <f>Q112*H112</f>
        <v>4.8300000000000001E-3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284</v>
      </c>
      <c r="AT112" s="189" t="s">
        <v>310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1326</v>
      </c>
    </row>
    <row r="113" spans="1:65" s="2" customFormat="1" ht="16.5" customHeight="1">
      <c r="A113" s="35"/>
      <c r="B113" s="36"/>
      <c r="C113" s="206" t="s">
        <v>269</v>
      </c>
      <c r="D113" s="206" t="s">
        <v>310</v>
      </c>
      <c r="E113" s="207" t="s">
        <v>1327</v>
      </c>
      <c r="F113" s="208" t="s">
        <v>1328</v>
      </c>
      <c r="G113" s="209" t="s">
        <v>301</v>
      </c>
      <c r="H113" s="210">
        <v>46</v>
      </c>
      <c r="I113" s="211"/>
      <c r="J113" s="212">
        <f>ROUND(I113*H113,2)</f>
        <v>0</v>
      </c>
      <c r="K113" s="208" t="s">
        <v>240</v>
      </c>
      <c r="L113" s="213"/>
      <c r="M113" s="214" t="s">
        <v>19</v>
      </c>
      <c r="N113" s="215" t="s">
        <v>46</v>
      </c>
      <c r="O113" s="65"/>
      <c r="P113" s="187">
        <f>O113*H113</f>
        <v>0</v>
      </c>
      <c r="Q113" s="187">
        <v>1E-4</v>
      </c>
      <c r="R113" s="187">
        <f>Q113*H113</f>
        <v>4.5999999999999999E-3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284</v>
      </c>
      <c r="AT113" s="189" t="s">
        <v>310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1329</v>
      </c>
    </row>
    <row r="114" spans="1:65" s="2" customFormat="1" ht="16.5" customHeight="1">
      <c r="A114" s="35"/>
      <c r="B114" s="36"/>
      <c r="C114" s="206" t="s">
        <v>276</v>
      </c>
      <c r="D114" s="206" t="s">
        <v>310</v>
      </c>
      <c r="E114" s="207" t="s">
        <v>1330</v>
      </c>
      <c r="F114" s="208" t="s">
        <v>1331</v>
      </c>
      <c r="G114" s="209" t="s">
        <v>301</v>
      </c>
      <c r="H114" s="210">
        <v>23</v>
      </c>
      <c r="I114" s="211"/>
      <c r="J114" s="212">
        <f>ROUND(I114*H114,2)</f>
        <v>0</v>
      </c>
      <c r="K114" s="208" t="s">
        <v>240</v>
      </c>
      <c r="L114" s="213"/>
      <c r="M114" s="214" t="s">
        <v>19</v>
      </c>
      <c r="N114" s="215" t="s">
        <v>46</v>
      </c>
      <c r="O114" s="65"/>
      <c r="P114" s="187">
        <f>O114*H114</f>
        <v>0</v>
      </c>
      <c r="Q114" s="187">
        <v>6.8000000000000005E-4</v>
      </c>
      <c r="R114" s="187">
        <f>Q114*H114</f>
        <v>1.5640000000000001E-2</v>
      </c>
      <c r="S114" s="187">
        <v>0</v>
      </c>
      <c r="T114" s="18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284</v>
      </c>
      <c r="AT114" s="189" t="s">
        <v>310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1332</v>
      </c>
    </row>
    <row r="115" spans="1:65" s="12" customFormat="1" ht="22.9" customHeight="1">
      <c r="B115" s="162"/>
      <c r="C115" s="163"/>
      <c r="D115" s="164" t="s">
        <v>74</v>
      </c>
      <c r="E115" s="176" t="s">
        <v>340</v>
      </c>
      <c r="F115" s="176" t="s">
        <v>1333</v>
      </c>
      <c r="G115" s="163"/>
      <c r="H115" s="163"/>
      <c r="I115" s="166"/>
      <c r="J115" s="177">
        <f>BK115</f>
        <v>0</v>
      </c>
      <c r="K115" s="163"/>
      <c r="L115" s="168"/>
      <c r="M115" s="169"/>
      <c r="N115" s="170"/>
      <c r="O115" s="170"/>
      <c r="P115" s="171">
        <f>SUM(P116:P117)</f>
        <v>0</v>
      </c>
      <c r="Q115" s="170"/>
      <c r="R115" s="171">
        <f>SUM(R116:R117)</f>
        <v>0</v>
      </c>
      <c r="S115" s="170"/>
      <c r="T115" s="172">
        <f>SUM(T116:T117)</f>
        <v>0.43799999999999994</v>
      </c>
      <c r="AR115" s="173" t="s">
        <v>80</v>
      </c>
      <c r="AT115" s="174" t="s">
        <v>74</v>
      </c>
      <c r="AU115" s="174" t="s">
        <v>80</v>
      </c>
      <c r="AY115" s="173" t="s">
        <v>233</v>
      </c>
      <c r="BK115" s="175">
        <f>SUM(BK116:BK117)</f>
        <v>0</v>
      </c>
    </row>
    <row r="116" spans="1:65" s="2" customFormat="1" ht="33" customHeight="1">
      <c r="A116" s="35"/>
      <c r="B116" s="36"/>
      <c r="C116" s="178" t="s">
        <v>284</v>
      </c>
      <c r="D116" s="178" t="s">
        <v>236</v>
      </c>
      <c r="E116" s="179" t="s">
        <v>1334</v>
      </c>
      <c r="F116" s="180" t="s">
        <v>1335</v>
      </c>
      <c r="G116" s="181" t="s">
        <v>301</v>
      </c>
      <c r="H116" s="182">
        <v>6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7.2999999999999995E-2</v>
      </c>
      <c r="T116" s="188">
        <f>S116*H116</f>
        <v>0.43799999999999994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1336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1337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340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0.438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1342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188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3.7229999999999999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1346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123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0.438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1350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158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0.17899999999999999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1356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</f>
        <v>0</v>
      </c>
      <c r="Q128" s="170"/>
      <c r="R128" s="171">
        <f>R129</f>
        <v>0.88795099999999993</v>
      </c>
      <c r="S128" s="170"/>
      <c r="T128" s="172">
        <f>T129</f>
        <v>0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SUM(P130:P173)</f>
        <v>0</v>
      </c>
      <c r="Q129" s="170"/>
      <c r="R129" s="171">
        <f>SUM(R130:R173)</f>
        <v>0.88795099999999993</v>
      </c>
      <c r="S129" s="170"/>
      <c r="T129" s="172">
        <f>SUM(T130:T173)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SUM(BK130:BK173)</f>
        <v>0</v>
      </c>
    </row>
    <row r="130" spans="1:65" s="2" customFormat="1" ht="33" customHeight="1">
      <c r="A130" s="35"/>
      <c r="B130" s="36"/>
      <c r="C130" s="178" t="s">
        <v>191</v>
      </c>
      <c r="D130" s="178" t="s">
        <v>236</v>
      </c>
      <c r="E130" s="179" t="s">
        <v>1360</v>
      </c>
      <c r="F130" s="180" t="s">
        <v>1361</v>
      </c>
      <c r="G130" s="181" t="s">
        <v>307</v>
      </c>
      <c r="H130" s="182">
        <v>138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3.7299999999999998E-3</v>
      </c>
      <c r="R130" s="187">
        <f>Q130*H130</f>
        <v>0.51473999999999998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1362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1363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7.9" customHeight="1">
      <c r="A132" s="35"/>
      <c r="B132" s="36"/>
      <c r="C132" s="178" t="s">
        <v>126</v>
      </c>
      <c r="D132" s="178" t="s">
        <v>236</v>
      </c>
      <c r="E132" s="179" t="s">
        <v>1364</v>
      </c>
      <c r="F132" s="180" t="s">
        <v>1365</v>
      </c>
      <c r="G132" s="181" t="s">
        <v>301</v>
      </c>
      <c r="H132" s="182">
        <v>1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3.6000000000000002E-4</v>
      </c>
      <c r="R132" s="187">
        <f>Q132*H132</f>
        <v>3.6000000000000002E-4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1366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1367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8</v>
      </c>
      <c r="D134" s="178" t="s">
        <v>236</v>
      </c>
      <c r="E134" s="179" t="s">
        <v>1368</v>
      </c>
      <c r="F134" s="180" t="s">
        <v>1369</v>
      </c>
      <c r="G134" s="181" t="s">
        <v>301</v>
      </c>
      <c r="H134" s="182">
        <v>7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2.9299999999999999E-3</v>
      </c>
      <c r="R134" s="187">
        <f>Q134*H134</f>
        <v>2.051E-2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1370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1371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24.2" customHeight="1">
      <c r="A136" s="35"/>
      <c r="B136" s="36"/>
      <c r="C136" s="178" t="s">
        <v>194</v>
      </c>
      <c r="D136" s="178" t="s">
        <v>236</v>
      </c>
      <c r="E136" s="179" t="s">
        <v>1372</v>
      </c>
      <c r="F136" s="180" t="s">
        <v>1373</v>
      </c>
      <c r="G136" s="181" t="s">
        <v>301</v>
      </c>
      <c r="H136" s="182">
        <v>12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2.7699999999999999E-3</v>
      </c>
      <c r="R136" s="187">
        <f>Q136*H136</f>
        <v>3.3239999999999999E-2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1374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1375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33" customHeight="1">
      <c r="A138" s="35"/>
      <c r="B138" s="36"/>
      <c r="C138" s="178" t="s">
        <v>129</v>
      </c>
      <c r="D138" s="178" t="s">
        <v>236</v>
      </c>
      <c r="E138" s="179" t="s">
        <v>1376</v>
      </c>
      <c r="F138" s="180" t="s">
        <v>1377</v>
      </c>
      <c r="G138" s="181" t="s">
        <v>307</v>
      </c>
      <c r="H138" s="182">
        <v>42.2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2.8400000000000001E-3</v>
      </c>
      <c r="R138" s="187">
        <f>Q138*H138</f>
        <v>0.11984800000000001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1378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1379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33" customHeight="1">
      <c r="A140" s="35"/>
      <c r="B140" s="36"/>
      <c r="C140" s="178" t="s">
        <v>163</v>
      </c>
      <c r="D140" s="178" t="s">
        <v>236</v>
      </c>
      <c r="E140" s="179" t="s">
        <v>1380</v>
      </c>
      <c r="F140" s="180" t="s">
        <v>1381</v>
      </c>
      <c r="G140" s="181" t="s">
        <v>307</v>
      </c>
      <c r="H140" s="182">
        <v>46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1.2600000000000001E-3</v>
      </c>
      <c r="R140" s="187">
        <f>Q140*H140</f>
        <v>5.7960000000000005E-2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1382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1383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197</v>
      </c>
      <c r="D142" s="178" t="s">
        <v>236</v>
      </c>
      <c r="E142" s="179" t="s">
        <v>1384</v>
      </c>
      <c r="F142" s="180" t="s">
        <v>1385</v>
      </c>
      <c r="G142" s="181" t="s">
        <v>307</v>
      </c>
      <c r="H142" s="182">
        <v>21.1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6.9999999999999994E-5</v>
      </c>
      <c r="R142" s="187">
        <f>Q142*H142</f>
        <v>1.477E-3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1386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1387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132</v>
      </c>
      <c r="D144" s="178" t="s">
        <v>236</v>
      </c>
      <c r="E144" s="179" t="s">
        <v>1388</v>
      </c>
      <c r="F144" s="180" t="s">
        <v>1389</v>
      </c>
      <c r="G144" s="181" t="s">
        <v>307</v>
      </c>
      <c r="H144" s="182">
        <v>92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8.0000000000000007E-5</v>
      </c>
      <c r="R144" s="187">
        <f>Q144*H144</f>
        <v>7.3600000000000002E-3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1390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1391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55.5" customHeight="1">
      <c r="A146" s="35"/>
      <c r="B146" s="36"/>
      <c r="C146" s="178" t="s">
        <v>7</v>
      </c>
      <c r="D146" s="178" t="s">
        <v>236</v>
      </c>
      <c r="E146" s="179" t="s">
        <v>1392</v>
      </c>
      <c r="F146" s="180" t="s">
        <v>1393</v>
      </c>
      <c r="G146" s="181" t="s">
        <v>307</v>
      </c>
      <c r="H146" s="182">
        <v>88.2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2.4000000000000001E-4</v>
      </c>
      <c r="R146" s="187">
        <f>Q146*H146</f>
        <v>2.1168000000000003E-2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1394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1395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55.5" customHeight="1">
      <c r="A148" s="35"/>
      <c r="B148" s="36"/>
      <c r="C148" s="178" t="s">
        <v>200</v>
      </c>
      <c r="D148" s="178" t="s">
        <v>236</v>
      </c>
      <c r="E148" s="179" t="s">
        <v>1396</v>
      </c>
      <c r="F148" s="180" t="s">
        <v>1397</v>
      </c>
      <c r="G148" s="181" t="s">
        <v>307</v>
      </c>
      <c r="H148" s="182">
        <v>46</v>
      </c>
      <c r="I148" s="183"/>
      <c r="J148" s="184">
        <f>ROUND(I148*H148,2)</f>
        <v>0</v>
      </c>
      <c r="K148" s="180" t="s">
        <v>240</v>
      </c>
      <c r="L148" s="40"/>
      <c r="M148" s="185" t="s">
        <v>19</v>
      </c>
      <c r="N148" s="186" t="s">
        <v>46</v>
      </c>
      <c r="O148" s="65"/>
      <c r="P148" s="187">
        <f>O148*H148</f>
        <v>0</v>
      </c>
      <c r="Q148" s="187">
        <v>2.7E-4</v>
      </c>
      <c r="R148" s="187">
        <f>Q148*H148</f>
        <v>1.242E-2</v>
      </c>
      <c r="S148" s="187">
        <v>0</v>
      </c>
      <c r="T148" s="18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194</v>
      </c>
      <c r="AT148" s="189" t="s">
        <v>236</v>
      </c>
      <c r="AU148" s="189" t="s">
        <v>86</v>
      </c>
      <c r="AY148" s="18" t="s">
        <v>233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8" t="s">
        <v>80</v>
      </c>
      <c r="BK148" s="190">
        <f>ROUND(I148*H148,2)</f>
        <v>0</v>
      </c>
      <c r="BL148" s="18" t="s">
        <v>194</v>
      </c>
      <c r="BM148" s="189" t="s">
        <v>1398</v>
      </c>
    </row>
    <row r="149" spans="1:65" s="2" customFormat="1">
      <c r="A149" s="35"/>
      <c r="B149" s="36"/>
      <c r="C149" s="37"/>
      <c r="D149" s="191" t="s">
        <v>243</v>
      </c>
      <c r="E149" s="37"/>
      <c r="F149" s="192" t="s">
        <v>1399</v>
      </c>
      <c r="G149" s="37"/>
      <c r="H149" s="37"/>
      <c r="I149" s="193"/>
      <c r="J149" s="37"/>
      <c r="K149" s="37"/>
      <c r="L149" s="40"/>
      <c r="M149" s="194"/>
      <c r="N149" s="195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243</v>
      </c>
      <c r="AU149" s="18" t="s">
        <v>86</v>
      </c>
    </row>
    <row r="150" spans="1:65" s="2" customFormat="1" ht="37.9" customHeight="1">
      <c r="A150" s="35"/>
      <c r="B150" s="36"/>
      <c r="C150" s="178" t="s">
        <v>135</v>
      </c>
      <c r="D150" s="178" t="s">
        <v>236</v>
      </c>
      <c r="E150" s="179" t="s">
        <v>1400</v>
      </c>
      <c r="F150" s="180" t="s">
        <v>1401</v>
      </c>
      <c r="G150" s="181" t="s">
        <v>301</v>
      </c>
      <c r="H150" s="182">
        <v>6</v>
      </c>
      <c r="I150" s="183"/>
      <c r="J150" s="184">
        <f>ROUND(I150*H150,2)</f>
        <v>0</v>
      </c>
      <c r="K150" s="180" t="s">
        <v>240</v>
      </c>
      <c r="L150" s="40"/>
      <c r="M150" s="185" t="s">
        <v>19</v>
      </c>
      <c r="N150" s="186" t="s">
        <v>46</v>
      </c>
      <c r="O150" s="65"/>
      <c r="P150" s="187">
        <f>O150*H150</f>
        <v>0</v>
      </c>
      <c r="Q150" s="187">
        <v>1.47E-3</v>
      </c>
      <c r="R150" s="187">
        <f>Q150*H150</f>
        <v>8.8199999999999997E-3</v>
      </c>
      <c r="S150" s="187">
        <v>0</v>
      </c>
      <c r="T150" s="18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194</v>
      </c>
      <c r="AT150" s="189" t="s">
        <v>236</v>
      </c>
      <c r="AU150" s="189" t="s">
        <v>86</v>
      </c>
      <c r="AY150" s="18" t="s">
        <v>233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8" t="s">
        <v>80</v>
      </c>
      <c r="BK150" s="190">
        <f>ROUND(I150*H150,2)</f>
        <v>0</v>
      </c>
      <c r="BL150" s="18" t="s">
        <v>194</v>
      </c>
      <c r="BM150" s="189" t="s">
        <v>1402</v>
      </c>
    </row>
    <row r="151" spans="1:65" s="2" customFormat="1">
      <c r="A151" s="35"/>
      <c r="B151" s="36"/>
      <c r="C151" s="37"/>
      <c r="D151" s="191" t="s">
        <v>243</v>
      </c>
      <c r="E151" s="37"/>
      <c r="F151" s="192" t="s">
        <v>1403</v>
      </c>
      <c r="G151" s="37"/>
      <c r="H151" s="37"/>
      <c r="I151" s="193"/>
      <c r="J151" s="37"/>
      <c r="K151" s="37"/>
      <c r="L151" s="40"/>
      <c r="M151" s="194"/>
      <c r="N151" s="195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243</v>
      </c>
      <c r="AU151" s="18" t="s">
        <v>86</v>
      </c>
    </row>
    <row r="152" spans="1:65" s="2" customFormat="1" ht="24.2" customHeight="1">
      <c r="A152" s="35"/>
      <c r="B152" s="36"/>
      <c r="C152" s="178" t="s">
        <v>168</v>
      </c>
      <c r="D152" s="178" t="s">
        <v>236</v>
      </c>
      <c r="E152" s="179" t="s">
        <v>1404</v>
      </c>
      <c r="F152" s="180" t="s">
        <v>1405</v>
      </c>
      <c r="G152" s="181" t="s">
        <v>301</v>
      </c>
      <c r="H152" s="182">
        <v>5</v>
      </c>
      <c r="I152" s="183"/>
      <c r="J152" s="184">
        <f>ROUND(I152*H152,2)</f>
        <v>0</v>
      </c>
      <c r="K152" s="180" t="s">
        <v>240</v>
      </c>
      <c r="L152" s="40"/>
      <c r="M152" s="185" t="s">
        <v>19</v>
      </c>
      <c r="N152" s="186" t="s">
        <v>46</v>
      </c>
      <c r="O152" s="65"/>
      <c r="P152" s="187">
        <f>O152*H152</f>
        <v>0</v>
      </c>
      <c r="Q152" s="187">
        <v>7.5000000000000002E-4</v>
      </c>
      <c r="R152" s="187">
        <f>Q152*H152</f>
        <v>3.7499999999999999E-3</v>
      </c>
      <c r="S152" s="187">
        <v>0</v>
      </c>
      <c r="T152" s="18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194</v>
      </c>
      <c r="AT152" s="189" t="s">
        <v>236</v>
      </c>
      <c r="AU152" s="189" t="s">
        <v>86</v>
      </c>
      <c r="AY152" s="18" t="s">
        <v>233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8" t="s">
        <v>80</v>
      </c>
      <c r="BK152" s="190">
        <f>ROUND(I152*H152,2)</f>
        <v>0</v>
      </c>
      <c r="BL152" s="18" t="s">
        <v>194</v>
      </c>
      <c r="BM152" s="189" t="s">
        <v>1406</v>
      </c>
    </row>
    <row r="153" spans="1:65" s="2" customFormat="1">
      <c r="A153" s="35"/>
      <c r="B153" s="36"/>
      <c r="C153" s="37"/>
      <c r="D153" s="191" t="s">
        <v>243</v>
      </c>
      <c r="E153" s="37"/>
      <c r="F153" s="192" t="s">
        <v>1407</v>
      </c>
      <c r="G153" s="37"/>
      <c r="H153" s="37"/>
      <c r="I153" s="193"/>
      <c r="J153" s="37"/>
      <c r="K153" s="37"/>
      <c r="L153" s="40"/>
      <c r="M153" s="194"/>
      <c r="N153" s="195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243</v>
      </c>
      <c r="AU153" s="18" t="s">
        <v>86</v>
      </c>
    </row>
    <row r="154" spans="1:65" s="2" customFormat="1" ht="24.2" customHeight="1">
      <c r="A154" s="35"/>
      <c r="B154" s="36"/>
      <c r="C154" s="178" t="s">
        <v>203</v>
      </c>
      <c r="D154" s="178" t="s">
        <v>236</v>
      </c>
      <c r="E154" s="179" t="s">
        <v>1408</v>
      </c>
      <c r="F154" s="180" t="s">
        <v>1409</v>
      </c>
      <c r="G154" s="181" t="s">
        <v>301</v>
      </c>
      <c r="H154" s="182">
        <v>1</v>
      </c>
      <c r="I154" s="183"/>
      <c r="J154" s="184">
        <f>ROUND(I154*H154,2)</f>
        <v>0</v>
      </c>
      <c r="K154" s="180" t="s">
        <v>240</v>
      </c>
      <c r="L154" s="40"/>
      <c r="M154" s="185" t="s">
        <v>19</v>
      </c>
      <c r="N154" s="186" t="s">
        <v>46</v>
      </c>
      <c r="O154" s="65"/>
      <c r="P154" s="187">
        <f>O154*H154</f>
        <v>0</v>
      </c>
      <c r="Q154" s="187">
        <v>9.7000000000000005E-4</v>
      </c>
      <c r="R154" s="187">
        <f>Q154*H154</f>
        <v>9.7000000000000005E-4</v>
      </c>
      <c r="S154" s="187">
        <v>0</v>
      </c>
      <c r="T154" s="18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194</v>
      </c>
      <c r="AT154" s="189" t="s">
        <v>236</v>
      </c>
      <c r="AU154" s="189" t="s">
        <v>86</v>
      </c>
      <c r="AY154" s="18" t="s">
        <v>233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8" t="s">
        <v>80</v>
      </c>
      <c r="BK154" s="190">
        <f>ROUND(I154*H154,2)</f>
        <v>0</v>
      </c>
      <c r="BL154" s="18" t="s">
        <v>194</v>
      </c>
      <c r="BM154" s="189" t="s">
        <v>1410</v>
      </c>
    </row>
    <row r="155" spans="1:65" s="2" customFormat="1">
      <c r="A155" s="35"/>
      <c r="B155" s="36"/>
      <c r="C155" s="37"/>
      <c r="D155" s="191" t="s">
        <v>243</v>
      </c>
      <c r="E155" s="37"/>
      <c r="F155" s="192" t="s">
        <v>1411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243</v>
      </c>
      <c r="AU155" s="18" t="s">
        <v>86</v>
      </c>
    </row>
    <row r="156" spans="1:65" s="2" customFormat="1" ht="24.2" customHeight="1">
      <c r="A156" s="35"/>
      <c r="B156" s="36"/>
      <c r="C156" s="178" t="s">
        <v>401</v>
      </c>
      <c r="D156" s="178" t="s">
        <v>236</v>
      </c>
      <c r="E156" s="179" t="s">
        <v>1412</v>
      </c>
      <c r="F156" s="180" t="s">
        <v>1413</v>
      </c>
      <c r="G156" s="181" t="s">
        <v>301</v>
      </c>
      <c r="H156" s="182">
        <v>10</v>
      </c>
      <c r="I156" s="183"/>
      <c r="J156" s="184">
        <f>ROUND(I156*H156,2)</f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>O156*H156</f>
        <v>0</v>
      </c>
      <c r="Q156" s="187">
        <v>1.7600000000000001E-3</v>
      </c>
      <c r="R156" s="187">
        <f>Q156*H156</f>
        <v>1.7600000000000001E-2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1414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1415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24.2" customHeight="1">
      <c r="A158" s="35"/>
      <c r="B158" s="36"/>
      <c r="C158" s="178" t="s">
        <v>406</v>
      </c>
      <c r="D158" s="178" t="s">
        <v>236</v>
      </c>
      <c r="E158" s="179" t="s">
        <v>1416</v>
      </c>
      <c r="F158" s="180" t="s">
        <v>1417</v>
      </c>
      <c r="G158" s="181" t="s">
        <v>301</v>
      </c>
      <c r="H158" s="182">
        <v>6</v>
      </c>
      <c r="I158" s="183"/>
      <c r="J158" s="184">
        <f>ROUND(I158*H158,2)</f>
        <v>0</v>
      </c>
      <c r="K158" s="180" t="s">
        <v>240</v>
      </c>
      <c r="L158" s="40"/>
      <c r="M158" s="185" t="s">
        <v>19</v>
      </c>
      <c r="N158" s="186" t="s">
        <v>46</v>
      </c>
      <c r="O158" s="65"/>
      <c r="P158" s="187">
        <f>O158*H158</f>
        <v>0</v>
      </c>
      <c r="Q158" s="187">
        <v>2.3800000000000002E-3</v>
      </c>
      <c r="R158" s="187">
        <f>Q158*H158</f>
        <v>1.4280000000000001E-2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194</v>
      </c>
      <c r="AT158" s="189" t="s">
        <v>236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1418</v>
      </c>
    </row>
    <row r="159" spans="1:65" s="2" customFormat="1">
      <c r="A159" s="35"/>
      <c r="B159" s="36"/>
      <c r="C159" s="37"/>
      <c r="D159" s="191" t="s">
        <v>243</v>
      </c>
      <c r="E159" s="37"/>
      <c r="F159" s="192" t="s">
        <v>1419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243</v>
      </c>
      <c r="AU159" s="18" t="s">
        <v>86</v>
      </c>
    </row>
    <row r="160" spans="1:65" s="2" customFormat="1" ht="16.5" customHeight="1">
      <c r="A160" s="35"/>
      <c r="B160" s="36"/>
      <c r="C160" s="206" t="s">
        <v>410</v>
      </c>
      <c r="D160" s="206" t="s">
        <v>310</v>
      </c>
      <c r="E160" s="207" t="s">
        <v>1420</v>
      </c>
      <c r="F160" s="208" t="s">
        <v>1421</v>
      </c>
      <c r="G160" s="209" t="s">
        <v>301</v>
      </c>
      <c r="H160" s="210">
        <v>22</v>
      </c>
      <c r="I160" s="211"/>
      <c r="J160" s="212">
        <f t="shared" ref="J160:J168" si="0">ROUND(I160*H160,2)</f>
        <v>0</v>
      </c>
      <c r="K160" s="208" t="s">
        <v>240</v>
      </c>
      <c r="L160" s="213"/>
      <c r="M160" s="214" t="s">
        <v>19</v>
      </c>
      <c r="N160" s="215" t="s">
        <v>46</v>
      </c>
      <c r="O160" s="65"/>
      <c r="P160" s="187">
        <f t="shared" ref="P160:P168" si="1">O160*H160</f>
        <v>0</v>
      </c>
      <c r="Q160" s="187">
        <v>2.0000000000000001E-4</v>
      </c>
      <c r="R160" s="187">
        <f t="shared" ref="R160:R168" si="2">Q160*H160</f>
        <v>4.4000000000000003E-3</v>
      </c>
      <c r="S160" s="187">
        <v>0</v>
      </c>
      <c r="T160" s="188">
        <f t="shared" ref="T160:T168" si="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313</v>
      </c>
      <c r="AT160" s="189" t="s">
        <v>310</v>
      </c>
      <c r="AU160" s="189" t="s">
        <v>86</v>
      </c>
      <c r="AY160" s="18" t="s">
        <v>233</v>
      </c>
      <c r="BE160" s="190">
        <f t="shared" ref="BE160:BE168" si="4">IF(N160="základní",J160,0)</f>
        <v>0</v>
      </c>
      <c r="BF160" s="190">
        <f t="shared" ref="BF160:BF168" si="5">IF(N160="snížená",J160,0)</f>
        <v>0</v>
      </c>
      <c r="BG160" s="190">
        <f t="shared" ref="BG160:BG168" si="6">IF(N160="zákl. přenesená",J160,0)</f>
        <v>0</v>
      </c>
      <c r="BH160" s="190">
        <f t="shared" ref="BH160:BH168" si="7">IF(N160="sníž. přenesená",J160,0)</f>
        <v>0</v>
      </c>
      <c r="BI160" s="190">
        <f t="shared" ref="BI160:BI168" si="8">IF(N160="nulová",J160,0)</f>
        <v>0</v>
      </c>
      <c r="BJ160" s="18" t="s">
        <v>80</v>
      </c>
      <c r="BK160" s="190">
        <f t="shared" ref="BK160:BK168" si="9">ROUND(I160*H160,2)</f>
        <v>0</v>
      </c>
      <c r="BL160" s="18" t="s">
        <v>194</v>
      </c>
      <c r="BM160" s="189" t="s">
        <v>1422</v>
      </c>
    </row>
    <row r="161" spans="1:65" s="2" customFormat="1" ht="16.5" customHeight="1">
      <c r="A161" s="35"/>
      <c r="B161" s="36"/>
      <c r="C161" s="206" t="s">
        <v>415</v>
      </c>
      <c r="D161" s="206" t="s">
        <v>310</v>
      </c>
      <c r="E161" s="207" t="s">
        <v>1423</v>
      </c>
      <c r="F161" s="208" t="s">
        <v>1424</v>
      </c>
      <c r="G161" s="209" t="s">
        <v>301</v>
      </c>
      <c r="H161" s="210">
        <v>5</v>
      </c>
      <c r="I161" s="211"/>
      <c r="J161" s="212">
        <f t="shared" si="0"/>
        <v>0</v>
      </c>
      <c r="K161" s="208" t="s">
        <v>240</v>
      </c>
      <c r="L161" s="213"/>
      <c r="M161" s="214" t="s">
        <v>19</v>
      </c>
      <c r="N161" s="215" t="s">
        <v>46</v>
      </c>
      <c r="O161" s="65"/>
      <c r="P161" s="187">
        <f t="shared" si="1"/>
        <v>0</v>
      </c>
      <c r="Q161" s="187">
        <v>4.0000000000000003E-5</v>
      </c>
      <c r="R161" s="187">
        <f t="shared" si="2"/>
        <v>2.0000000000000001E-4</v>
      </c>
      <c r="S161" s="187">
        <v>0</v>
      </c>
      <c r="T161" s="188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313</v>
      </c>
      <c r="AT161" s="189" t="s">
        <v>310</v>
      </c>
      <c r="AU161" s="189" t="s">
        <v>86</v>
      </c>
      <c r="AY161" s="18" t="s">
        <v>233</v>
      </c>
      <c r="BE161" s="190">
        <f t="shared" si="4"/>
        <v>0</v>
      </c>
      <c r="BF161" s="190">
        <f t="shared" si="5"/>
        <v>0</v>
      </c>
      <c r="BG161" s="190">
        <f t="shared" si="6"/>
        <v>0</v>
      </c>
      <c r="BH161" s="190">
        <f t="shared" si="7"/>
        <v>0</v>
      </c>
      <c r="BI161" s="190">
        <f t="shared" si="8"/>
        <v>0</v>
      </c>
      <c r="BJ161" s="18" t="s">
        <v>80</v>
      </c>
      <c r="BK161" s="190">
        <f t="shared" si="9"/>
        <v>0</v>
      </c>
      <c r="BL161" s="18" t="s">
        <v>194</v>
      </c>
      <c r="BM161" s="189" t="s">
        <v>1425</v>
      </c>
    </row>
    <row r="162" spans="1:65" s="2" customFormat="1" ht="16.5" customHeight="1">
      <c r="A162" s="35"/>
      <c r="B162" s="36"/>
      <c r="C162" s="206" t="s">
        <v>419</v>
      </c>
      <c r="D162" s="206" t="s">
        <v>310</v>
      </c>
      <c r="E162" s="207" t="s">
        <v>1426</v>
      </c>
      <c r="F162" s="208" t="s">
        <v>1427</v>
      </c>
      <c r="G162" s="209" t="s">
        <v>301</v>
      </c>
      <c r="H162" s="210">
        <v>22</v>
      </c>
      <c r="I162" s="211"/>
      <c r="J162" s="212">
        <f t="shared" si="0"/>
        <v>0</v>
      </c>
      <c r="K162" s="208" t="s">
        <v>240</v>
      </c>
      <c r="L162" s="213"/>
      <c r="M162" s="214" t="s">
        <v>19</v>
      </c>
      <c r="N162" s="215" t="s">
        <v>46</v>
      </c>
      <c r="O162" s="65"/>
      <c r="P162" s="187">
        <f t="shared" si="1"/>
        <v>0</v>
      </c>
      <c r="Q162" s="187">
        <v>6.9999999999999994E-5</v>
      </c>
      <c r="R162" s="187">
        <f t="shared" si="2"/>
        <v>1.5399999999999999E-3</v>
      </c>
      <c r="S162" s="187">
        <v>0</v>
      </c>
      <c r="T162" s="188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9" t="s">
        <v>313</v>
      </c>
      <c r="AT162" s="189" t="s">
        <v>310</v>
      </c>
      <c r="AU162" s="189" t="s">
        <v>86</v>
      </c>
      <c r="AY162" s="18" t="s">
        <v>233</v>
      </c>
      <c r="BE162" s="190">
        <f t="shared" si="4"/>
        <v>0</v>
      </c>
      <c r="BF162" s="190">
        <f t="shared" si="5"/>
        <v>0</v>
      </c>
      <c r="BG162" s="190">
        <f t="shared" si="6"/>
        <v>0</v>
      </c>
      <c r="BH162" s="190">
        <f t="shared" si="7"/>
        <v>0</v>
      </c>
      <c r="BI162" s="190">
        <f t="shared" si="8"/>
        <v>0</v>
      </c>
      <c r="BJ162" s="18" t="s">
        <v>80</v>
      </c>
      <c r="BK162" s="190">
        <f t="shared" si="9"/>
        <v>0</v>
      </c>
      <c r="BL162" s="18" t="s">
        <v>194</v>
      </c>
      <c r="BM162" s="189" t="s">
        <v>1428</v>
      </c>
    </row>
    <row r="163" spans="1:65" s="2" customFormat="1" ht="16.5" customHeight="1">
      <c r="A163" s="35"/>
      <c r="B163" s="36"/>
      <c r="C163" s="206" t="s">
        <v>424</v>
      </c>
      <c r="D163" s="206" t="s">
        <v>310</v>
      </c>
      <c r="E163" s="207" t="s">
        <v>1429</v>
      </c>
      <c r="F163" s="208" t="s">
        <v>1430</v>
      </c>
      <c r="G163" s="209" t="s">
        <v>301</v>
      </c>
      <c r="H163" s="210">
        <v>5</v>
      </c>
      <c r="I163" s="211"/>
      <c r="J163" s="212">
        <f t="shared" si="0"/>
        <v>0</v>
      </c>
      <c r="K163" s="208" t="s">
        <v>240</v>
      </c>
      <c r="L163" s="213"/>
      <c r="M163" s="214" t="s">
        <v>19</v>
      </c>
      <c r="N163" s="215" t="s">
        <v>46</v>
      </c>
      <c r="O163" s="65"/>
      <c r="P163" s="187">
        <f t="shared" si="1"/>
        <v>0</v>
      </c>
      <c r="Q163" s="187">
        <v>1.0000000000000001E-5</v>
      </c>
      <c r="R163" s="187">
        <f t="shared" si="2"/>
        <v>5.0000000000000002E-5</v>
      </c>
      <c r="S163" s="187">
        <v>0</v>
      </c>
      <c r="T163" s="188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313</v>
      </c>
      <c r="AT163" s="189" t="s">
        <v>310</v>
      </c>
      <c r="AU163" s="189" t="s">
        <v>86</v>
      </c>
      <c r="AY163" s="18" t="s">
        <v>233</v>
      </c>
      <c r="BE163" s="190">
        <f t="shared" si="4"/>
        <v>0</v>
      </c>
      <c r="BF163" s="190">
        <f t="shared" si="5"/>
        <v>0</v>
      </c>
      <c r="BG163" s="190">
        <f t="shared" si="6"/>
        <v>0</v>
      </c>
      <c r="BH163" s="190">
        <f t="shared" si="7"/>
        <v>0</v>
      </c>
      <c r="BI163" s="190">
        <f t="shared" si="8"/>
        <v>0</v>
      </c>
      <c r="BJ163" s="18" t="s">
        <v>80</v>
      </c>
      <c r="BK163" s="190">
        <f t="shared" si="9"/>
        <v>0</v>
      </c>
      <c r="BL163" s="18" t="s">
        <v>194</v>
      </c>
      <c r="BM163" s="189" t="s">
        <v>1431</v>
      </c>
    </row>
    <row r="164" spans="1:65" s="2" customFormat="1" ht="24.2" customHeight="1">
      <c r="A164" s="35"/>
      <c r="B164" s="36"/>
      <c r="C164" s="206" t="s">
        <v>313</v>
      </c>
      <c r="D164" s="206" t="s">
        <v>310</v>
      </c>
      <c r="E164" s="207" t="s">
        <v>1432</v>
      </c>
      <c r="F164" s="208" t="s">
        <v>1433</v>
      </c>
      <c r="G164" s="209" t="s">
        <v>301</v>
      </c>
      <c r="H164" s="210">
        <v>10</v>
      </c>
      <c r="I164" s="211"/>
      <c r="J164" s="212">
        <f t="shared" si="0"/>
        <v>0</v>
      </c>
      <c r="K164" s="208" t="s">
        <v>240</v>
      </c>
      <c r="L164" s="213"/>
      <c r="M164" s="214" t="s">
        <v>19</v>
      </c>
      <c r="N164" s="215" t="s">
        <v>46</v>
      </c>
      <c r="O164" s="65"/>
      <c r="P164" s="187">
        <f t="shared" si="1"/>
        <v>0</v>
      </c>
      <c r="Q164" s="187">
        <v>1.7000000000000001E-4</v>
      </c>
      <c r="R164" s="187">
        <f t="shared" si="2"/>
        <v>1.7000000000000001E-3</v>
      </c>
      <c r="S164" s="187">
        <v>0</v>
      </c>
      <c r="T164" s="188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313</v>
      </c>
      <c r="AT164" s="189" t="s">
        <v>310</v>
      </c>
      <c r="AU164" s="189" t="s">
        <v>86</v>
      </c>
      <c r="AY164" s="18" t="s">
        <v>233</v>
      </c>
      <c r="BE164" s="190">
        <f t="shared" si="4"/>
        <v>0</v>
      </c>
      <c r="BF164" s="190">
        <f t="shared" si="5"/>
        <v>0</v>
      </c>
      <c r="BG164" s="190">
        <f t="shared" si="6"/>
        <v>0</v>
      </c>
      <c r="BH164" s="190">
        <f t="shared" si="7"/>
        <v>0</v>
      </c>
      <c r="BI164" s="190">
        <f t="shared" si="8"/>
        <v>0</v>
      </c>
      <c r="BJ164" s="18" t="s">
        <v>80</v>
      </c>
      <c r="BK164" s="190">
        <f t="shared" si="9"/>
        <v>0</v>
      </c>
      <c r="BL164" s="18" t="s">
        <v>194</v>
      </c>
      <c r="BM164" s="189" t="s">
        <v>1434</v>
      </c>
    </row>
    <row r="165" spans="1:65" s="2" customFormat="1" ht="24.2" customHeight="1">
      <c r="A165" s="35"/>
      <c r="B165" s="36"/>
      <c r="C165" s="206" t="s">
        <v>432</v>
      </c>
      <c r="D165" s="206" t="s">
        <v>310</v>
      </c>
      <c r="E165" s="207" t="s">
        <v>1435</v>
      </c>
      <c r="F165" s="208" t="s">
        <v>1436</v>
      </c>
      <c r="G165" s="209" t="s">
        <v>301</v>
      </c>
      <c r="H165" s="210">
        <v>24</v>
      </c>
      <c r="I165" s="211"/>
      <c r="J165" s="212">
        <f t="shared" si="0"/>
        <v>0</v>
      </c>
      <c r="K165" s="208" t="s">
        <v>240</v>
      </c>
      <c r="L165" s="213"/>
      <c r="M165" s="214" t="s">
        <v>19</v>
      </c>
      <c r="N165" s="215" t="s">
        <v>46</v>
      </c>
      <c r="O165" s="65"/>
      <c r="P165" s="187">
        <f t="shared" si="1"/>
        <v>0</v>
      </c>
      <c r="Q165" s="187">
        <v>1E-4</v>
      </c>
      <c r="R165" s="187">
        <f t="shared" si="2"/>
        <v>2.4000000000000002E-3</v>
      </c>
      <c r="S165" s="187">
        <v>0</v>
      </c>
      <c r="T165" s="188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313</v>
      </c>
      <c r="AT165" s="189" t="s">
        <v>310</v>
      </c>
      <c r="AU165" s="189" t="s">
        <v>86</v>
      </c>
      <c r="AY165" s="18" t="s">
        <v>233</v>
      </c>
      <c r="BE165" s="190">
        <f t="shared" si="4"/>
        <v>0</v>
      </c>
      <c r="BF165" s="190">
        <f t="shared" si="5"/>
        <v>0</v>
      </c>
      <c r="BG165" s="190">
        <f t="shared" si="6"/>
        <v>0</v>
      </c>
      <c r="BH165" s="190">
        <f t="shared" si="7"/>
        <v>0</v>
      </c>
      <c r="BI165" s="190">
        <f t="shared" si="8"/>
        <v>0</v>
      </c>
      <c r="BJ165" s="18" t="s">
        <v>80</v>
      </c>
      <c r="BK165" s="190">
        <f t="shared" si="9"/>
        <v>0</v>
      </c>
      <c r="BL165" s="18" t="s">
        <v>194</v>
      </c>
      <c r="BM165" s="189" t="s">
        <v>1437</v>
      </c>
    </row>
    <row r="166" spans="1:65" s="2" customFormat="1" ht="16.5" customHeight="1">
      <c r="A166" s="35"/>
      <c r="B166" s="36"/>
      <c r="C166" s="206" t="s">
        <v>437</v>
      </c>
      <c r="D166" s="206" t="s">
        <v>310</v>
      </c>
      <c r="E166" s="207" t="s">
        <v>1438</v>
      </c>
      <c r="F166" s="208" t="s">
        <v>1439</v>
      </c>
      <c r="G166" s="209" t="s">
        <v>301</v>
      </c>
      <c r="H166" s="210">
        <v>2</v>
      </c>
      <c r="I166" s="211"/>
      <c r="J166" s="212">
        <f t="shared" si="0"/>
        <v>0</v>
      </c>
      <c r="K166" s="208" t="s">
        <v>240</v>
      </c>
      <c r="L166" s="213"/>
      <c r="M166" s="214" t="s">
        <v>19</v>
      </c>
      <c r="N166" s="215" t="s">
        <v>46</v>
      </c>
      <c r="O166" s="65"/>
      <c r="P166" s="187">
        <f t="shared" si="1"/>
        <v>0</v>
      </c>
      <c r="Q166" s="187">
        <v>8.0000000000000007E-5</v>
      </c>
      <c r="R166" s="187">
        <f t="shared" si="2"/>
        <v>1.6000000000000001E-4</v>
      </c>
      <c r="S166" s="187">
        <v>0</v>
      </c>
      <c r="T166" s="188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313</v>
      </c>
      <c r="AT166" s="189" t="s">
        <v>310</v>
      </c>
      <c r="AU166" s="189" t="s">
        <v>86</v>
      </c>
      <c r="AY166" s="18" t="s">
        <v>233</v>
      </c>
      <c r="BE166" s="190">
        <f t="shared" si="4"/>
        <v>0</v>
      </c>
      <c r="BF166" s="190">
        <f t="shared" si="5"/>
        <v>0</v>
      </c>
      <c r="BG166" s="190">
        <f t="shared" si="6"/>
        <v>0</v>
      </c>
      <c r="BH166" s="190">
        <f t="shared" si="7"/>
        <v>0</v>
      </c>
      <c r="BI166" s="190">
        <f t="shared" si="8"/>
        <v>0</v>
      </c>
      <c r="BJ166" s="18" t="s">
        <v>80</v>
      </c>
      <c r="BK166" s="190">
        <f t="shared" si="9"/>
        <v>0</v>
      </c>
      <c r="BL166" s="18" t="s">
        <v>194</v>
      </c>
      <c r="BM166" s="189" t="s">
        <v>1440</v>
      </c>
    </row>
    <row r="167" spans="1:65" s="2" customFormat="1" ht="16.5" customHeight="1">
      <c r="A167" s="35"/>
      <c r="B167" s="36"/>
      <c r="C167" s="206" t="s">
        <v>442</v>
      </c>
      <c r="D167" s="206" t="s">
        <v>310</v>
      </c>
      <c r="E167" s="207" t="s">
        <v>1441</v>
      </c>
      <c r="F167" s="208" t="s">
        <v>1442</v>
      </c>
      <c r="G167" s="209" t="s">
        <v>301</v>
      </c>
      <c r="H167" s="210">
        <v>1</v>
      </c>
      <c r="I167" s="211"/>
      <c r="J167" s="212">
        <f t="shared" si="0"/>
        <v>0</v>
      </c>
      <c r="K167" s="208" t="s">
        <v>240</v>
      </c>
      <c r="L167" s="213"/>
      <c r="M167" s="214" t="s">
        <v>19</v>
      </c>
      <c r="N167" s="215" t="s">
        <v>46</v>
      </c>
      <c r="O167" s="65"/>
      <c r="P167" s="187">
        <f t="shared" si="1"/>
        <v>0</v>
      </c>
      <c r="Q167" s="187">
        <v>2.0000000000000002E-5</v>
      </c>
      <c r="R167" s="187">
        <f t="shared" si="2"/>
        <v>2.0000000000000002E-5</v>
      </c>
      <c r="S167" s="187">
        <v>0</v>
      </c>
      <c r="T167" s="188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313</v>
      </c>
      <c r="AT167" s="189" t="s">
        <v>310</v>
      </c>
      <c r="AU167" s="189" t="s">
        <v>86</v>
      </c>
      <c r="AY167" s="18" t="s">
        <v>233</v>
      </c>
      <c r="BE167" s="190">
        <f t="shared" si="4"/>
        <v>0</v>
      </c>
      <c r="BF167" s="190">
        <f t="shared" si="5"/>
        <v>0</v>
      </c>
      <c r="BG167" s="190">
        <f t="shared" si="6"/>
        <v>0</v>
      </c>
      <c r="BH167" s="190">
        <f t="shared" si="7"/>
        <v>0</v>
      </c>
      <c r="BI167" s="190">
        <f t="shared" si="8"/>
        <v>0</v>
      </c>
      <c r="BJ167" s="18" t="s">
        <v>80</v>
      </c>
      <c r="BK167" s="190">
        <f t="shared" si="9"/>
        <v>0</v>
      </c>
      <c r="BL167" s="18" t="s">
        <v>194</v>
      </c>
      <c r="BM167" s="189" t="s">
        <v>1443</v>
      </c>
    </row>
    <row r="168" spans="1:65" s="2" customFormat="1" ht="37.9" customHeight="1">
      <c r="A168" s="35"/>
      <c r="B168" s="36"/>
      <c r="C168" s="178" t="s">
        <v>447</v>
      </c>
      <c r="D168" s="178" t="s">
        <v>236</v>
      </c>
      <c r="E168" s="179" t="s">
        <v>1444</v>
      </c>
      <c r="F168" s="180" t="s">
        <v>1445</v>
      </c>
      <c r="G168" s="181" t="s">
        <v>307</v>
      </c>
      <c r="H168" s="182">
        <v>226.2</v>
      </c>
      <c r="I168" s="183"/>
      <c r="J168" s="184">
        <f t="shared" si="0"/>
        <v>0</v>
      </c>
      <c r="K168" s="180" t="s">
        <v>240</v>
      </c>
      <c r="L168" s="40"/>
      <c r="M168" s="185" t="s">
        <v>19</v>
      </c>
      <c r="N168" s="186" t="s">
        <v>46</v>
      </c>
      <c r="O168" s="65"/>
      <c r="P168" s="187">
        <f t="shared" si="1"/>
        <v>0</v>
      </c>
      <c r="Q168" s="187">
        <v>1.9000000000000001E-4</v>
      </c>
      <c r="R168" s="187">
        <f t="shared" si="2"/>
        <v>4.2978000000000002E-2</v>
      </c>
      <c r="S168" s="187">
        <v>0</v>
      </c>
      <c r="T168" s="188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194</v>
      </c>
      <c r="AT168" s="189" t="s">
        <v>236</v>
      </c>
      <c r="AU168" s="189" t="s">
        <v>86</v>
      </c>
      <c r="AY168" s="18" t="s">
        <v>233</v>
      </c>
      <c r="BE168" s="190">
        <f t="shared" si="4"/>
        <v>0</v>
      </c>
      <c r="BF168" s="190">
        <f t="shared" si="5"/>
        <v>0</v>
      </c>
      <c r="BG168" s="190">
        <f t="shared" si="6"/>
        <v>0</v>
      </c>
      <c r="BH168" s="190">
        <f t="shared" si="7"/>
        <v>0</v>
      </c>
      <c r="BI168" s="190">
        <f t="shared" si="8"/>
        <v>0</v>
      </c>
      <c r="BJ168" s="18" t="s">
        <v>80</v>
      </c>
      <c r="BK168" s="190">
        <f t="shared" si="9"/>
        <v>0</v>
      </c>
      <c r="BL168" s="18" t="s">
        <v>194</v>
      </c>
      <c r="BM168" s="189" t="s">
        <v>1446</v>
      </c>
    </row>
    <row r="169" spans="1:65" s="2" customFormat="1">
      <c r="A169" s="35"/>
      <c r="B169" s="36"/>
      <c r="C169" s="37"/>
      <c r="D169" s="191" t="s">
        <v>243</v>
      </c>
      <c r="E169" s="37"/>
      <c r="F169" s="192" t="s">
        <v>1447</v>
      </c>
      <c r="G169" s="37"/>
      <c r="H169" s="37"/>
      <c r="I169" s="193"/>
      <c r="J169" s="37"/>
      <c r="K169" s="37"/>
      <c r="L169" s="40"/>
      <c r="M169" s="194"/>
      <c r="N169" s="195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243</v>
      </c>
      <c r="AU169" s="18" t="s">
        <v>86</v>
      </c>
    </row>
    <row r="170" spans="1:65" s="2" customFormat="1" ht="44.25" customHeight="1">
      <c r="A170" s="35"/>
      <c r="B170" s="36"/>
      <c r="C170" s="178" t="s">
        <v>452</v>
      </c>
      <c r="D170" s="178" t="s">
        <v>236</v>
      </c>
      <c r="E170" s="179" t="s">
        <v>1448</v>
      </c>
      <c r="F170" s="180" t="s">
        <v>1449</v>
      </c>
      <c r="G170" s="181" t="s">
        <v>549</v>
      </c>
      <c r="H170" s="182">
        <v>0.88800000000000001</v>
      </c>
      <c r="I170" s="183"/>
      <c r="J170" s="184">
        <f>ROUND(I170*H170,2)</f>
        <v>0</v>
      </c>
      <c r="K170" s="180" t="s">
        <v>240</v>
      </c>
      <c r="L170" s="40"/>
      <c r="M170" s="185" t="s">
        <v>19</v>
      </c>
      <c r="N170" s="186" t="s">
        <v>46</v>
      </c>
      <c r="O170" s="65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9" t="s">
        <v>194</v>
      </c>
      <c r="AT170" s="189" t="s">
        <v>236</v>
      </c>
      <c r="AU170" s="189" t="s">
        <v>86</v>
      </c>
      <c r="AY170" s="18" t="s">
        <v>233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8" t="s">
        <v>80</v>
      </c>
      <c r="BK170" s="190">
        <f>ROUND(I170*H170,2)</f>
        <v>0</v>
      </c>
      <c r="BL170" s="18" t="s">
        <v>194</v>
      </c>
      <c r="BM170" s="189" t="s">
        <v>1450</v>
      </c>
    </row>
    <row r="171" spans="1:65" s="2" customFormat="1">
      <c r="A171" s="35"/>
      <c r="B171" s="36"/>
      <c r="C171" s="37"/>
      <c r="D171" s="191" t="s">
        <v>243</v>
      </c>
      <c r="E171" s="37"/>
      <c r="F171" s="192" t="s">
        <v>1451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243</v>
      </c>
      <c r="AU171" s="18" t="s">
        <v>86</v>
      </c>
    </row>
    <row r="172" spans="1:65" s="2" customFormat="1" ht="49.15" customHeight="1">
      <c r="A172" s="35"/>
      <c r="B172" s="36"/>
      <c r="C172" s="178" t="s">
        <v>457</v>
      </c>
      <c r="D172" s="178" t="s">
        <v>236</v>
      </c>
      <c r="E172" s="179" t="s">
        <v>1452</v>
      </c>
      <c r="F172" s="180" t="s">
        <v>1453</v>
      </c>
      <c r="G172" s="181" t="s">
        <v>549</v>
      </c>
      <c r="H172" s="182">
        <v>0.88800000000000001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1454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1455</v>
      </c>
      <c r="G173" s="37"/>
      <c r="H173" s="37"/>
      <c r="I173" s="193"/>
      <c r="J173" s="37"/>
      <c r="K173" s="37"/>
      <c r="L173" s="40"/>
      <c r="M173" s="198"/>
      <c r="N173" s="199"/>
      <c r="O173" s="200"/>
      <c r="P173" s="200"/>
      <c r="Q173" s="200"/>
      <c r="R173" s="200"/>
      <c r="S173" s="200"/>
      <c r="T173" s="20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86</v>
      </c>
    </row>
    <row r="174" spans="1:65" s="2" customFormat="1" ht="6.95" customHeight="1">
      <c r="A174" s="35"/>
      <c r="B174" s="48"/>
      <c r="C174" s="49"/>
      <c r="D174" s="49"/>
      <c r="E174" s="49"/>
      <c r="F174" s="49"/>
      <c r="G174" s="49"/>
      <c r="H174" s="49"/>
      <c r="I174" s="49"/>
      <c r="J174" s="49"/>
      <c r="K174" s="49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algorithmName="SHA-512" hashValue="+zesUpqC6mBATTjhTMBqLhku9o/Rsde+6W4WR2jvAvfgrLlctzgFd3ZpIqkP7Rl8xo8XS0wEbCxUZ58L6bc7ow==" saltValue="wMqnr3GYqg07b3OdgJUUkP7+sYBhXt6kWv4Pk6pcjALe0Rs7zHatguL/E1d0NQF7NvN2tvoJPS/drIiqXLAOsQ==" spinCount="100000" sheet="1" objects="1" scenarios="1" formatColumns="0" formatRows="0" autoFilter="0"/>
  <autoFilter ref="C98:K173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06" r:id="rId2"/>
    <hyperlink ref="F117" r:id="rId3"/>
    <hyperlink ref="F120" r:id="rId4"/>
    <hyperlink ref="F122" r:id="rId5"/>
    <hyperlink ref="F124" r:id="rId6"/>
    <hyperlink ref="F127" r:id="rId7"/>
    <hyperlink ref="F131" r:id="rId8"/>
    <hyperlink ref="F133" r:id="rId9"/>
    <hyperlink ref="F135" r:id="rId10"/>
    <hyperlink ref="F137" r:id="rId11"/>
    <hyperlink ref="F139" r:id="rId12"/>
    <hyperlink ref="F141" r:id="rId13"/>
    <hyperlink ref="F143" r:id="rId14"/>
    <hyperlink ref="F145" r:id="rId15"/>
    <hyperlink ref="F147" r:id="rId16"/>
    <hyperlink ref="F149" r:id="rId17"/>
    <hyperlink ref="F151" r:id="rId18"/>
    <hyperlink ref="F153" r:id="rId19"/>
    <hyperlink ref="F155" r:id="rId20"/>
    <hyperlink ref="F157" r:id="rId21"/>
    <hyperlink ref="F159" r:id="rId22"/>
    <hyperlink ref="F169" r:id="rId23"/>
    <hyperlink ref="F171" r:id="rId24"/>
    <hyperlink ref="F173" r:id="rId2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119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1456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ROUND(J100,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ROUND((SUM(BE100:BE220)),  2)</f>
        <v>0</v>
      </c>
      <c r="G37" s="35"/>
      <c r="H37" s="35"/>
      <c r="I37" s="124">
        <v>0.21</v>
      </c>
      <c r="J37" s="123">
        <f>ROUND(((SUM(BE100:BE220))*I37),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ROUND((SUM(BF100:BF220)),  2)</f>
        <v>0</v>
      </c>
      <c r="G38" s="35"/>
      <c r="H38" s="35"/>
      <c r="I38" s="124">
        <v>0.15</v>
      </c>
      <c r="J38" s="123">
        <f>ROUND(((SUM(BF100:BF220))*I38),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ROUND((SUM(BG100:BG220)),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ROUND((SUM(BH100:BH220)),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ROUND((SUM(BI100:BI220)),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05 - 1.NP_1.ETAPA - VODOVOD_4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J100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J101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J102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J109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J118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J125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J128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J129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J166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1458</v>
      </c>
      <c r="E76" s="148"/>
      <c r="F76" s="148"/>
      <c r="G76" s="148"/>
      <c r="H76" s="148"/>
      <c r="I76" s="148"/>
      <c r="J76" s="149">
        <f>J199</f>
        <v>0</v>
      </c>
      <c r="K76" s="97"/>
      <c r="L76" s="150"/>
    </row>
    <row r="77" spans="1:47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217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90" t="str">
        <f>E7</f>
        <v>ZŠ Rokycanova - opravy vnitřních instalací</v>
      </c>
      <c r="F86" s="391"/>
      <c r="G86" s="391"/>
      <c r="H86" s="391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290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291</v>
      </c>
      <c r="F88" s="376"/>
      <c r="G88" s="376"/>
      <c r="H88" s="376"/>
      <c r="I88" s="23"/>
      <c r="J88" s="23"/>
      <c r="K88" s="23"/>
      <c r="L88" s="21"/>
    </row>
    <row r="89" spans="1:31" s="1" customFormat="1" ht="12" customHeight="1">
      <c r="B89" s="22"/>
      <c r="C89" s="30" t="s">
        <v>292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94" t="s">
        <v>1289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297</v>
      </c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46" t="str">
        <f>E13</f>
        <v>05 - 1.NP_1.ETAPA - VODOVOD_4</v>
      </c>
      <c r="F92" s="384"/>
      <c r="G92" s="384"/>
      <c r="H92" s="384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F16</f>
        <v>Sokolov</v>
      </c>
      <c r="G94" s="37"/>
      <c r="H94" s="37"/>
      <c r="I94" s="30" t="s">
        <v>23</v>
      </c>
      <c r="J94" s="60" t="str">
        <f>IF(J16="","",J16)</f>
        <v>26. 1. 2022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E19</f>
        <v>Město Sokolov, Rokycanova 1929, Sokolov</v>
      </c>
      <c r="G96" s="37"/>
      <c r="H96" s="37"/>
      <c r="I96" s="30" t="s">
        <v>33</v>
      </c>
      <c r="J96" s="33" t="str">
        <f>E25</f>
        <v>NCI.CZ ENGINEERING s.r.o.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31</v>
      </c>
      <c r="D97" s="37"/>
      <c r="E97" s="37"/>
      <c r="F97" s="28" t="str">
        <f>IF(E22="","",E22)</f>
        <v>Vyplň údaj</v>
      </c>
      <c r="G97" s="37"/>
      <c r="H97" s="37"/>
      <c r="I97" s="30" t="s">
        <v>38</v>
      </c>
      <c r="J97" s="33" t="str">
        <f>E28</f>
        <v>Ing. Kamil Šlachta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1"/>
      <c r="B99" s="152"/>
      <c r="C99" s="153" t="s">
        <v>218</v>
      </c>
      <c r="D99" s="154" t="s">
        <v>60</v>
      </c>
      <c r="E99" s="154" t="s">
        <v>56</v>
      </c>
      <c r="F99" s="154" t="s">
        <v>57</v>
      </c>
      <c r="G99" s="154" t="s">
        <v>219</v>
      </c>
      <c r="H99" s="154" t="s">
        <v>220</v>
      </c>
      <c r="I99" s="154" t="s">
        <v>221</v>
      </c>
      <c r="J99" s="154" t="s">
        <v>209</v>
      </c>
      <c r="K99" s="155" t="s">
        <v>222</v>
      </c>
      <c r="L99" s="156"/>
      <c r="M99" s="69" t="s">
        <v>19</v>
      </c>
      <c r="N99" s="70" t="s">
        <v>45</v>
      </c>
      <c r="O99" s="70" t="s">
        <v>223</v>
      </c>
      <c r="P99" s="70" t="s">
        <v>224</v>
      </c>
      <c r="Q99" s="70" t="s">
        <v>225</v>
      </c>
      <c r="R99" s="70" t="s">
        <v>226</v>
      </c>
      <c r="S99" s="70" t="s">
        <v>227</v>
      </c>
      <c r="T99" s="71" t="s">
        <v>228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2" customFormat="1" ht="22.9" customHeight="1">
      <c r="A100" s="35"/>
      <c r="B100" s="36"/>
      <c r="C100" s="76" t="s">
        <v>229</v>
      </c>
      <c r="D100" s="37"/>
      <c r="E100" s="37"/>
      <c r="F100" s="37"/>
      <c r="G100" s="37"/>
      <c r="H100" s="37"/>
      <c r="I100" s="37"/>
      <c r="J100" s="157">
        <f>BK100</f>
        <v>0</v>
      </c>
      <c r="K100" s="37"/>
      <c r="L100" s="40"/>
      <c r="M100" s="72"/>
      <c r="N100" s="158"/>
      <c r="O100" s="73"/>
      <c r="P100" s="159">
        <f>P101+P128</f>
        <v>0</v>
      </c>
      <c r="Q100" s="73"/>
      <c r="R100" s="159">
        <f>R101+R128</f>
        <v>1.4108754999999999</v>
      </c>
      <c r="S100" s="73"/>
      <c r="T100" s="160">
        <f>T101+T128</f>
        <v>3.9614799999999999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74</v>
      </c>
      <c r="AU100" s="18" t="s">
        <v>210</v>
      </c>
      <c r="BK100" s="161">
        <f>BK101+BK128</f>
        <v>0</v>
      </c>
    </row>
    <row r="101" spans="1:65" s="12" customFormat="1" ht="25.9" customHeight="1">
      <c r="B101" s="162"/>
      <c r="C101" s="163"/>
      <c r="D101" s="164" t="s">
        <v>74</v>
      </c>
      <c r="E101" s="165" t="s">
        <v>1303</v>
      </c>
      <c r="F101" s="165" t="s">
        <v>1304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f>P102+P109+P118+P125</f>
        <v>0</v>
      </c>
      <c r="Q101" s="170"/>
      <c r="R101" s="171">
        <f>R102+R109+R118+R125</f>
        <v>0.63787349999999998</v>
      </c>
      <c r="S101" s="170"/>
      <c r="T101" s="172">
        <f>T102+T109+T118+T125</f>
        <v>3.4470000000000001</v>
      </c>
      <c r="AR101" s="173" t="s">
        <v>80</v>
      </c>
      <c r="AT101" s="174" t="s">
        <v>74</v>
      </c>
      <c r="AU101" s="174" t="s">
        <v>75</v>
      </c>
      <c r="AY101" s="173" t="s">
        <v>233</v>
      </c>
      <c r="BK101" s="175">
        <f>BK102+BK109+BK118+BK125</f>
        <v>0</v>
      </c>
    </row>
    <row r="102" spans="1:65" s="12" customFormat="1" ht="22.9" customHeight="1">
      <c r="B102" s="162"/>
      <c r="C102" s="163"/>
      <c r="D102" s="164" t="s">
        <v>74</v>
      </c>
      <c r="E102" s="176" t="s">
        <v>269</v>
      </c>
      <c r="F102" s="176" t="s">
        <v>1305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SUM(P103:P108)</f>
        <v>0</v>
      </c>
      <c r="Q102" s="170"/>
      <c r="R102" s="171">
        <f>SUM(R103:R108)</f>
        <v>0.63787349999999998</v>
      </c>
      <c r="S102" s="170"/>
      <c r="T102" s="172">
        <f>SUM(T103:T108)</f>
        <v>0</v>
      </c>
      <c r="AR102" s="173" t="s">
        <v>80</v>
      </c>
      <c r="AT102" s="174" t="s">
        <v>74</v>
      </c>
      <c r="AU102" s="174" t="s">
        <v>80</v>
      </c>
      <c r="AY102" s="173" t="s">
        <v>233</v>
      </c>
      <c r="BK102" s="175">
        <f>SUM(BK103:BK108)</f>
        <v>0</v>
      </c>
    </row>
    <row r="103" spans="1:65" s="2" customFormat="1" ht="24.2" customHeight="1">
      <c r="A103" s="35"/>
      <c r="B103" s="36"/>
      <c r="C103" s="178" t="s">
        <v>80</v>
      </c>
      <c r="D103" s="178" t="s">
        <v>236</v>
      </c>
      <c r="E103" s="179" t="s">
        <v>1306</v>
      </c>
      <c r="F103" s="180" t="s">
        <v>1307</v>
      </c>
      <c r="G103" s="181" t="s">
        <v>301</v>
      </c>
      <c r="H103" s="182">
        <v>5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3.3999999999999998E-3</v>
      </c>
      <c r="R103" s="187">
        <f>Q103*H103</f>
        <v>1.6999999999999998E-2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1459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1309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178" t="s">
        <v>86</v>
      </c>
      <c r="D105" s="178" t="s">
        <v>236</v>
      </c>
      <c r="E105" s="179" t="s">
        <v>1460</v>
      </c>
      <c r="F105" s="180" t="s">
        <v>1461</v>
      </c>
      <c r="G105" s="181" t="s">
        <v>1099</v>
      </c>
      <c r="H105" s="182">
        <v>3.75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4.1529999999999997E-2</v>
      </c>
      <c r="R105" s="187">
        <f>Q105*H105</f>
        <v>0.1557375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1462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1463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4.2" customHeight="1">
      <c r="A107" s="35"/>
      <c r="B107" s="36"/>
      <c r="C107" s="178" t="s">
        <v>91</v>
      </c>
      <c r="D107" s="178" t="s">
        <v>236</v>
      </c>
      <c r="E107" s="179" t="s">
        <v>1464</v>
      </c>
      <c r="F107" s="180" t="s">
        <v>1465</v>
      </c>
      <c r="G107" s="181" t="s">
        <v>1099</v>
      </c>
      <c r="H107" s="182">
        <v>11.2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4.1529999999999997E-2</v>
      </c>
      <c r="R107" s="187">
        <f>Q107*H107</f>
        <v>0.46513599999999994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1466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1467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12" customFormat="1" ht="22.9" customHeight="1">
      <c r="B109" s="162"/>
      <c r="C109" s="163"/>
      <c r="D109" s="164" t="s">
        <v>74</v>
      </c>
      <c r="E109" s="176" t="s">
        <v>340</v>
      </c>
      <c r="F109" s="176" t="s">
        <v>1333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SUM(P110:P117)</f>
        <v>0</v>
      </c>
      <c r="Q109" s="170"/>
      <c r="R109" s="171">
        <f>SUM(R110:R117)</f>
        <v>0</v>
      </c>
      <c r="S109" s="170"/>
      <c r="T109" s="172">
        <f>SUM(T110:T117)</f>
        <v>3.4470000000000001</v>
      </c>
      <c r="AR109" s="173" t="s">
        <v>80</v>
      </c>
      <c r="AT109" s="174" t="s">
        <v>74</v>
      </c>
      <c r="AU109" s="174" t="s">
        <v>80</v>
      </c>
      <c r="AY109" s="173" t="s">
        <v>233</v>
      </c>
      <c r="BK109" s="175">
        <f>SUM(BK110:BK117)</f>
        <v>0</v>
      </c>
    </row>
    <row r="110" spans="1:65" s="2" customFormat="1" ht="33" customHeight="1">
      <c r="A110" s="35"/>
      <c r="B110" s="36"/>
      <c r="C110" s="178" t="s">
        <v>260</v>
      </c>
      <c r="D110" s="178" t="s">
        <v>236</v>
      </c>
      <c r="E110" s="179" t="s">
        <v>1334</v>
      </c>
      <c r="F110" s="180" t="s">
        <v>1335</v>
      </c>
      <c r="G110" s="181" t="s">
        <v>301</v>
      </c>
      <c r="H110" s="182">
        <v>5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7.2999999999999995E-2</v>
      </c>
      <c r="T110" s="188">
        <f>S110*H110</f>
        <v>0.36499999999999999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1468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1337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37.9" customHeight="1">
      <c r="A112" s="35"/>
      <c r="B112" s="36"/>
      <c r="C112" s="178" t="s">
        <v>232</v>
      </c>
      <c r="D112" s="178" t="s">
        <v>236</v>
      </c>
      <c r="E112" s="179" t="s">
        <v>1469</v>
      </c>
      <c r="F112" s="180" t="s">
        <v>1470</v>
      </c>
      <c r="G112" s="181" t="s">
        <v>307</v>
      </c>
      <c r="H112" s="182">
        <v>25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1.7999999999999999E-2</v>
      </c>
      <c r="T112" s="188">
        <f>S112*H112</f>
        <v>0.44999999999999996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1471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1472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37.9" customHeight="1">
      <c r="A114" s="35"/>
      <c r="B114" s="36"/>
      <c r="C114" s="178" t="s">
        <v>269</v>
      </c>
      <c r="D114" s="178" t="s">
        <v>236</v>
      </c>
      <c r="E114" s="179" t="s">
        <v>1473</v>
      </c>
      <c r="F114" s="180" t="s">
        <v>1474</v>
      </c>
      <c r="G114" s="181" t="s">
        <v>307</v>
      </c>
      <c r="H114" s="182">
        <v>28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5.3999999999999999E-2</v>
      </c>
      <c r="T114" s="188">
        <f>S114*H114</f>
        <v>1.512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260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1475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1476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49.15" customHeight="1">
      <c r="A116" s="35"/>
      <c r="B116" s="36"/>
      <c r="C116" s="178" t="s">
        <v>276</v>
      </c>
      <c r="D116" s="178" t="s">
        <v>236</v>
      </c>
      <c r="E116" s="179" t="s">
        <v>1477</v>
      </c>
      <c r="F116" s="180" t="s">
        <v>1478</v>
      </c>
      <c r="G116" s="181" t="s">
        <v>307</v>
      </c>
      <c r="H116" s="182">
        <v>28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0.04</v>
      </c>
      <c r="T116" s="188">
        <f>S116*H116</f>
        <v>1.1200000000000001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1479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1480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284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3.9609999999999999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1481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340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33.668999999999997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1482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188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3.9609999999999999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1483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123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0.64600000000000002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1484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P129+P166+P199</f>
        <v>0</v>
      </c>
      <c r="Q128" s="170"/>
      <c r="R128" s="171">
        <f>R129+R166+R199</f>
        <v>0.77300199999999997</v>
      </c>
      <c r="S128" s="170"/>
      <c r="T128" s="172">
        <f>T129+T166+T199</f>
        <v>0.51448000000000005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BK129+BK166+BK199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SUM(P130:P165)</f>
        <v>0</v>
      </c>
      <c r="Q129" s="170"/>
      <c r="R129" s="171">
        <f>SUM(R130:R165)</f>
        <v>0.25363999999999998</v>
      </c>
      <c r="S129" s="170"/>
      <c r="T129" s="172">
        <f>SUM(T130:T165)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SUM(BK130:BK165)</f>
        <v>0</v>
      </c>
    </row>
    <row r="130" spans="1:65" s="2" customFormat="1" ht="33" customHeight="1">
      <c r="A130" s="35"/>
      <c r="B130" s="36"/>
      <c r="C130" s="178" t="s">
        <v>158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24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2.3519999999999999E-2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1487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191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26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3.2760000000000004E-2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1489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126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56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0.15904000000000001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1490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8</v>
      </c>
      <c r="D136" s="178" t="s">
        <v>236</v>
      </c>
      <c r="E136" s="179" t="s">
        <v>1491</v>
      </c>
      <c r="F136" s="180" t="s">
        <v>1492</v>
      </c>
      <c r="G136" s="181" t="s">
        <v>307</v>
      </c>
      <c r="H136" s="182">
        <v>15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4.0000000000000003E-5</v>
      </c>
      <c r="R136" s="187">
        <f>Q136*H136</f>
        <v>6.0000000000000006E-4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1493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1494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194</v>
      </c>
      <c r="D138" s="178" t="s">
        <v>236</v>
      </c>
      <c r="E138" s="179" t="s">
        <v>1495</v>
      </c>
      <c r="F138" s="180" t="s">
        <v>1496</v>
      </c>
      <c r="G138" s="181" t="s">
        <v>307</v>
      </c>
      <c r="H138" s="182">
        <v>13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4.0000000000000003E-5</v>
      </c>
      <c r="R138" s="187">
        <f>Q138*H138</f>
        <v>5.2000000000000006E-4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1497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1498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129</v>
      </c>
      <c r="D140" s="178" t="s">
        <v>236</v>
      </c>
      <c r="E140" s="179" t="s">
        <v>1499</v>
      </c>
      <c r="F140" s="180" t="s">
        <v>1500</v>
      </c>
      <c r="G140" s="181" t="s">
        <v>307</v>
      </c>
      <c r="H140" s="182">
        <v>28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1.1200000000000001E-3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1501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1502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163</v>
      </c>
      <c r="D142" s="178" t="s">
        <v>236</v>
      </c>
      <c r="E142" s="179" t="s">
        <v>1503</v>
      </c>
      <c r="F142" s="180" t="s">
        <v>1504</v>
      </c>
      <c r="G142" s="181" t="s">
        <v>307</v>
      </c>
      <c r="H142" s="182">
        <v>9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2.0000000000000001E-4</v>
      </c>
      <c r="R142" s="187">
        <f>Q142*H142</f>
        <v>1.8000000000000002E-3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1505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1506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197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41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9.8399999999999998E-3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1507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24.2" customHeight="1">
      <c r="A146" s="35"/>
      <c r="B146" s="36"/>
      <c r="C146" s="178" t="s">
        <v>132</v>
      </c>
      <c r="D146" s="178" t="s">
        <v>236</v>
      </c>
      <c r="E146" s="179" t="s">
        <v>1508</v>
      </c>
      <c r="F146" s="180" t="s">
        <v>1509</v>
      </c>
      <c r="G146" s="181" t="s">
        <v>301</v>
      </c>
      <c r="H146" s="182">
        <v>8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1510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1511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16.5" customHeight="1">
      <c r="A148" s="35"/>
      <c r="B148" s="36"/>
      <c r="C148" s="206" t="s">
        <v>7</v>
      </c>
      <c r="D148" s="206" t="s">
        <v>310</v>
      </c>
      <c r="E148" s="207" t="s">
        <v>1512</v>
      </c>
      <c r="F148" s="208" t="s">
        <v>1513</v>
      </c>
      <c r="G148" s="209" t="s">
        <v>301</v>
      </c>
      <c r="H148" s="210">
        <v>2</v>
      </c>
      <c r="I148" s="211"/>
      <c r="J148" s="212">
        <f t="shared" ref="J148:J156" si="0">ROUND(I148*H148,2)</f>
        <v>0</v>
      </c>
      <c r="K148" s="208" t="s">
        <v>240</v>
      </c>
      <c r="L148" s="213"/>
      <c r="M148" s="214" t="s">
        <v>19</v>
      </c>
      <c r="N148" s="215" t="s">
        <v>46</v>
      </c>
      <c r="O148" s="65"/>
      <c r="P148" s="187">
        <f t="shared" ref="P148:P156" si="1">O148*H148</f>
        <v>0</v>
      </c>
      <c r="Q148" s="187">
        <v>3.0000000000000001E-5</v>
      </c>
      <c r="R148" s="187">
        <f t="shared" ref="R148:R156" si="2">Q148*H148</f>
        <v>6.0000000000000002E-5</v>
      </c>
      <c r="S148" s="187">
        <v>0</v>
      </c>
      <c r="T148" s="188">
        <f t="shared" ref="T148:T156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313</v>
      </c>
      <c r="AT148" s="189" t="s">
        <v>310</v>
      </c>
      <c r="AU148" s="189" t="s">
        <v>86</v>
      </c>
      <c r="AY148" s="18" t="s">
        <v>233</v>
      </c>
      <c r="BE148" s="190">
        <f t="shared" ref="BE148:BE156" si="4">IF(N148="základní",J148,0)</f>
        <v>0</v>
      </c>
      <c r="BF148" s="190">
        <f t="shared" ref="BF148:BF156" si="5">IF(N148="snížená",J148,0)</f>
        <v>0</v>
      </c>
      <c r="BG148" s="190">
        <f t="shared" ref="BG148:BG156" si="6">IF(N148="zákl. přenesená",J148,0)</f>
        <v>0</v>
      </c>
      <c r="BH148" s="190">
        <f t="shared" ref="BH148:BH156" si="7">IF(N148="sníž. přenesená",J148,0)</f>
        <v>0</v>
      </c>
      <c r="BI148" s="190">
        <f t="shared" ref="BI148:BI156" si="8">IF(N148="nulová",J148,0)</f>
        <v>0</v>
      </c>
      <c r="BJ148" s="18" t="s">
        <v>80</v>
      </c>
      <c r="BK148" s="190">
        <f t="shared" ref="BK148:BK156" si="9">ROUND(I148*H148,2)</f>
        <v>0</v>
      </c>
      <c r="BL148" s="18" t="s">
        <v>194</v>
      </c>
      <c r="BM148" s="189" t="s">
        <v>1514</v>
      </c>
    </row>
    <row r="149" spans="1:65" s="2" customFormat="1" ht="16.5" customHeight="1">
      <c r="A149" s="35"/>
      <c r="B149" s="36"/>
      <c r="C149" s="206" t="s">
        <v>200</v>
      </c>
      <c r="D149" s="206" t="s">
        <v>310</v>
      </c>
      <c r="E149" s="207" t="s">
        <v>1423</v>
      </c>
      <c r="F149" s="208" t="s">
        <v>1424</v>
      </c>
      <c r="G149" s="209" t="s">
        <v>301</v>
      </c>
      <c r="H149" s="210">
        <v>8</v>
      </c>
      <c r="I149" s="211"/>
      <c r="J149" s="212">
        <f t="shared" si="0"/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si="1"/>
        <v>0</v>
      </c>
      <c r="Q149" s="187">
        <v>4.0000000000000003E-5</v>
      </c>
      <c r="R149" s="187">
        <f t="shared" si="2"/>
        <v>3.2000000000000003E-4</v>
      </c>
      <c r="S149" s="187">
        <v>0</v>
      </c>
      <c r="T149" s="18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8" t="s">
        <v>80</v>
      </c>
      <c r="BK149" s="190">
        <f t="shared" si="9"/>
        <v>0</v>
      </c>
      <c r="BL149" s="18" t="s">
        <v>194</v>
      </c>
      <c r="BM149" s="189" t="s">
        <v>1515</v>
      </c>
    </row>
    <row r="150" spans="1:65" s="2" customFormat="1" ht="16.5" customHeight="1">
      <c r="A150" s="35"/>
      <c r="B150" s="36"/>
      <c r="C150" s="206" t="s">
        <v>135</v>
      </c>
      <c r="D150" s="206" t="s">
        <v>310</v>
      </c>
      <c r="E150" s="207" t="s">
        <v>1516</v>
      </c>
      <c r="F150" s="208" t="s">
        <v>1517</v>
      </c>
      <c r="G150" s="209" t="s">
        <v>301</v>
      </c>
      <c r="H150" s="210">
        <v>8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1.2E-4</v>
      </c>
      <c r="R150" s="187">
        <f t="shared" si="2"/>
        <v>9.6000000000000002E-4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1518</v>
      </c>
    </row>
    <row r="151" spans="1:65" s="2" customFormat="1" ht="24.2" customHeight="1">
      <c r="A151" s="35"/>
      <c r="B151" s="36"/>
      <c r="C151" s="206" t="s">
        <v>168</v>
      </c>
      <c r="D151" s="206" t="s">
        <v>310</v>
      </c>
      <c r="E151" s="207" t="s">
        <v>1519</v>
      </c>
      <c r="F151" s="208" t="s">
        <v>1520</v>
      </c>
      <c r="G151" s="209" t="s">
        <v>301</v>
      </c>
      <c r="H151" s="210">
        <v>16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2.0000000000000002E-5</v>
      </c>
      <c r="R151" s="187">
        <f t="shared" si="2"/>
        <v>3.2000000000000003E-4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1521</v>
      </c>
    </row>
    <row r="152" spans="1:65" s="2" customFormat="1" ht="24.2" customHeight="1">
      <c r="A152" s="35"/>
      <c r="B152" s="36"/>
      <c r="C152" s="206" t="s">
        <v>203</v>
      </c>
      <c r="D152" s="206" t="s">
        <v>310</v>
      </c>
      <c r="E152" s="207" t="s">
        <v>1522</v>
      </c>
      <c r="F152" s="208" t="s">
        <v>1523</v>
      </c>
      <c r="G152" s="209" t="s">
        <v>301</v>
      </c>
      <c r="H152" s="210">
        <v>16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3.0000000000000001E-5</v>
      </c>
      <c r="R152" s="187">
        <f t="shared" si="2"/>
        <v>4.8000000000000001E-4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1524</v>
      </c>
    </row>
    <row r="153" spans="1:65" s="2" customFormat="1" ht="16.5" customHeight="1">
      <c r="A153" s="35"/>
      <c r="B153" s="36"/>
      <c r="C153" s="206" t="s">
        <v>401</v>
      </c>
      <c r="D153" s="206" t="s">
        <v>310</v>
      </c>
      <c r="E153" s="207" t="s">
        <v>1525</v>
      </c>
      <c r="F153" s="208" t="s">
        <v>1526</v>
      </c>
      <c r="G153" s="209" t="s">
        <v>301</v>
      </c>
      <c r="H153" s="210">
        <v>4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3.0000000000000001E-5</v>
      </c>
      <c r="R153" s="187">
        <f t="shared" si="2"/>
        <v>1.2E-4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1527</v>
      </c>
    </row>
    <row r="154" spans="1:65" s="2" customFormat="1" ht="16.5" customHeight="1">
      <c r="A154" s="35"/>
      <c r="B154" s="36"/>
      <c r="C154" s="206" t="s">
        <v>406</v>
      </c>
      <c r="D154" s="206" t="s">
        <v>310</v>
      </c>
      <c r="E154" s="207" t="s">
        <v>1429</v>
      </c>
      <c r="F154" s="208" t="s">
        <v>1430</v>
      </c>
      <c r="G154" s="209" t="s">
        <v>301</v>
      </c>
      <c r="H154" s="210">
        <v>4</v>
      </c>
      <c r="I154" s="211"/>
      <c r="J154" s="212">
        <f t="shared" si="0"/>
        <v>0</v>
      </c>
      <c r="K154" s="208" t="s">
        <v>240</v>
      </c>
      <c r="L154" s="213"/>
      <c r="M154" s="214" t="s">
        <v>19</v>
      </c>
      <c r="N154" s="215" t="s">
        <v>46</v>
      </c>
      <c r="O154" s="65"/>
      <c r="P154" s="187">
        <f t="shared" si="1"/>
        <v>0</v>
      </c>
      <c r="Q154" s="187">
        <v>1.0000000000000001E-5</v>
      </c>
      <c r="R154" s="187">
        <f t="shared" si="2"/>
        <v>4.0000000000000003E-5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313</v>
      </c>
      <c r="AT154" s="189" t="s">
        <v>310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1528</v>
      </c>
    </row>
    <row r="155" spans="1:65" s="2" customFormat="1" ht="16.5" customHeight="1">
      <c r="A155" s="35"/>
      <c r="B155" s="36"/>
      <c r="C155" s="206" t="s">
        <v>410</v>
      </c>
      <c r="D155" s="206" t="s">
        <v>310</v>
      </c>
      <c r="E155" s="207" t="s">
        <v>1529</v>
      </c>
      <c r="F155" s="208" t="s">
        <v>1530</v>
      </c>
      <c r="G155" s="209" t="s">
        <v>301</v>
      </c>
      <c r="H155" s="210">
        <v>4</v>
      </c>
      <c r="I155" s="211"/>
      <c r="J155" s="212">
        <f t="shared" si="0"/>
        <v>0</v>
      </c>
      <c r="K155" s="208" t="s">
        <v>240</v>
      </c>
      <c r="L155" s="213"/>
      <c r="M155" s="214" t="s">
        <v>19</v>
      </c>
      <c r="N155" s="215" t="s">
        <v>46</v>
      </c>
      <c r="O155" s="65"/>
      <c r="P155" s="187">
        <f t="shared" si="1"/>
        <v>0</v>
      </c>
      <c r="Q155" s="187">
        <v>3.0000000000000001E-5</v>
      </c>
      <c r="R155" s="187">
        <f t="shared" si="2"/>
        <v>1.2E-4</v>
      </c>
      <c r="S155" s="187">
        <v>0</v>
      </c>
      <c r="T155" s="18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313</v>
      </c>
      <c r="AT155" s="189" t="s">
        <v>310</v>
      </c>
      <c r="AU155" s="189" t="s">
        <v>86</v>
      </c>
      <c r="AY155" s="18" t="s">
        <v>233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8" t="s">
        <v>80</v>
      </c>
      <c r="BK155" s="190">
        <f t="shared" si="9"/>
        <v>0</v>
      </c>
      <c r="BL155" s="18" t="s">
        <v>194</v>
      </c>
      <c r="BM155" s="189" t="s">
        <v>1531</v>
      </c>
    </row>
    <row r="156" spans="1:65" s="2" customFormat="1" ht="24.2" customHeight="1">
      <c r="A156" s="35"/>
      <c r="B156" s="36"/>
      <c r="C156" s="178" t="s">
        <v>415</v>
      </c>
      <c r="D156" s="178" t="s">
        <v>236</v>
      </c>
      <c r="E156" s="179" t="s">
        <v>1532</v>
      </c>
      <c r="F156" s="180" t="s">
        <v>1533</v>
      </c>
      <c r="G156" s="181" t="s">
        <v>301</v>
      </c>
      <c r="H156" s="182">
        <v>1</v>
      </c>
      <c r="I156" s="183"/>
      <c r="J156" s="184">
        <f t="shared" si="0"/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 t="shared" si="1"/>
        <v>0</v>
      </c>
      <c r="Q156" s="187">
        <v>1.2999999999999999E-4</v>
      </c>
      <c r="R156" s="187">
        <f t="shared" si="2"/>
        <v>1.2999999999999999E-4</v>
      </c>
      <c r="S156" s="187">
        <v>0</v>
      </c>
      <c r="T156" s="188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 t="shared" si="4"/>
        <v>0</v>
      </c>
      <c r="BF156" s="190">
        <f t="shared" si="5"/>
        <v>0</v>
      </c>
      <c r="BG156" s="190">
        <f t="shared" si="6"/>
        <v>0</v>
      </c>
      <c r="BH156" s="190">
        <f t="shared" si="7"/>
        <v>0</v>
      </c>
      <c r="BI156" s="190">
        <f t="shared" si="8"/>
        <v>0</v>
      </c>
      <c r="BJ156" s="18" t="s">
        <v>80</v>
      </c>
      <c r="BK156" s="190">
        <f t="shared" si="9"/>
        <v>0</v>
      </c>
      <c r="BL156" s="18" t="s">
        <v>194</v>
      </c>
      <c r="BM156" s="189" t="s">
        <v>1534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1535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21.75" customHeight="1">
      <c r="A158" s="35"/>
      <c r="B158" s="36"/>
      <c r="C158" s="178" t="s">
        <v>419</v>
      </c>
      <c r="D158" s="178" t="s">
        <v>236</v>
      </c>
      <c r="E158" s="179" t="s">
        <v>1536</v>
      </c>
      <c r="F158" s="180" t="s">
        <v>1537</v>
      </c>
      <c r="G158" s="181" t="s">
        <v>1538</v>
      </c>
      <c r="H158" s="182">
        <v>7</v>
      </c>
      <c r="I158" s="183"/>
      <c r="J158" s="184">
        <f>ROUND(I158*H158,2)</f>
        <v>0</v>
      </c>
      <c r="K158" s="180" t="s">
        <v>240</v>
      </c>
      <c r="L158" s="40"/>
      <c r="M158" s="185" t="s">
        <v>19</v>
      </c>
      <c r="N158" s="186" t="s">
        <v>46</v>
      </c>
      <c r="O158" s="65"/>
      <c r="P158" s="187">
        <f>O158*H158</f>
        <v>0</v>
      </c>
      <c r="Q158" s="187">
        <v>2.5000000000000001E-4</v>
      </c>
      <c r="R158" s="187">
        <f>Q158*H158</f>
        <v>1.75E-3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194</v>
      </c>
      <c r="AT158" s="189" t="s">
        <v>236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1539</v>
      </c>
    </row>
    <row r="159" spans="1:65" s="2" customFormat="1">
      <c r="A159" s="35"/>
      <c r="B159" s="36"/>
      <c r="C159" s="37"/>
      <c r="D159" s="191" t="s">
        <v>243</v>
      </c>
      <c r="E159" s="37"/>
      <c r="F159" s="192" t="s">
        <v>1540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243</v>
      </c>
      <c r="AU159" s="18" t="s">
        <v>86</v>
      </c>
    </row>
    <row r="160" spans="1:65" s="2" customFormat="1" ht="37.9" customHeight="1">
      <c r="A160" s="35"/>
      <c r="B160" s="36"/>
      <c r="C160" s="178" t="s">
        <v>424</v>
      </c>
      <c r="D160" s="178" t="s">
        <v>236</v>
      </c>
      <c r="E160" s="179" t="s">
        <v>1444</v>
      </c>
      <c r="F160" s="180" t="s">
        <v>1445</v>
      </c>
      <c r="G160" s="181" t="s">
        <v>307</v>
      </c>
      <c r="H160" s="182">
        <v>106</v>
      </c>
      <c r="I160" s="183"/>
      <c r="J160" s="184">
        <f>ROUND(I160*H160,2)</f>
        <v>0</v>
      </c>
      <c r="K160" s="180" t="s">
        <v>240</v>
      </c>
      <c r="L160" s="40"/>
      <c r="M160" s="185" t="s">
        <v>19</v>
      </c>
      <c r="N160" s="186" t="s">
        <v>46</v>
      </c>
      <c r="O160" s="65"/>
      <c r="P160" s="187">
        <f>O160*H160</f>
        <v>0</v>
      </c>
      <c r="Q160" s="187">
        <v>1.9000000000000001E-4</v>
      </c>
      <c r="R160" s="187">
        <f>Q160*H160</f>
        <v>2.0140000000000002E-2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194</v>
      </c>
      <c r="AT160" s="189" t="s">
        <v>236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1541</v>
      </c>
    </row>
    <row r="161" spans="1:65" s="2" customFormat="1">
      <c r="A161" s="35"/>
      <c r="B161" s="36"/>
      <c r="C161" s="37"/>
      <c r="D161" s="191" t="s">
        <v>243</v>
      </c>
      <c r="E161" s="37"/>
      <c r="F161" s="192" t="s">
        <v>1447</v>
      </c>
      <c r="G161" s="37"/>
      <c r="H161" s="37"/>
      <c r="I161" s="193"/>
      <c r="J161" s="37"/>
      <c r="K161" s="37"/>
      <c r="L161" s="40"/>
      <c r="M161" s="194"/>
      <c r="N161" s="19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243</v>
      </c>
      <c r="AU161" s="18" t="s">
        <v>86</v>
      </c>
    </row>
    <row r="162" spans="1:65" s="2" customFormat="1" ht="44.25" customHeight="1">
      <c r="A162" s="35"/>
      <c r="B162" s="36"/>
      <c r="C162" s="178" t="s">
        <v>313</v>
      </c>
      <c r="D162" s="178" t="s">
        <v>236</v>
      </c>
      <c r="E162" s="179" t="s">
        <v>1448</v>
      </c>
      <c r="F162" s="180" t="s">
        <v>1449</v>
      </c>
      <c r="G162" s="181" t="s">
        <v>549</v>
      </c>
      <c r="H162" s="182">
        <v>0.254</v>
      </c>
      <c r="I162" s="183"/>
      <c r="J162" s="184">
        <f>ROUND(I162*H162,2)</f>
        <v>0</v>
      </c>
      <c r="K162" s="180" t="s">
        <v>240</v>
      </c>
      <c r="L162" s="40"/>
      <c r="M162" s="185" t="s">
        <v>19</v>
      </c>
      <c r="N162" s="186" t="s">
        <v>46</v>
      </c>
      <c r="O162" s="65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9" t="s">
        <v>194</v>
      </c>
      <c r="AT162" s="189" t="s">
        <v>236</v>
      </c>
      <c r="AU162" s="189" t="s">
        <v>86</v>
      </c>
      <c r="AY162" s="18" t="s">
        <v>233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8" t="s">
        <v>80</v>
      </c>
      <c r="BK162" s="190">
        <f>ROUND(I162*H162,2)</f>
        <v>0</v>
      </c>
      <c r="BL162" s="18" t="s">
        <v>194</v>
      </c>
      <c r="BM162" s="189" t="s">
        <v>1542</v>
      </c>
    </row>
    <row r="163" spans="1:65" s="2" customFormat="1">
      <c r="A163" s="35"/>
      <c r="B163" s="36"/>
      <c r="C163" s="37"/>
      <c r="D163" s="191" t="s">
        <v>243</v>
      </c>
      <c r="E163" s="37"/>
      <c r="F163" s="192" t="s">
        <v>1451</v>
      </c>
      <c r="G163" s="37"/>
      <c r="H163" s="37"/>
      <c r="I163" s="193"/>
      <c r="J163" s="37"/>
      <c r="K163" s="37"/>
      <c r="L163" s="40"/>
      <c r="M163" s="194"/>
      <c r="N163" s="195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243</v>
      </c>
      <c r="AU163" s="18" t="s">
        <v>86</v>
      </c>
    </row>
    <row r="164" spans="1:65" s="2" customFormat="1" ht="49.15" customHeight="1">
      <c r="A164" s="35"/>
      <c r="B164" s="36"/>
      <c r="C164" s="178" t="s">
        <v>432</v>
      </c>
      <c r="D164" s="178" t="s">
        <v>236</v>
      </c>
      <c r="E164" s="179" t="s">
        <v>1452</v>
      </c>
      <c r="F164" s="180" t="s">
        <v>1453</v>
      </c>
      <c r="G164" s="181" t="s">
        <v>549</v>
      </c>
      <c r="H164" s="182">
        <v>0.254</v>
      </c>
      <c r="I164" s="183"/>
      <c r="J164" s="184">
        <f>ROUND(I164*H164,2)</f>
        <v>0</v>
      </c>
      <c r="K164" s="180" t="s">
        <v>240</v>
      </c>
      <c r="L164" s="40"/>
      <c r="M164" s="185" t="s">
        <v>19</v>
      </c>
      <c r="N164" s="186" t="s">
        <v>46</v>
      </c>
      <c r="O164" s="65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194</v>
      </c>
      <c r="AT164" s="189" t="s">
        <v>236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1543</v>
      </c>
    </row>
    <row r="165" spans="1:65" s="2" customFormat="1">
      <c r="A165" s="35"/>
      <c r="B165" s="36"/>
      <c r="C165" s="37"/>
      <c r="D165" s="191" t="s">
        <v>243</v>
      </c>
      <c r="E165" s="37"/>
      <c r="F165" s="192" t="s">
        <v>1455</v>
      </c>
      <c r="G165" s="37"/>
      <c r="H165" s="37"/>
      <c r="I165" s="193"/>
      <c r="J165" s="37"/>
      <c r="K165" s="37"/>
      <c r="L165" s="40"/>
      <c r="M165" s="194"/>
      <c r="N165" s="195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243</v>
      </c>
      <c r="AU165" s="18" t="s">
        <v>86</v>
      </c>
    </row>
    <row r="166" spans="1:65" s="12" customFormat="1" ht="22.9" customHeight="1">
      <c r="B166" s="162"/>
      <c r="C166" s="163"/>
      <c r="D166" s="164" t="s">
        <v>74</v>
      </c>
      <c r="E166" s="176" t="s">
        <v>1544</v>
      </c>
      <c r="F166" s="176" t="s">
        <v>1545</v>
      </c>
      <c r="G166" s="163"/>
      <c r="H166" s="163"/>
      <c r="I166" s="166"/>
      <c r="J166" s="177">
        <f>BK166</f>
        <v>0</v>
      </c>
      <c r="K166" s="163"/>
      <c r="L166" s="168"/>
      <c r="M166" s="169"/>
      <c r="N166" s="170"/>
      <c r="O166" s="170"/>
      <c r="P166" s="171">
        <f>SUM(P167:P198)</f>
        <v>0</v>
      </c>
      <c r="Q166" s="170"/>
      <c r="R166" s="171">
        <f>SUM(R167:R198)</f>
        <v>0.19654999999999997</v>
      </c>
      <c r="S166" s="170"/>
      <c r="T166" s="172">
        <f>SUM(T167:T198)</f>
        <v>0.17176000000000002</v>
      </c>
      <c r="AR166" s="173" t="s">
        <v>86</v>
      </c>
      <c r="AT166" s="174" t="s">
        <v>74</v>
      </c>
      <c r="AU166" s="174" t="s">
        <v>80</v>
      </c>
      <c r="AY166" s="173" t="s">
        <v>233</v>
      </c>
      <c r="BK166" s="175">
        <f>SUM(BK167:BK198)</f>
        <v>0</v>
      </c>
    </row>
    <row r="167" spans="1:65" s="2" customFormat="1" ht="24.2" customHeight="1">
      <c r="A167" s="35"/>
      <c r="B167" s="36"/>
      <c r="C167" s="178" t="s">
        <v>437</v>
      </c>
      <c r="D167" s="178" t="s">
        <v>236</v>
      </c>
      <c r="E167" s="179" t="s">
        <v>1546</v>
      </c>
      <c r="F167" s="180" t="s">
        <v>1547</v>
      </c>
      <c r="G167" s="181" t="s">
        <v>336</v>
      </c>
      <c r="H167" s="182">
        <v>1</v>
      </c>
      <c r="I167" s="183"/>
      <c r="J167" s="184">
        <f>ROUND(I167*H167,2)</f>
        <v>0</v>
      </c>
      <c r="K167" s="180" t="s">
        <v>240</v>
      </c>
      <c r="L167" s="40"/>
      <c r="M167" s="185" t="s">
        <v>19</v>
      </c>
      <c r="N167" s="186" t="s">
        <v>46</v>
      </c>
      <c r="O167" s="65"/>
      <c r="P167" s="187">
        <f>O167*H167</f>
        <v>0</v>
      </c>
      <c r="Q167" s="187">
        <v>0</v>
      </c>
      <c r="R167" s="187">
        <f>Q167*H167</f>
        <v>0</v>
      </c>
      <c r="S167" s="187">
        <v>1.933E-2</v>
      </c>
      <c r="T167" s="188">
        <f>S167*H167</f>
        <v>1.933E-2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194</v>
      </c>
      <c r="AT167" s="189" t="s">
        <v>236</v>
      </c>
      <c r="AU167" s="189" t="s">
        <v>86</v>
      </c>
      <c r="AY167" s="18" t="s">
        <v>233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8" t="s">
        <v>80</v>
      </c>
      <c r="BK167" s="190">
        <f>ROUND(I167*H167,2)</f>
        <v>0</v>
      </c>
      <c r="BL167" s="18" t="s">
        <v>194</v>
      </c>
      <c r="BM167" s="189" t="s">
        <v>1548</v>
      </c>
    </row>
    <row r="168" spans="1:65" s="2" customFormat="1">
      <c r="A168" s="35"/>
      <c r="B168" s="36"/>
      <c r="C168" s="37"/>
      <c r="D168" s="191" t="s">
        <v>243</v>
      </c>
      <c r="E168" s="37"/>
      <c r="F168" s="192" t="s">
        <v>1549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243</v>
      </c>
      <c r="AU168" s="18" t="s">
        <v>86</v>
      </c>
    </row>
    <row r="169" spans="1:65" s="2" customFormat="1" ht="24.2" customHeight="1">
      <c r="A169" s="35"/>
      <c r="B169" s="36"/>
      <c r="C169" s="178" t="s">
        <v>442</v>
      </c>
      <c r="D169" s="178" t="s">
        <v>236</v>
      </c>
      <c r="E169" s="179" t="s">
        <v>1550</v>
      </c>
      <c r="F169" s="180" t="s">
        <v>1551</v>
      </c>
      <c r="G169" s="181" t="s">
        <v>336</v>
      </c>
      <c r="H169" s="182">
        <v>1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3.1919999999999997E-2</v>
      </c>
      <c r="R169" s="187">
        <f>Q169*H169</f>
        <v>3.1919999999999997E-2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1552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1553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24.2" customHeight="1">
      <c r="A171" s="35"/>
      <c r="B171" s="36"/>
      <c r="C171" s="206" t="s">
        <v>447</v>
      </c>
      <c r="D171" s="206" t="s">
        <v>310</v>
      </c>
      <c r="E171" s="207" t="s">
        <v>1554</v>
      </c>
      <c r="F171" s="208" t="s">
        <v>1555</v>
      </c>
      <c r="G171" s="209" t="s">
        <v>301</v>
      </c>
      <c r="H171" s="210">
        <v>1</v>
      </c>
      <c r="I171" s="211"/>
      <c r="J171" s="212">
        <f>ROUND(I171*H171,2)</f>
        <v>0</v>
      </c>
      <c r="K171" s="208" t="s">
        <v>240</v>
      </c>
      <c r="L171" s="213"/>
      <c r="M171" s="214" t="s">
        <v>19</v>
      </c>
      <c r="N171" s="215" t="s">
        <v>46</v>
      </c>
      <c r="O171" s="65"/>
      <c r="P171" s="187">
        <f>O171*H171</f>
        <v>0</v>
      </c>
      <c r="Q171" s="187">
        <v>1.2800000000000001E-3</v>
      </c>
      <c r="R171" s="187">
        <f>Q171*H171</f>
        <v>1.2800000000000001E-3</v>
      </c>
      <c r="S171" s="187">
        <v>0</v>
      </c>
      <c r="T171" s="18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9" t="s">
        <v>313</v>
      </c>
      <c r="AT171" s="189" t="s">
        <v>310</v>
      </c>
      <c r="AU171" s="189" t="s">
        <v>86</v>
      </c>
      <c r="AY171" s="18" t="s">
        <v>233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8" t="s">
        <v>80</v>
      </c>
      <c r="BK171" s="190">
        <f>ROUND(I171*H171,2)</f>
        <v>0</v>
      </c>
      <c r="BL171" s="18" t="s">
        <v>194</v>
      </c>
      <c r="BM171" s="189" t="s">
        <v>1556</v>
      </c>
    </row>
    <row r="172" spans="1:65" s="2" customFormat="1" ht="21.75" customHeight="1">
      <c r="A172" s="35"/>
      <c r="B172" s="36"/>
      <c r="C172" s="178" t="s">
        <v>452</v>
      </c>
      <c r="D172" s="178" t="s">
        <v>236</v>
      </c>
      <c r="E172" s="179" t="s">
        <v>1557</v>
      </c>
      <c r="F172" s="180" t="s">
        <v>1558</v>
      </c>
      <c r="G172" s="181" t="s">
        <v>336</v>
      </c>
      <c r="H172" s="182">
        <v>6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0</v>
      </c>
      <c r="R172" s="187">
        <f>Q172*H172</f>
        <v>0</v>
      </c>
      <c r="S172" s="187">
        <v>1.9460000000000002E-2</v>
      </c>
      <c r="T172" s="188">
        <f>S172*H172</f>
        <v>0.11676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1559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1560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86</v>
      </c>
    </row>
    <row r="174" spans="1:65" s="2" customFormat="1" ht="33" customHeight="1">
      <c r="A174" s="35"/>
      <c r="B174" s="36"/>
      <c r="C174" s="178" t="s">
        <v>457</v>
      </c>
      <c r="D174" s="178" t="s">
        <v>236</v>
      </c>
      <c r="E174" s="179" t="s">
        <v>1561</v>
      </c>
      <c r="F174" s="180" t="s">
        <v>1562</v>
      </c>
      <c r="G174" s="181" t="s">
        <v>336</v>
      </c>
      <c r="H174" s="182">
        <v>1</v>
      </c>
      <c r="I174" s="183"/>
      <c r="J174" s="184">
        <f>ROUND(I174*H174,2)</f>
        <v>0</v>
      </c>
      <c r="K174" s="180" t="s">
        <v>240</v>
      </c>
      <c r="L174" s="40"/>
      <c r="M174" s="185" t="s">
        <v>19</v>
      </c>
      <c r="N174" s="186" t="s">
        <v>46</v>
      </c>
      <c r="O174" s="65"/>
      <c r="P174" s="187">
        <f>O174*H174</f>
        <v>0</v>
      </c>
      <c r="Q174" s="187">
        <v>0</v>
      </c>
      <c r="R174" s="187">
        <f>Q174*H174</f>
        <v>0</v>
      </c>
      <c r="S174" s="187">
        <v>1.8800000000000001E-2</v>
      </c>
      <c r="T174" s="188">
        <f>S174*H174</f>
        <v>1.8800000000000001E-2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9" t="s">
        <v>194</v>
      </c>
      <c r="AT174" s="189" t="s">
        <v>236</v>
      </c>
      <c r="AU174" s="189" t="s">
        <v>86</v>
      </c>
      <c r="AY174" s="18" t="s">
        <v>233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8" t="s">
        <v>80</v>
      </c>
      <c r="BK174" s="190">
        <f>ROUND(I174*H174,2)</f>
        <v>0</v>
      </c>
      <c r="BL174" s="18" t="s">
        <v>194</v>
      </c>
      <c r="BM174" s="189" t="s">
        <v>1563</v>
      </c>
    </row>
    <row r="175" spans="1:65" s="2" customFormat="1">
      <c r="A175" s="35"/>
      <c r="B175" s="36"/>
      <c r="C175" s="37"/>
      <c r="D175" s="191" t="s">
        <v>243</v>
      </c>
      <c r="E175" s="37"/>
      <c r="F175" s="192" t="s">
        <v>1564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243</v>
      </c>
      <c r="AU175" s="18" t="s">
        <v>86</v>
      </c>
    </row>
    <row r="176" spans="1:65" s="2" customFormat="1" ht="37.9" customHeight="1">
      <c r="A176" s="35"/>
      <c r="B176" s="36"/>
      <c r="C176" s="178" t="s">
        <v>462</v>
      </c>
      <c r="D176" s="178" t="s">
        <v>236</v>
      </c>
      <c r="E176" s="179" t="s">
        <v>1565</v>
      </c>
      <c r="F176" s="180" t="s">
        <v>1566</v>
      </c>
      <c r="G176" s="181" t="s">
        <v>336</v>
      </c>
      <c r="H176" s="182">
        <v>6</v>
      </c>
      <c r="I176" s="183"/>
      <c r="J176" s="184">
        <f>ROUND(I176*H176,2)</f>
        <v>0</v>
      </c>
      <c r="K176" s="180" t="s">
        <v>240</v>
      </c>
      <c r="L176" s="40"/>
      <c r="M176" s="185" t="s">
        <v>19</v>
      </c>
      <c r="N176" s="186" t="s">
        <v>46</v>
      </c>
      <c r="O176" s="65"/>
      <c r="P176" s="187">
        <f>O176*H176</f>
        <v>0</v>
      </c>
      <c r="Q176" s="187">
        <v>2.0729999999999998E-2</v>
      </c>
      <c r="R176" s="187">
        <f>Q176*H176</f>
        <v>0.12437999999999999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194</v>
      </c>
      <c r="AT176" s="189" t="s">
        <v>236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1567</v>
      </c>
    </row>
    <row r="177" spans="1:65" s="2" customFormat="1">
      <c r="A177" s="35"/>
      <c r="B177" s="36"/>
      <c r="C177" s="37"/>
      <c r="D177" s="191" t="s">
        <v>243</v>
      </c>
      <c r="E177" s="37"/>
      <c r="F177" s="192" t="s">
        <v>1568</v>
      </c>
      <c r="G177" s="37"/>
      <c r="H177" s="37"/>
      <c r="I177" s="193"/>
      <c r="J177" s="37"/>
      <c r="K177" s="37"/>
      <c r="L177" s="40"/>
      <c r="M177" s="194"/>
      <c r="N177" s="195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243</v>
      </c>
      <c r="AU177" s="18" t="s">
        <v>86</v>
      </c>
    </row>
    <row r="178" spans="1:65" s="2" customFormat="1" ht="33" customHeight="1">
      <c r="A178" s="35"/>
      <c r="B178" s="36"/>
      <c r="C178" s="178" t="s">
        <v>466</v>
      </c>
      <c r="D178" s="178" t="s">
        <v>236</v>
      </c>
      <c r="E178" s="179" t="s">
        <v>1569</v>
      </c>
      <c r="F178" s="180" t="s">
        <v>1570</v>
      </c>
      <c r="G178" s="181" t="s">
        <v>336</v>
      </c>
      <c r="H178" s="182">
        <v>1</v>
      </c>
      <c r="I178" s="183"/>
      <c r="J178" s="184">
        <f>ROUND(I178*H178,2)</f>
        <v>0</v>
      </c>
      <c r="K178" s="180" t="s">
        <v>240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1.4749999999999999E-2</v>
      </c>
      <c r="R178" s="187">
        <f>Q178*H178</f>
        <v>1.4749999999999999E-2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194</v>
      </c>
      <c r="AT178" s="189" t="s">
        <v>236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1571</v>
      </c>
    </row>
    <row r="179" spans="1:65" s="2" customFormat="1">
      <c r="A179" s="35"/>
      <c r="B179" s="36"/>
      <c r="C179" s="37"/>
      <c r="D179" s="191" t="s">
        <v>243</v>
      </c>
      <c r="E179" s="37"/>
      <c r="F179" s="192" t="s">
        <v>1572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243</v>
      </c>
      <c r="AU179" s="18" t="s">
        <v>86</v>
      </c>
    </row>
    <row r="180" spans="1:65" s="2" customFormat="1" ht="16.5" customHeight="1">
      <c r="A180" s="35"/>
      <c r="B180" s="36"/>
      <c r="C180" s="178" t="s">
        <v>472</v>
      </c>
      <c r="D180" s="178" t="s">
        <v>236</v>
      </c>
      <c r="E180" s="179" t="s">
        <v>1573</v>
      </c>
      <c r="F180" s="180" t="s">
        <v>1574</v>
      </c>
      <c r="G180" s="181" t="s">
        <v>336</v>
      </c>
      <c r="H180" s="182">
        <v>5</v>
      </c>
      <c r="I180" s="183"/>
      <c r="J180" s="184">
        <f>ROUND(I180*H180,2)</f>
        <v>0</v>
      </c>
      <c r="K180" s="180" t="s">
        <v>19</v>
      </c>
      <c r="L180" s="40"/>
      <c r="M180" s="185" t="s">
        <v>19</v>
      </c>
      <c r="N180" s="186" t="s">
        <v>46</v>
      </c>
      <c r="O180" s="65"/>
      <c r="P180" s="187">
        <f>O180*H180</f>
        <v>0</v>
      </c>
      <c r="Q180" s="187">
        <v>1.2999999999999999E-4</v>
      </c>
      <c r="R180" s="187">
        <f>Q180*H180</f>
        <v>6.4999999999999997E-4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194</v>
      </c>
      <c r="AT180" s="189" t="s">
        <v>236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1575</v>
      </c>
    </row>
    <row r="181" spans="1:65" s="2" customFormat="1" ht="37.9" customHeight="1">
      <c r="A181" s="35"/>
      <c r="B181" s="36"/>
      <c r="C181" s="206" t="s">
        <v>476</v>
      </c>
      <c r="D181" s="206" t="s">
        <v>310</v>
      </c>
      <c r="E181" s="207" t="s">
        <v>1576</v>
      </c>
      <c r="F181" s="208" t="s">
        <v>1577</v>
      </c>
      <c r="G181" s="209" t="s">
        <v>301</v>
      </c>
      <c r="H181" s="210">
        <v>5</v>
      </c>
      <c r="I181" s="211"/>
      <c r="J181" s="212">
        <f>ROUND(I181*H181,2)</f>
        <v>0</v>
      </c>
      <c r="K181" s="208" t="s">
        <v>19</v>
      </c>
      <c r="L181" s="213"/>
      <c r="M181" s="214" t="s">
        <v>19</v>
      </c>
      <c r="N181" s="215" t="s">
        <v>46</v>
      </c>
      <c r="O181" s="65"/>
      <c r="P181" s="187">
        <f>O181*H181</f>
        <v>0</v>
      </c>
      <c r="Q181" s="187">
        <v>6.4999999999999997E-4</v>
      </c>
      <c r="R181" s="187">
        <f>Q181*H181</f>
        <v>3.2499999999999999E-3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313</v>
      </c>
      <c r="AT181" s="189" t="s">
        <v>310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1578</v>
      </c>
    </row>
    <row r="182" spans="1:65" s="2" customFormat="1" ht="16.5" customHeight="1">
      <c r="A182" s="35"/>
      <c r="B182" s="36"/>
      <c r="C182" s="178" t="s">
        <v>482</v>
      </c>
      <c r="D182" s="178" t="s">
        <v>236</v>
      </c>
      <c r="E182" s="179" t="s">
        <v>1579</v>
      </c>
      <c r="F182" s="180" t="s">
        <v>1580</v>
      </c>
      <c r="G182" s="181" t="s">
        <v>336</v>
      </c>
      <c r="H182" s="182">
        <v>7</v>
      </c>
      <c r="I182" s="183"/>
      <c r="J182" s="184">
        <f>ROUND(I182*H182,2)</f>
        <v>0</v>
      </c>
      <c r="K182" s="180" t="s">
        <v>240</v>
      </c>
      <c r="L182" s="40"/>
      <c r="M182" s="185" t="s">
        <v>19</v>
      </c>
      <c r="N182" s="186" t="s">
        <v>46</v>
      </c>
      <c r="O182" s="65"/>
      <c r="P182" s="187">
        <f>O182*H182</f>
        <v>0</v>
      </c>
      <c r="Q182" s="187">
        <v>0</v>
      </c>
      <c r="R182" s="187">
        <f>Q182*H182</f>
        <v>0</v>
      </c>
      <c r="S182" s="187">
        <v>1.56E-3</v>
      </c>
      <c r="T182" s="188">
        <f>S182*H182</f>
        <v>1.0919999999999999E-2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9" t="s">
        <v>194</v>
      </c>
      <c r="AT182" s="189" t="s">
        <v>236</v>
      </c>
      <c r="AU182" s="189" t="s">
        <v>86</v>
      </c>
      <c r="AY182" s="18" t="s">
        <v>233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8" t="s">
        <v>80</v>
      </c>
      <c r="BK182" s="190">
        <f>ROUND(I182*H182,2)</f>
        <v>0</v>
      </c>
      <c r="BL182" s="18" t="s">
        <v>194</v>
      </c>
      <c r="BM182" s="189" t="s">
        <v>1581</v>
      </c>
    </row>
    <row r="183" spans="1:65" s="2" customFormat="1">
      <c r="A183" s="35"/>
      <c r="B183" s="36"/>
      <c r="C183" s="37"/>
      <c r="D183" s="191" t="s">
        <v>243</v>
      </c>
      <c r="E183" s="37"/>
      <c r="F183" s="192" t="s">
        <v>1582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243</v>
      </c>
      <c r="AU183" s="18" t="s">
        <v>86</v>
      </c>
    </row>
    <row r="184" spans="1:65" s="2" customFormat="1" ht="21.75" customHeight="1">
      <c r="A184" s="35"/>
      <c r="B184" s="36"/>
      <c r="C184" s="178" t="s">
        <v>486</v>
      </c>
      <c r="D184" s="178" t="s">
        <v>236</v>
      </c>
      <c r="E184" s="179" t="s">
        <v>1583</v>
      </c>
      <c r="F184" s="180" t="s">
        <v>1584</v>
      </c>
      <c r="G184" s="181" t="s">
        <v>336</v>
      </c>
      <c r="H184" s="182">
        <v>6</v>
      </c>
      <c r="I184" s="183"/>
      <c r="J184" s="184">
        <f>ROUND(I184*H184,2)</f>
        <v>0</v>
      </c>
      <c r="K184" s="180" t="s">
        <v>240</v>
      </c>
      <c r="L184" s="40"/>
      <c r="M184" s="185" t="s">
        <v>19</v>
      </c>
      <c r="N184" s="186" t="s">
        <v>46</v>
      </c>
      <c r="O184" s="65"/>
      <c r="P184" s="187">
        <f>O184*H184</f>
        <v>0</v>
      </c>
      <c r="Q184" s="187">
        <v>1.8E-3</v>
      </c>
      <c r="R184" s="187">
        <f>Q184*H184</f>
        <v>1.0800000000000001E-2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194</v>
      </c>
      <c r="AT184" s="189" t="s">
        <v>236</v>
      </c>
      <c r="AU184" s="189" t="s">
        <v>86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1585</v>
      </c>
    </row>
    <row r="185" spans="1:65" s="2" customFormat="1">
      <c r="A185" s="35"/>
      <c r="B185" s="36"/>
      <c r="C185" s="37"/>
      <c r="D185" s="191" t="s">
        <v>243</v>
      </c>
      <c r="E185" s="37"/>
      <c r="F185" s="192" t="s">
        <v>1586</v>
      </c>
      <c r="G185" s="37"/>
      <c r="H185" s="37"/>
      <c r="I185" s="193"/>
      <c r="J185" s="37"/>
      <c r="K185" s="37"/>
      <c r="L185" s="40"/>
      <c r="M185" s="194"/>
      <c r="N185" s="195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243</v>
      </c>
      <c r="AU185" s="18" t="s">
        <v>86</v>
      </c>
    </row>
    <row r="186" spans="1:65" s="2" customFormat="1" ht="24.2" customHeight="1">
      <c r="A186" s="35"/>
      <c r="B186" s="36"/>
      <c r="C186" s="178" t="s">
        <v>492</v>
      </c>
      <c r="D186" s="178" t="s">
        <v>236</v>
      </c>
      <c r="E186" s="179" t="s">
        <v>1587</v>
      </c>
      <c r="F186" s="180" t="s">
        <v>1588</v>
      </c>
      <c r="G186" s="181" t="s">
        <v>336</v>
      </c>
      <c r="H186" s="182">
        <v>1</v>
      </c>
      <c r="I186" s="183"/>
      <c r="J186" s="184">
        <f>ROUND(I186*H186,2)</f>
        <v>0</v>
      </c>
      <c r="K186" s="180" t="s">
        <v>240</v>
      </c>
      <c r="L186" s="40"/>
      <c r="M186" s="185" t="s">
        <v>19</v>
      </c>
      <c r="N186" s="186" t="s">
        <v>46</v>
      </c>
      <c r="O186" s="65"/>
      <c r="P186" s="187">
        <f>O186*H186</f>
        <v>0</v>
      </c>
      <c r="Q186" s="187">
        <v>1.8400000000000001E-3</v>
      </c>
      <c r="R186" s="187">
        <f>Q186*H186</f>
        <v>1.8400000000000001E-3</v>
      </c>
      <c r="S186" s="187">
        <v>0</v>
      </c>
      <c r="T186" s="18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9" t="s">
        <v>194</v>
      </c>
      <c r="AT186" s="189" t="s">
        <v>236</v>
      </c>
      <c r="AU186" s="189" t="s">
        <v>86</v>
      </c>
      <c r="AY186" s="18" t="s">
        <v>233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8" t="s">
        <v>80</v>
      </c>
      <c r="BK186" s="190">
        <f>ROUND(I186*H186,2)</f>
        <v>0</v>
      </c>
      <c r="BL186" s="18" t="s">
        <v>194</v>
      </c>
      <c r="BM186" s="189" t="s">
        <v>1589</v>
      </c>
    </row>
    <row r="187" spans="1:65" s="2" customFormat="1">
      <c r="A187" s="35"/>
      <c r="B187" s="36"/>
      <c r="C187" s="37"/>
      <c r="D187" s="191" t="s">
        <v>243</v>
      </c>
      <c r="E187" s="37"/>
      <c r="F187" s="192" t="s">
        <v>1590</v>
      </c>
      <c r="G187" s="37"/>
      <c r="H187" s="37"/>
      <c r="I187" s="193"/>
      <c r="J187" s="37"/>
      <c r="K187" s="37"/>
      <c r="L187" s="40"/>
      <c r="M187" s="194"/>
      <c r="N187" s="195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243</v>
      </c>
      <c r="AU187" s="18" t="s">
        <v>86</v>
      </c>
    </row>
    <row r="188" spans="1:65" s="2" customFormat="1" ht="24.2" customHeight="1">
      <c r="A188" s="35"/>
      <c r="B188" s="36"/>
      <c r="C188" s="178" t="s">
        <v>496</v>
      </c>
      <c r="D188" s="178" t="s">
        <v>236</v>
      </c>
      <c r="E188" s="179" t="s">
        <v>1591</v>
      </c>
      <c r="F188" s="180" t="s">
        <v>1592</v>
      </c>
      <c r="G188" s="181" t="s">
        <v>336</v>
      </c>
      <c r="H188" s="182">
        <v>15</v>
      </c>
      <c r="I188" s="183"/>
      <c r="J188" s="184">
        <f>ROUND(I188*H188,2)</f>
        <v>0</v>
      </c>
      <c r="K188" s="180" t="s">
        <v>240</v>
      </c>
      <c r="L188" s="40"/>
      <c r="M188" s="185" t="s">
        <v>19</v>
      </c>
      <c r="N188" s="186" t="s">
        <v>46</v>
      </c>
      <c r="O188" s="65"/>
      <c r="P188" s="187">
        <f>O188*H188</f>
        <v>0</v>
      </c>
      <c r="Q188" s="187">
        <v>9.0000000000000006E-5</v>
      </c>
      <c r="R188" s="187">
        <f>Q188*H188</f>
        <v>1.3500000000000001E-3</v>
      </c>
      <c r="S188" s="187">
        <v>0</v>
      </c>
      <c r="T188" s="18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9" t="s">
        <v>260</v>
      </c>
      <c r="AT188" s="189" t="s">
        <v>236</v>
      </c>
      <c r="AU188" s="189" t="s">
        <v>86</v>
      </c>
      <c r="AY188" s="18" t="s">
        <v>233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8" t="s">
        <v>80</v>
      </c>
      <c r="BK188" s="190">
        <f>ROUND(I188*H188,2)</f>
        <v>0</v>
      </c>
      <c r="BL188" s="18" t="s">
        <v>260</v>
      </c>
      <c r="BM188" s="189" t="s">
        <v>1593</v>
      </c>
    </row>
    <row r="189" spans="1:65" s="2" customFormat="1">
      <c r="A189" s="35"/>
      <c r="B189" s="36"/>
      <c r="C189" s="37"/>
      <c r="D189" s="191" t="s">
        <v>243</v>
      </c>
      <c r="E189" s="37"/>
      <c r="F189" s="192" t="s">
        <v>1594</v>
      </c>
      <c r="G189" s="37"/>
      <c r="H189" s="37"/>
      <c r="I189" s="193"/>
      <c r="J189" s="37"/>
      <c r="K189" s="37"/>
      <c r="L189" s="40"/>
      <c r="M189" s="194"/>
      <c r="N189" s="195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243</v>
      </c>
      <c r="AU189" s="18" t="s">
        <v>86</v>
      </c>
    </row>
    <row r="190" spans="1:65" s="2" customFormat="1" ht="24.2" customHeight="1">
      <c r="A190" s="35"/>
      <c r="B190" s="36"/>
      <c r="C190" s="206" t="s">
        <v>502</v>
      </c>
      <c r="D190" s="206" t="s">
        <v>310</v>
      </c>
      <c r="E190" s="207" t="s">
        <v>1595</v>
      </c>
      <c r="F190" s="208" t="s">
        <v>1596</v>
      </c>
      <c r="G190" s="209" t="s">
        <v>301</v>
      </c>
      <c r="H190" s="210">
        <v>15</v>
      </c>
      <c r="I190" s="211"/>
      <c r="J190" s="212">
        <f>ROUND(I190*H190,2)</f>
        <v>0</v>
      </c>
      <c r="K190" s="208" t="s">
        <v>240</v>
      </c>
      <c r="L190" s="213"/>
      <c r="M190" s="214" t="s">
        <v>19</v>
      </c>
      <c r="N190" s="215" t="s">
        <v>46</v>
      </c>
      <c r="O190" s="65"/>
      <c r="P190" s="187">
        <f>O190*H190</f>
        <v>0</v>
      </c>
      <c r="Q190" s="187">
        <v>3.1E-4</v>
      </c>
      <c r="R190" s="187">
        <f>Q190*H190</f>
        <v>4.6499999999999996E-3</v>
      </c>
      <c r="S190" s="187">
        <v>0</v>
      </c>
      <c r="T190" s="18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9" t="s">
        <v>284</v>
      </c>
      <c r="AT190" s="189" t="s">
        <v>310</v>
      </c>
      <c r="AU190" s="189" t="s">
        <v>86</v>
      </c>
      <c r="AY190" s="18" t="s">
        <v>233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8" t="s">
        <v>80</v>
      </c>
      <c r="BK190" s="190">
        <f>ROUND(I190*H190,2)</f>
        <v>0</v>
      </c>
      <c r="BL190" s="18" t="s">
        <v>260</v>
      </c>
      <c r="BM190" s="189" t="s">
        <v>1597</v>
      </c>
    </row>
    <row r="191" spans="1:65" s="2" customFormat="1" ht="24.2" customHeight="1">
      <c r="A191" s="35"/>
      <c r="B191" s="36"/>
      <c r="C191" s="178" t="s">
        <v>507</v>
      </c>
      <c r="D191" s="178" t="s">
        <v>236</v>
      </c>
      <c r="E191" s="179" t="s">
        <v>1598</v>
      </c>
      <c r="F191" s="180" t="s">
        <v>1599</v>
      </c>
      <c r="G191" s="181" t="s">
        <v>301</v>
      </c>
      <c r="H191" s="182">
        <v>7</v>
      </c>
      <c r="I191" s="183"/>
      <c r="J191" s="184">
        <f>ROUND(I191*H191,2)</f>
        <v>0</v>
      </c>
      <c r="K191" s="180" t="s">
        <v>240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0</v>
      </c>
      <c r="R191" s="187">
        <f>Q191*H191</f>
        <v>0</v>
      </c>
      <c r="S191" s="187">
        <v>8.4999999999999995E-4</v>
      </c>
      <c r="T191" s="188">
        <f>S191*H191</f>
        <v>5.9499999999999996E-3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1600</v>
      </c>
    </row>
    <row r="192" spans="1:65" s="2" customFormat="1">
      <c r="A192" s="35"/>
      <c r="B192" s="36"/>
      <c r="C192" s="37"/>
      <c r="D192" s="191" t="s">
        <v>243</v>
      </c>
      <c r="E192" s="37"/>
      <c r="F192" s="192" t="s">
        <v>1601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243</v>
      </c>
      <c r="AU192" s="18" t="s">
        <v>86</v>
      </c>
    </row>
    <row r="193" spans="1:65" s="2" customFormat="1" ht="24.2" customHeight="1">
      <c r="A193" s="35"/>
      <c r="B193" s="36"/>
      <c r="C193" s="178" t="s">
        <v>511</v>
      </c>
      <c r="D193" s="178" t="s">
        <v>236</v>
      </c>
      <c r="E193" s="179" t="s">
        <v>1602</v>
      </c>
      <c r="F193" s="180" t="s">
        <v>1603</v>
      </c>
      <c r="G193" s="181" t="s">
        <v>301</v>
      </c>
      <c r="H193" s="182">
        <v>7</v>
      </c>
      <c r="I193" s="183"/>
      <c r="J193" s="184">
        <f>ROUND(I193*H193,2)</f>
        <v>0</v>
      </c>
      <c r="K193" s="180" t="s">
        <v>240</v>
      </c>
      <c r="L193" s="40"/>
      <c r="M193" s="185" t="s">
        <v>19</v>
      </c>
      <c r="N193" s="186" t="s">
        <v>46</v>
      </c>
      <c r="O193" s="65"/>
      <c r="P193" s="187">
        <f>O193*H193</f>
        <v>0</v>
      </c>
      <c r="Q193" s="187">
        <v>2.4000000000000001E-4</v>
      </c>
      <c r="R193" s="187">
        <f>Q193*H193</f>
        <v>1.6800000000000001E-3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260</v>
      </c>
      <c r="AT193" s="189" t="s">
        <v>236</v>
      </c>
      <c r="AU193" s="189" t="s">
        <v>86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260</v>
      </c>
      <c r="BM193" s="189" t="s">
        <v>1604</v>
      </c>
    </row>
    <row r="194" spans="1:65" s="2" customFormat="1">
      <c r="A194" s="35"/>
      <c r="B194" s="36"/>
      <c r="C194" s="37"/>
      <c r="D194" s="191" t="s">
        <v>243</v>
      </c>
      <c r="E194" s="37"/>
      <c r="F194" s="192" t="s">
        <v>1605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243</v>
      </c>
      <c r="AU194" s="18" t="s">
        <v>86</v>
      </c>
    </row>
    <row r="195" spans="1:65" s="2" customFormat="1" ht="49.15" customHeight="1">
      <c r="A195" s="35"/>
      <c r="B195" s="36"/>
      <c r="C195" s="178" t="s">
        <v>516</v>
      </c>
      <c r="D195" s="178" t="s">
        <v>236</v>
      </c>
      <c r="E195" s="179" t="s">
        <v>1606</v>
      </c>
      <c r="F195" s="180" t="s">
        <v>1607</v>
      </c>
      <c r="G195" s="181" t="s">
        <v>549</v>
      </c>
      <c r="H195" s="182">
        <v>0.189</v>
      </c>
      <c r="I195" s="183"/>
      <c r="J195" s="184">
        <f>ROUND(I195*H195,2)</f>
        <v>0</v>
      </c>
      <c r="K195" s="180" t="s">
        <v>240</v>
      </c>
      <c r="L195" s="40"/>
      <c r="M195" s="185" t="s">
        <v>19</v>
      </c>
      <c r="N195" s="186" t="s">
        <v>46</v>
      </c>
      <c r="O195" s="65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9" t="s">
        <v>194</v>
      </c>
      <c r="AT195" s="189" t="s">
        <v>236</v>
      </c>
      <c r="AU195" s="189" t="s">
        <v>86</v>
      </c>
      <c r="AY195" s="18" t="s">
        <v>233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8" t="s">
        <v>80</v>
      </c>
      <c r="BK195" s="190">
        <f>ROUND(I195*H195,2)</f>
        <v>0</v>
      </c>
      <c r="BL195" s="18" t="s">
        <v>194</v>
      </c>
      <c r="BM195" s="189" t="s">
        <v>1608</v>
      </c>
    </row>
    <row r="196" spans="1:65" s="2" customFormat="1">
      <c r="A196" s="35"/>
      <c r="B196" s="36"/>
      <c r="C196" s="37"/>
      <c r="D196" s="191" t="s">
        <v>243</v>
      </c>
      <c r="E196" s="37"/>
      <c r="F196" s="192" t="s">
        <v>1609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243</v>
      </c>
      <c r="AU196" s="18" t="s">
        <v>86</v>
      </c>
    </row>
    <row r="197" spans="1:65" s="2" customFormat="1" ht="49.15" customHeight="1">
      <c r="A197" s="35"/>
      <c r="B197" s="36"/>
      <c r="C197" s="178" t="s">
        <v>520</v>
      </c>
      <c r="D197" s="178" t="s">
        <v>236</v>
      </c>
      <c r="E197" s="179" t="s">
        <v>1610</v>
      </c>
      <c r="F197" s="180" t="s">
        <v>1611</v>
      </c>
      <c r="G197" s="181" t="s">
        <v>549</v>
      </c>
      <c r="H197" s="182">
        <v>0.189</v>
      </c>
      <c r="I197" s="183"/>
      <c r="J197" s="184">
        <f>ROUND(I197*H197,2)</f>
        <v>0</v>
      </c>
      <c r="K197" s="180" t="s">
        <v>240</v>
      </c>
      <c r="L197" s="40"/>
      <c r="M197" s="185" t="s">
        <v>19</v>
      </c>
      <c r="N197" s="186" t="s">
        <v>46</v>
      </c>
      <c r="O197" s="65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194</v>
      </c>
      <c r="AT197" s="189" t="s">
        <v>236</v>
      </c>
      <c r="AU197" s="189" t="s">
        <v>86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1612</v>
      </c>
    </row>
    <row r="198" spans="1:65" s="2" customFormat="1">
      <c r="A198" s="35"/>
      <c r="B198" s="36"/>
      <c r="C198" s="37"/>
      <c r="D198" s="191" t="s">
        <v>243</v>
      </c>
      <c r="E198" s="37"/>
      <c r="F198" s="192" t="s">
        <v>1613</v>
      </c>
      <c r="G198" s="37"/>
      <c r="H198" s="37"/>
      <c r="I198" s="193"/>
      <c r="J198" s="37"/>
      <c r="K198" s="37"/>
      <c r="L198" s="40"/>
      <c r="M198" s="194"/>
      <c r="N198" s="195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243</v>
      </c>
      <c r="AU198" s="18" t="s">
        <v>86</v>
      </c>
    </row>
    <row r="199" spans="1:65" s="12" customFormat="1" ht="22.9" customHeight="1">
      <c r="B199" s="162"/>
      <c r="C199" s="163"/>
      <c r="D199" s="164" t="s">
        <v>74</v>
      </c>
      <c r="E199" s="176" t="s">
        <v>1614</v>
      </c>
      <c r="F199" s="176" t="s">
        <v>1615</v>
      </c>
      <c r="G199" s="163"/>
      <c r="H199" s="163"/>
      <c r="I199" s="166"/>
      <c r="J199" s="177">
        <f>BK199</f>
        <v>0</v>
      </c>
      <c r="K199" s="163"/>
      <c r="L199" s="168"/>
      <c r="M199" s="169"/>
      <c r="N199" s="170"/>
      <c r="O199" s="170"/>
      <c r="P199" s="171">
        <f>SUM(P200:P220)</f>
        <v>0</v>
      </c>
      <c r="Q199" s="170"/>
      <c r="R199" s="171">
        <f>SUM(R200:R220)</f>
        <v>0.32281199999999999</v>
      </c>
      <c r="S199" s="170"/>
      <c r="T199" s="172">
        <f>SUM(T200:T220)</f>
        <v>0.34271999999999997</v>
      </c>
      <c r="AR199" s="173" t="s">
        <v>86</v>
      </c>
      <c r="AT199" s="174" t="s">
        <v>74</v>
      </c>
      <c r="AU199" s="174" t="s">
        <v>80</v>
      </c>
      <c r="AY199" s="173" t="s">
        <v>233</v>
      </c>
      <c r="BK199" s="175">
        <f>SUM(BK200:BK220)</f>
        <v>0</v>
      </c>
    </row>
    <row r="200" spans="1:65" s="2" customFormat="1" ht="21.75" customHeight="1">
      <c r="A200" s="35"/>
      <c r="B200" s="36"/>
      <c r="C200" s="178" t="s">
        <v>526</v>
      </c>
      <c r="D200" s="178" t="s">
        <v>236</v>
      </c>
      <c r="E200" s="179" t="s">
        <v>1616</v>
      </c>
      <c r="F200" s="180" t="s">
        <v>1617</v>
      </c>
      <c r="G200" s="181" t="s">
        <v>1099</v>
      </c>
      <c r="H200" s="182">
        <v>12.6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0</v>
      </c>
      <c r="R200" s="187">
        <f>Q200*H200</f>
        <v>0</v>
      </c>
      <c r="S200" s="187">
        <v>2.7199999999999998E-2</v>
      </c>
      <c r="T200" s="188">
        <f>S200*H200</f>
        <v>0.34271999999999997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86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1618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1619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86</v>
      </c>
    </row>
    <row r="202" spans="1:65" s="2" customFormat="1" ht="24.2" customHeight="1">
      <c r="A202" s="35"/>
      <c r="B202" s="36"/>
      <c r="C202" s="178" t="s">
        <v>532</v>
      </c>
      <c r="D202" s="178" t="s">
        <v>236</v>
      </c>
      <c r="E202" s="179" t="s">
        <v>1620</v>
      </c>
      <c r="F202" s="180" t="s">
        <v>1621</v>
      </c>
      <c r="G202" s="181" t="s">
        <v>1099</v>
      </c>
      <c r="H202" s="182">
        <v>12.6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86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1622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1623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86</v>
      </c>
    </row>
    <row r="204" spans="1:65" s="2" customFormat="1" ht="24.2" customHeight="1">
      <c r="A204" s="35"/>
      <c r="B204" s="36"/>
      <c r="C204" s="178" t="s">
        <v>536</v>
      </c>
      <c r="D204" s="178" t="s">
        <v>236</v>
      </c>
      <c r="E204" s="179" t="s">
        <v>1624</v>
      </c>
      <c r="F204" s="180" t="s">
        <v>1625</v>
      </c>
      <c r="G204" s="181" t="s">
        <v>1099</v>
      </c>
      <c r="H204" s="182">
        <v>12.6</v>
      </c>
      <c r="I204" s="183"/>
      <c r="J204" s="184">
        <f>ROUND(I204*H204,2)</f>
        <v>0</v>
      </c>
      <c r="K204" s="180" t="s">
        <v>240</v>
      </c>
      <c r="L204" s="40"/>
      <c r="M204" s="185" t="s">
        <v>19</v>
      </c>
      <c r="N204" s="186" t="s">
        <v>46</v>
      </c>
      <c r="O204" s="65"/>
      <c r="P204" s="187">
        <f>O204*H204</f>
        <v>0</v>
      </c>
      <c r="Q204" s="187">
        <v>2.9999999999999997E-4</v>
      </c>
      <c r="R204" s="187">
        <f>Q204*H204</f>
        <v>3.7799999999999995E-3</v>
      </c>
      <c r="S204" s="187">
        <v>0</v>
      </c>
      <c r="T204" s="18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9" t="s">
        <v>194</v>
      </c>
      <c r="AT204" s="189" t="s">
        <v>236</v>
      </c>
      <c r="AU204" s="189" t="s">
        <v>86</v>
      </c>
      <c r="AY204" s="18" t="s">
        <v>233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8" t="s">
        <v>80</v>
      </c>
      <c r="BK204" s="190">
        <f>ROUND(I204*H204,2)</f>
        <v>0</v>
      </c>
      <c r="BL204" s="18" t="s">
        <v>194</v>
      </c>
      <c r="BM204" s="189" t="s">
        <v>1626</v>
      </c>
    </row>
    <row r="205" spans="1:65" s="2" customFormat="1">
      <c r="A205" s="35"/>
      <c r="B205" s="36"/>
      <c r="C205" s="37"/>
      <c r="D205" s="191" t="s">
        <v>243</v>
      </c>
      <c r="E205" s="37"/>
      <c r="F205" s="192" t="s">
        <v>1627</v>
      </c>
      <c r="G205" s="37"/>
      <c r="H205" s="37"/>
      <c r="I205" s="193"/>
      <c r="J205" s="37"/>
      <c r="K205" s="37"/>
      <c r="L205" s="40"/>
      <c r="M205" s="194"/>
      <c r="N205" s="195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243</v>
      </c>
      <c r="AU205" s="18" t="s">
        <v>86</v>
      </c>
    </row>
    <row r="206" spans="1:65" s="2" customFormat="1" ht="24.2" customHeight="1">
      <c r="A206" s="35"/>
      <c r="B206" s="36"/>
      <c r="C206" s="178" t="s">
        <v>542</v>
      </c>
      <c r="D206" s="178" t="s">
        <v>236</v>
      </c>
      <c r="E206" s="179" t="s">
        <v>1628</v>
      </c>
      <c r="F206" s="180" t="s">
        <v>1629</v>
      </c>
      <c r="G206" s="181" t="s">
        <v>1099</v>
      </c>
      <c r="H206" s="182">
        <v>12.6</v>
      </c>
      <c r="I206" s="183"/>
      <c r="J206" s="184">
        <f>ROUND(I206*H206,2)</f>
        <v>0</v>
      </c>
      <c r="K206" s="180" t="s">
        <v>240</v>
      </c>
      <c r="L206" s="40"/>
      <c r="M206" s="185" t="s">
        <v>19</v>
      </c>
      <c r="N206" s="186" t="s">
        <v>46</v>
      </c>
      <c r="O206" s="65"/>
      <c r="P206" s="187">
        <f>O206*H206</f>
        <v>0</v>
      </c>
      <c r="Q206" s="187">
        <v>1.5E-3</v>
      </c>
      <c r="R206" s="187">
        <f>Q206*H206</f>
        <v>1.89E-2</v>
      </c>
      <c r="S206" s="187">
        <v>0</v>
      </c>
      <c r="T206" s="18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9" t="s">
        <v>194</v>
      </c>
      <c r="AT206" s="189" t="s">
        <v>236</v>
      </c>
      <c r="AU206" s="189" t="s">
        <v>86</v>
      </c>
      <c r="AY206" s="18" t="s">
        <v>233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8" t="s">
        <v>80</v>
      </c>
      <c r="BK206" s="190">
        <f>ROUND(I206*H206,2)</f>
        <v>0</v>
      </c>
      <c r="BL206" s="18" t="s">
        <v>194</v>
      </c>
      <c r="BM206" s="189" t="s">
        <v>1630</v>
      </c>
    </row>
    <row r="207" spans="1:65" s="2" customFormat="1">
      <c r="A207" s="35"/>
      <c r="B207" s="36"/>
      <c r="C207" s="37"/>
      <c r="D207" s="191" t="s">
        <v>243</v>
      </c>
      <c r="E207" s="37"/>
      <c r="F207" s="192" t="s">
        <v>1631</v>
      </c>
      <c r="G207" s="37"/>
      <c r="H207" s="37"/>
      <c r="I207" s="193"/>
      <c r="J207" s="37"/>
      <c r="K207" s="37"/>
      <c r="L207" s="40"/>
      <c r="M207" s="194"/>
      <c r="N207" s="195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243</v>
      </c>
      <c r="AU207" s="18" t="s">
        <v>86</v>
      </c>
    </row>
    <row r="208" spans="1:65" s="2" customFormat="1" ht="33" customHeight="1">
      <c r="A208" s="35"/>
      <c r="B208" s="36"/>
      <c r="C208" s="178" t="s">
        <v>546</v>
      </c>
      <c r="D208" s="178" t="s">
        <v>236</v>
      </c>
      <c r="E208" s="179" t="s">
        <v>1632</v>
      </c>
      <c r="F208" s="180" t="s">
        <v>1633</v>
      </c>
      <c r="G208" s="181" t="s">
        <v>1099</v>
      </c>
      <c r="H208" s="182">
        <v>12.6</v>
      </c>
      <c r="I208" s="183"/>
      <c r="J208" s="184">
        <f>ROUND(I208*H208,2)</f>
        <v>0</v>
      </c>
      <c r="K208" s="180" t="s">
        <v>240</v>
      </c>
      <c r="L208" s="40"/>
      <c r="M208" s="185" t="s">
        <v>19</v>
      </c>
      <c r="N208" s="186" t="s">
        <v>46</v>
      </c>
      <c r="O208" s="65"/>
      <c r="P208" s="187">
        <f>O208*H208</f>
        <v>0</v>
      </c>
      <c r="Q208" s="187">
        <v>4.4999999999999997E-3</v>
      </c>
      <c r="R208" s="187">
        <f>Q208*H208</f>
        <v>5.6699999999999993E-2</v>
      </c>
      <c r="S208" s="187">
        <v>0</v>
      </c>
      <c r="T208" s="18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9" t="s">
        <v>194</v>
      </c>
      <c r="AT208" s="189" t="s">
        <v>236</v>
      </c>
      <c r="AU208" s="189" t="s">
        <v>86</v>
      </c>
      <c r="AY208" s="18" t="s">
        <v>233</v>
      </c>
      <c r="BE208" s="190">
        <f>IF(N208="základní",J208,0)</f>
        <v>0</v>
      </c>
      <c r="BF208" s="190">
        <f>IF(N208="snížená",J208,0)</f>
        <v>0</v>
      </c>
      <c r="BG208" s="190">
        <f>IF(N208="zákl. přenesená",J208,0)</f>
        <v>0</v>
      </c>
      <c r="BH208" s="190">
        <f>IF(N208="sníž. přenesená",J208,0)</f>
        <v>0</v>
      </c>
      <c r="BI208" s="190">
        <f>IF(N208="nulová",J208,0)</f>
        <v>0</v>
      </c>
      <c r="BJ208" s="18" t="s">
        <v>80</v>
      </c>
      <c r="BK208" s="190">
        <f>ROUND(I208*H208,2)</f>
        <v>0</v>
      </c>
      <c r="BL208" s="18" t="s">
        <v>194</v>
      </c>
      <c r="BM208" s="189" t="s">
        <v>1634</v>
      </c>
    </row>
    <row r="209" spans="1:65" s="2" customFormat="1">
      <c r="A209" s="35"/>
      <c r="B209" s="36"/>
      <c r="C209" s="37"/>
      <c r="D209" s="191" t="s">
        <v>243</v>
      </c>
      <c r="E209" s="37"/>
      <c r="F209" s="192" t="s">
        <v>1635</v>
      </c>
      <c r="G209" s="37"/>
      <c r="H209" s="37"/>
      <c r="I209" s="193"/>
      <c r="J209" s="37"/>
      <c r="K209" s="37"/>
      <c r="L209" s="40"/>
      <c r="M209" s="194"/>
      <c r="N209" s="195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243</v>
      </c>
      <c r="AU209" s="18" t="s">
        <v>86</v>
      </c>
    </row>
    <row r="210" spans="1:65" s="2" customFormat="1" ht="37.9" customHeight="1">
      <c r="A210" s="35"/>
      <c r="B210" s="36"/>
      <c r="C210" s="178" t="s">
        <v>552</v>
      </c>
      <c r="D210" s="178" t="s">
        <v>236</v>
      </c>
      <c r="E210" s="179" t="s">
        <v>1636</v>
      </c>
      <c r="F210" s="180" t="s">
        <v>1637</v>
      </c>
      <c r="G210" s="181" t="s">
        <v>1099</v>
      </c>
      <c r="H210" s="182">
        <v>12.6</v>
      </c>
      <c r="I210" s="183"/>
      <c r="J210" s="184">
        <f>ROUND(I210*H210,2)</f>
        <v>0</v>
      </c>
      <c r="K210" s="180" t="s">
        <v>240</v>
      </c>
      <c r="L210" s="40"/>
      <c r="M210" s="185" t="s">
        <v>19</v>
      </c>
      <c r="N210" s="186" t="s">
        <v>46</v>
      </c>
      <c r="O210" s="65"/>
      <c r="P210" s="187">
        <f>O210*H210</f>
        <v>0</v>
      </c>
      <c r="Q210" s="187">
        <v>5.3E-3</v>
      </c>
      <c r="R210" s="187">
        <f>Q210*H210</f>
        <v>6.6779999999999992E-2</v>
      </c>
      <c r="S210" s="187">
        <v>0</v>
      </c>
      <c r="T210" s="18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9" t="s">
        <v>194</v>
      </c>
      <c r="AT210" s="189" t="s">
        <v>236</v>
      </c>
      <c r="AU210" s="189" t="s">
        <v>86</v>
      </c>
      <c r="AY210" s="18" t="s">
        <v>233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8" t="s">
        <v>80</v>
      </c>
      <c r="BK210" s="190">
        <f>ROUND(I210*H210,2)</f>
        <v>0</v>
      </c>
      <c r="BL210" s="18" t="s">
        <v>194</v>
      </c>
      <c r="BM210" s="189" t="s">
        <v>1638</v>
      </c>
    </row>
    <row r="211" spans="1:65" s="2" customFormat="1">
      <c r="A211" s="35"/>
      <c r="B211" s="36"/>
      <c r="C211" s="37"/>
      <c r="D211" s="191" t="s">
        <v>243</v>
      </c>
      <c r="E211" s="37"/>
      <c r="F211" s="192" t="s">
        <v>1639</v>
      </c>
      <c r="G211" s="37"/>
      <c r="H211" s="37"/>
      <c r="I211" s="193"/>
      <c r="J211" s="37"/>
      <c r="K211" s="37"/>
      <c r="L211" s="40"/>
      <c r="M211" s="194"/>
      <c r="N211" s="195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243</v>
      </c>
      <c r="AU211" s="18" t="s">
        <v>86</v>
      </c>
    </row>
    <row r="212" spans="1:65" s="2" customFormat="1" ht="16.5" customHeight="1">
      <c r="A212" s="35"/>
      <c r="B212" s="36"/>
      <c r="C212" s="206" t="s">
        <v>557</v>
      </c>
      <c r="D212" s="206" t="s">
        <v>310</v>
      </c>
      <c r="E212" s="207" t="s">
        <v>1640</v>
      </c>
      <c r="F212" s="208" t="s">
        <v>1641</v>
      </c>
      <c r="G212" s="209" t="s">
        <v>1099</v>
      </c>
      <c r="H212" s="210">
        <v>13.86</v>
      </c>
      <c r="I212" s="211"/>
      <c r="J212" s="212">
        <f>ROUND(I212*H212,2)</f>
        <v>0</v>
      </c>
      <c r="K212" s="208" t="s">
        <v>240</v>
      </c>
      <c r="L212" s="213"/>
      <c r="M212" s="214" t="s">
        <v>19</v>
      </c>
      <c r="N212" s="215" t="s">
        <v>46</v>
      </c>
      <c r="O212" s="65"/>
      <c r="P212" s="187">
        <f>O212*H212</f>
        <v>0</v>
      </c>
      <c r="Q212" s="187">
        <v>1.26E-2</v>
      </c>
      <c r="R212" s="187">
        <f>Q212*H212</f>
        <v>0.17463599999999999</v>
      </c>
      <c r="S212" s="187">
        <v>0</v>
      </c>
      <c r="T212" s="18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9" t="s">
        <v>313</v>
      </c>
      <c r="AT212" s="189" t="s">
        <v>310</v>
      </c>
      <c r="AU212" s="189" t="s">
        <v>86</v>
      </c>
      <c r="AY212" s="18" t="s">
        <v>233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8" t="s">
        <v>80</v>
      </c>
      <c r="BK212" s="190">
        <f>ROUND(I212*H212,2)</f>
        <v>0</v>
      </c>
      <c r="BL212" s="18" t="s">
        <v>194</v>
      </c>
      <c r="BM212" s="189" t="s">
        <v>1642</v>
      </c>
    </row>
    <row r="213" spans="1:65" s="2" customFormat="1" ht="33" customHeight="1">
      <c r="A213" s="35"/>
      <c r="B213" s="36"/>
      <c r="C213" s="178" t="s">
        <v>794</v>
      </c>
      <c r="D213" s="178" t="s">
        <v>236</v>
      </c>
      <c r="E213" s="179" t="s">
        <v>1643</v>
      </c>
      <c r="F213" s="180" t="s">
        <v>1644</v>
      </c>
      <c r="G213" s="181" t="s">
        <v>1099</v>
      </c>
      <c r="H213" s="182">
        <v>12.6</v>
      </c>
      <c r="I213" s="183"/>
      <c r="J213" s="184">
        <f>ROUND(I213*H213,2)</f>
        <v>0</v>
      </c>
      <c r="K213" s="180" t="s">
        <v>240</v>
      </c>
      <c r="L213" s="40"/>
      <c r="M213" s="185" t="s">
        <v>19</v>
      </c>
      <c r="N213" s="186" t="s">
        <v>46</v>
      </c>
      <c r="O213" s="65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9" t="s">
        <v>194</v>
      </c>
      <c r="AT213" s="189" t="s">
        <v>236</v>
      </c>
      <c r="AU213" s="189" t="s">
        <v>86</v>
      </c>
      <c r="AY213" s="18" t="s">
        <v>233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8" t="s">
        <v>80</v>
      </c>
      <c r="BK213" s="190">
        <f>ROUND(I213*H213,2)</f>
        <v>0</v>
      </c>
      <c r="BL213" s="18" t="s">
        <v>194</v>
      </c>
      <c r="BM213" s="189" t="s">
        <v>1645</v>
      </c>
    </row>
    <row r="214" spans="1:65" s="2" customFormat="1">
      <c r="A214" s="35"/>
      <c r="B214" s="36"/>
      <c r="C214" s="37"/>
      <c r="D214" s="191" t="s">
        <v>243</v>
      </c>
      <c r="E214" s="37"/>
      <c r="F214" s="192" t="s">
        <v>1646</v>
      </c>
      <c r="G214" s="37"/>
      <c r="H214" s="37"/>
      <c r="I214" s="193"/>
      <c r="J214" s="37"/>
      <c r="K214" s="37"/>
      <c r="L214" s="40"/>
      <c r="M214" s="194"/>
      <c r="N214" s="195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243</v>
      </c>
      <c r="AU214" s="18" t="s">
        <v>86</v>
      </c>
    </row>
    <row r="215" spans="1:65" s="2" customFormat="1" ht="24.2" customHeight="1">
      <c r="A215" s="35"/>
      <c r="B215" s="36"/>
      <c r="C215" s="178" t="s">
        <v>799</v>
      </c>
      <c r="D215" s="178" t="s">
        <v>236</v>
      </c>
      <c r="E215" s="179" t="s">
        <v>1647</v>
      </c>
      <c r="F215" s="180" t="s">
        <v>1648</v>
      </c>
      <c r="G215" s="181" t="s">
        <v>307</v>
      </c>
      <c r="H215" s="182">
        <v>67.2</v>
      </c>
      <c r="I215" s="183"/>
      <c r="J215" s="184">
        <f>ROUND(I215*H215,2)</f>
        <v>0</v>
      </c>
      <c r="K215" s="180" t="s">
        <v>240</v>
      </c>
      <c r="L215" s="40"/>
      <c r="M215" s="185" t="s">
        <v>19</v>
      </c>
      <c r="N215" s="186" t="s">
        <v>46</v>
      </c>
      <c r="O215" s="65"/>
      <c r="P215" s="187">
        <f>O215*H215</f>
        <v>0</v>
      </c>
      <c r="Q215" s="187">
        <v>3.0000000000000001E-5</v>
      </c>
      <c r="R215" s="187">
        <f>Q215*H215</f>
        <v>2.016E-3</v>
      </c>
      <c r="S215" s="187">
        <v>0</v>
      </c>
      <c r="T215" s="18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9" t="s">
        <v>194</v>
      </c>
      <c r="AT215" s="189" t="s">
        <v>236</v>
      </c>
      <c r="AU215" s="189" t="s">
        <v>86</v>
      </c>
      <c r="AY215" s="18" t="s">
        <v>233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8" t="s">
        <v>80</v>
      </c>
      <c r="BK215" s="190">
        <f>ROUND(I215*H215,2)</f>
        <v>0</v>
      </c>
      <c r="BL215" s="18" t="s">
        <v>194</v>
      </c>
      <c r="BM215" s="189" t="s">
        <v>1649</v>
      </c>
    </row>
    <row r="216" spans="1:65" s="2" customFormat="1">
      <c r="A216" s="35"/>
      <c r="B216" s="36"/>
      <c r="C216" s="37"/>
      <c r="D216" s="191" t="s">
        <v>243</v>
      </c>
      <c r="E216" s="37"/>
      <c r="F216" s="192" t="s">
        <v>1650</v>
      </c>
      <c r="G216" s="37"/>
      <c r="H216" s="37"/>
      <c r="I216" s="193"/>
      <c r="J216" s="37"/>
      <c r="K216" s="37"/>
      <c r="L216" s="40"/>
      <c r="M216" s="194"/>
      <c r="N216" s="195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243</v>
      </c>
      <c r="AU216" s="18" t="s">
        <v>86</v>
      </c>
    </row>
    <row r="217" spans="1:65" s="2" customFormat="1" ht="49.15" customHeight="1">
      <c r="A217" s="35"/>
      <c r="B217" s="36"/>
      <c r="C217" s="178" t="s">
        <v>804</v>
      </c>
      <c r="D217" s="178" t="s">
        <v>236</v>
      </c>
      <c r="E217" s="179" t="s">
        <v>1651</v>
      </c>
      <c r="F217" s="180" t="s">
        <v>1652</v>
      </c>
      <c r="G217" s="181" t="s">
        <v>549</v>
      </c>
      <c r="H217" s="182">
        <v>0.32300000000000001</v>
      </c>
      <c r="I217" s="183"/>
      <c r="J217" s="184">
        <f>ROUND(I217*H217,2)</f>
        <v>0</v>
      </c>
      <c r="K217" s="180" t="s">
        <v>240</v>
      </c>
      <c r="L217" s="40"/>
      <c r="M217" s="185" t="s">
        <v>19</v>
      </c>
      <c r="N217" s="186" t="s">
        <v>46</v>
      </c>
      <c r="O217" s="65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9" t="s">
        <v>194</v>
      </c>
      <c r="AT217" s="189" t="s">
        <v>236</v>
      </c>
      <c r="AU217" s="189" t="s">
        <v>86</v>
      </c>
      <c r="AY217" s="18" t="s">
        <v>233</v>
      </c>
      <c r="BE217" s="190">
        <f>IF(N217="základní",J217,0)</f>
        <v>0</v>
      </c>
      <c r="BF217" s="190">
        <f>IF(N217="snížená",J217,0)</f>
        <v>0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8" t="s">
        <v>80</v>
      </c>
      <c r="BK217" s="190">
        <f>ROUND(I217*H217,2)</f>
        <v>0</v>
      </c>
      <c r="BL217" s="18" t="s">
        <v>194</v>
      </c>
      <c r="BM217" s="189" t="s">
        <v>1653</v>
      </c>
    </row>
    <row r="218" spans="1:65" s="2" customFormat="1">
      <c r="A218" s="35"/>
      <c r="B218" s="36"/>
      <c r="C218" s="37"/>
      <c r="D218" s="191" t="s">
        <v>243</v>
      </c>
      <c r="E218" s="37"/>
      <c r="F218" s="192" t="s">
        <v>1654</v>
      </c>
      <c r="G218" s="37"/>
      <c r="H218" s="37"/>
      <c r="I218" s="193"/>
      <c r="J218" s="37"/>
      <c r="K218" s="37"/>
      <c r="L218" s="40"/>
      <c r="M218" s="194"/>
      <c r="N218" s="195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243</v>
      </c>
      <c r="AU218" s="18" t="s">
        <v>86</v>
      </c>
    </row>
    <row r="219" spans="1:65" s="2" customFormat="1" ht="49.15" customHeight="1">
      <c r="A219" s="35"/>
      <c r="B219" s="36"/>
      <c r="C219" s="178" t="s">
        <v>809</v>
      </c>
      <c r="D219" s="178" t="s">
        <v>236</v>
      </c>
      <c r="E219" s="179" t="s">
        <v>1655</v>
      </c>
      <c r="F219" s="180" t="s">
        <v>1656</v>
      </c>
      <c r="G219" s="181" t="s">
        <v>549</v>
      </c>
      <c r="H219" s="182">
        <v>0.32300000000000001</v>
      </c>
      <c r="I219" s="183"/>
      <c r="J219" s="184">
        <f>ROUND(I219*H219,2)</f>
        <v>0</v>
      </c>
      <c r="K219" s="180" t="s">
        <v>240</v>
      </c>
      <c r="L219" s="40"/>
      <c r="M219" s="185" t="s">
        <v>19</v>
      </c>
      <c r="N219" s="186" t="s">
        <v>46</v>
      </c>
      <c r="O219" s="65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9" t="s">
        <v>194</v>
      </c>
      <c r="AT219" s="189" t="s">
        <v>236</v>
      </c>
      <c r="AU219" s="189" t="s">
        <v>86</v>
      </c>
      <c r="AY219" s="18" t="s">
        <v>233</v>
      </c>
      <c r="BE219" s="190">
        <f>IF(N219="základní",J219,0)</f>
        <v>0</v>
      </c>
      <c r="BF219" s="190">
        <f>IF(N219="snížená",J219,0)</f>
        <v>0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8" t="s">
        <v>80</v>
      </c>
      <c r="BK219" s="190">
        <f>ROUND(I219*H219,2)</f>
        <v>0</v>
      </c>
      <c r="BL219" s="18" t="s">
        <v>194</v>
      </c>
      <c r="BM219" s="189" t="s">
        <v>1657</v>
      </c>
    </row>
    <row r="220" spans="1:65" s="2" customFormat="1">
      <c r="A220" s="35"/>
      <c r="B220" s="36"/>
      <c r="C220" s="37"/>
      <c r="D220" s="191" t="s">
        <v>243</v>
      </c>
      <c r="E220" s="37"/>
      <c r="F220" s="192" t="s">
        <v>1658</v>
      </c>
      <c r="G220" s="37"/>
      <c r="H220" s="37"/>
      <c r="I220" s="193"/>
      <c r="J220" s="37"/>
      <c r="K220" s="37"/>
      <c r="L220" s="40"/>
      <c r="M220" s="198"/>
      <c r="N220" s="199"/>
      <c r="O220" s="200"/>
      <c r="P220" s="200"/>
      <c r="Q220" s="200"/>
      <c r="R220" s="200"/>
      <c r="S220" s="200"/>
      <c r="T220" s="201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243</v>
      </c>
      <c r="AU220" s="18" t="s">
        <v>86</v>
      </c>
    </row>
    <row r="221" spans="1:65" s="2" customFormat="1" ht="6.95" customHeight="1">
      <c r="A221" s="35"/>
      <c r="B221" s="48"/>
      <c r="C221" s="49"/>
      <c r="D221" s="49"/>
      <c r="E221" s="49"/>
      <c r="F221" s="49"/>
      <c r="G221" s="49"/>
      <c r="H221" s="49"/>
      <c r="I221" s="49"/>
      <c r="J221" s="49"/>
      <c r="K221" s="49"/>
      <c r="L221" s="40"/>
      <c r="M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</row>
  </sheetData>
  <sheetProtection algorithmName="SHA-512" hashValue="d/JsXK4GMOPFl6BK4Aa6kIyTHmpwg9iNHGl90ONhAsDjO20CJfJwpHSXBIrrA9PK0+Tt/qOjcYeHn1U7Q1sdgg==" saltValue="KclV5P2CaPFklOOc7wiTi3tXKvXkKYYMjNSkHO8akzR0eAfJVSCqTxi+S9DViqDtNsxKdnSpQjN3fER3poC8Ug==" spinCount="100000" sheet="1" objects="1" scenarios="1" formatColumns="0" formatRows="0" autoFilter="0"/>
  <autoFilter ref="C99:K220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6" r:id="rId2"/>
    <hyperlink ref="F108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7" r:id="rId11"/>
    <hyperlink ref="F131" r:id="rId12"/>
    <hyperlink ref="F133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57" r:id="rId21"/>
    <hyperlink ref="F159" r:id="rId22"/>
    <hyperlink ref="F161" r:id="rId23"/>
    <hyperlink ref="F163" r:id="rId24"/>
    <hyperlink ref="F165" r:id="rId25"/>
    <hyperlink ref="F168" r:id="rId26"/>
    <hyperlink ref="F170" r:id="rId27"/>
    <hyperlink ref="F173" r:id="rId28"/>
    <hyperlink ref="F175" r:id="rId29"/>
    <hyperlink ref="F177" r:id="rId30"/>
    <hyperlink ref="F179" r:id="rId31"/>
    <hyperlink ref="F183" r:id="rId32"/>
    <hyperlink ref="F185" r:id="rId33"/>
    <hyperlink ref="F187" r:id="rId34"/>
    <hyperlink ref="F189" r:id="rId35"/>
    <hyperlink ref="F192" r:id="rId36"/>
    <hyperlink ref="F194" r:id="rId37"/>
    <hyperlink ref="F196" r:id="rId38"/>
    <hyperlink ref="F198" r:id="rId39"/>
    <hyperlink ref="F201" r:id="rId40"/>
    <hyperlink ref="F203" r:id="rId41"/>
    <hyperlink ref="F205" r:id="rId42"/>
    <hyperlink ref="F207" r:id="rId43"/>
    <hyperlink ref="F209" r:id="rId44"/>
    <hyperlink ref="F211" r:id="rId45"/>
    <hyperlink ref="F214" r:id="rId46"/>
    <hyperlink ref="F216" r:id="rId47"/>
    <hyperlink ref="F218" r:id="rId48"/>
    <hyperlink ref="F220" r:id="rId4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122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1659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ROUND(J100,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ROUND((SUM(BE100:BE219)),  2)</f>
        <v>0</v>
      </c>
      <c r="G37" s="35"/>
      <c r="H37" s="35"/>
      <c r="I37" s="124">
        <v>0.21</v>
      </c>
      <c r="J37" s="123">
        <f>ROUND(((SUM(BE100:BE219))*I37),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ROUND((SUM(BF100:BF219)),  2)</f>
        <v>0</v>
      </c>
      <c r="G38" s="35"/>
      <c r="H38" s="35"/>
      <c r="I38" s="124">
        <v>0.15</v>
      </c>
      <c r="J38" s="123">
        <f>ROUND(((SUM(BF100:BF219))*I38),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ROUND((SUM(BG100:BG219)),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ROUND((SUM(BH100:BH219)),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ROUND((SUM(BI100:BI219)),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08 - 2.NP_1.ETAPA - VODOVOD_7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J100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J101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J102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J109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J118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J125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J128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J129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J171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1458</v>
      </c>
      <c r="E76" s="148"/>
      <c r="F76" s="148"/>
      <c r="G76" s="148"/>
      <c r="H76" s="148"/>
      <c r="I76" s="148"/>
      <c r="J76" s="149">
        <f>J198</f>
        <v>0</v>
      </c>
      <c r="K76" s="97"/>
      <c r="L76" s="150"/>
    </row>
    <row r="77" spans="1:47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217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90" t="str">
        <f>E7</f>
        <v>ZŠ Rokycanova - opravy vnitřních instalací</v>
      </c>
      <c r="F86" s="391"/>
      <c r="G86" s="391"/>
      <c r="H86" s="391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290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291</v>
      </c>
      <c r="F88" s="376"/>
      <c r="G88" s="376"/>
      <c r="H88" s="376"/>
      <c r="I88" s="23"/>
      <c r="J88" s="23"/>
      <c r="K88" s="23"/>
      <c r="L88" s="21"/>
    </row>
    <row r="89" spans="1:31" s="1" customFormat="1" ht="12" customHeight="1">
      <c r="B89" s="22"/>
      <c r="C89" s="30" t="s">
        <v>292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94" t="s">
        <v>1289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297</v>
      </c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46" t="str">
        <f>E13</f>
        <v>08 - 2.NP_1.ETAPA - VODOVOD_7</v>
      </c>
      <c r="F92" s="384"/>
      <c r="G92" s="384"/>
      <c r="H92" s="384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F16</f>
        <v>Sokolov</v>
      </c>
      <c r="G94" s="37"/>
      <c r="H94" s="37"/>
      <c r="I94" s="30" t="s">
        <v>23</v>
      </c>
      <c r="J94" s="60" t="str">
        <f>IF(J16="","",J16)</f>
        <v>26. 1. 2022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E19</f>
        <v>Město Sokolov, Rokycanova 1929, Sokolov</v>
      </c>
      <c r="G96" s="37"/>
      <c r="H96" s="37"/>
      <c r="I96" s="30" t="s">
        <v>33</v>
      </c>
      <c r="J96" s="33" t="str">
        <f>E25</f>
        <v>NCI.CZ ENGINEERING s.r.o.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31</v>
      </c>
      <c r="D97" s="37"/>
      <c r="E97" s="37"/>
      <c r="F97" s="28" t="str">
        <f>IF(E22="","",E22)</f>
        <v>Vyplň údaj</v>
      </c>
      <c r="G97" s="37"/>
      <c r="H97" s="37"/>
      <c r="I97" s="30" t="s">
        <v>38</v>
      </c>
      <c r="J97" s="33" t="str">
        <f>E28</f>
        <v>Ing. Kamil Šlachta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1"/>
      <c r="B99" s="152"/>
      <c r="C99" s="153" t="s">
        <v>218</v>
      </c>
      <c r="D99" s="154" t="s">
        <v>60</v>
      </c>
      <c r="E99" s="154" t="s">
        <v>56</v>
      </c>
      <c r="F99" s="154" t="s">
        <v>57</v>
      </c>
      <c r="G99" s="154" t="s">
        <v>219</v>
      </c>
      <c r="H99" s="154" t="s">
        <v>220</v>
      </c>
      <c r="I99" s="154" t="s">
        <v>221</v>
      </c>
      <c r="J99" s="154" t="s">
        <v>209</v>
      </c>
      <c r="K99" s="155" t="s">
        <v>222</v>
      </c>
      <c r="L99" s="156"/>
      <c r="M99" s="69" t="s">
        <v>19</v>
      </c>
      <c r="N99" s="70" t="s">
        <v>45</v>
      </c>
      <c r="O99" s="70" t="s">
        <v>223</v>
      </c>
      <c r="P99" s="70" t="s">
        <v>224</v>
      </c>
      <c r="Q99" s="70" t="s">
        <v>225</v>
      </c>
      <c r="R99" s="70" t="s">
        <v>226</v>
      </c>
      <c r="S99" s="70" t="s">
        <v>227</v>
      </c>
      <c r="T99" s="71" t="s">
        <v>228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2" customFormat="1" ht="22.9" customHeight="1">
      <c r="A100" s="35"/>
      <c r="B100" s="36"/>
      <c r="C100" s="76" t="s">
        <v>229</v>
      </c>
      <c r="D100" s="37"/>
      <c r="E100" s="37"/>
      <c r="F100" s="37"/>
      <c r="G100" s="37"/>
      <c r="H100" s="37"/>
      <c r="I100" s="37"/>
      <c r="J100" s="157">
        <f>BK100</f>
        <v>0</v>
      </c>
      <c r="K100" s="37"/>
      <c r="L100" s="40"/>
      <c r="M100" s="72"/>
      <c r="N100" s="158"/>
      <c r="O100" s="73"/>
      <c r="P100" s="159">
        <f>P101+P128</f>
        <v>0</v>
      </c>
      <c r="Q100" s="73"/>
      <c r="R100" s="159">
        <f>R101+R128</f>
        <v>1.7161122499999999</v>
      </c>
      <c r="S100" s="73"/>
      <c r="T100" s="160">
        <f>T101+T128</f>
        <v>4.4641299999999999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74</v>
      </c>
      <c r="AU100" s="18" t="s">
        <v>210</v>
      </c>
      <c r="BK100" s="161">
        <f>BK101+BK128</f>
        <v>0</v>
      </c>
    </row>
    <row r="101" spans="1:65" s="12" customFormat="1" ht="25.9" customHeight="1">
      <c r="B101" s="162"/>
      <c r="C101" s="163"/>
      <c r="D101" s="164" t="s">
        <v>74</v>
      </c>
      <c r="E101" s="165" t="s">
        <v>1303</v>
      </c>
      <c r="F101" s="165" t="s">
        <v>1304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f>P102+P109+P118+P125</f>
        <v>0</v>
      </c>
      <c r="Q101" s="170"/>
      <c r="R101" s="171">
        <f>R102+R109+R118+R125</f>
        <v>0.72404824999999995</v>
      </c>
      <c r="S101" s="170"/>
      <c r="T101" s="172">
        <f>T102+T109+T118+T125</f>
        <v>3.7880000000000003</v>
      </c>
      <c r="AR101" s="173" t="s">
        <v>80</v>
      </c>
      <c r="AT101" s="174" t="s">
        <v>74</v>
      </c>
      <c r="AU101" s="174" t="s">
        <v>75</v>
      </c>
      <c r="AY101" s="173" t="s">
        <v>233</v>
      </c>
      <c r="BK101" s="175">
        <f>BK102+BK109+BK118+BK125</f>
        <v>0</v>
      </c>
    </row>
    <row r="102" spans="1:65" s="12" customFormat="1" ht="22.9" customHeight="1">
      <c r="B102" s="162"/>
      <c r="C102" s="163"/>
      <c r="D102" s="164" t="s">
        <v>74</v>
      </c>
      <c r="E102" s="176" t="s">
        <v>269</v>
      </c>
      <c r="F102" s="176" t="s">
        <v>1305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SUM(P103:P108)</f>
        <v>0</v>
      </c>
      <c r="Q102" s="170"/>
      <c r="R102" s="171">
        <f>SUM(R103:R108)</f>
        <v>0.72404824999999995</v>
      </c>
      <c r="S102" s="170"/>
      <c r="T102" s="172">
        <f>SUM(T103:T108)</f>
        <v>0</v>
      </c>
      <c r="AR102" s="173" t="s">
        <v>80</v>
      </c>
      <c r="AT102" s="174" t="s">
        <v>74</v>
      </c>
      <c r="AU102" s="174" t="s">
        <v>80</v>
      </c>
      <c r="AY102" s="173" t="s">
        <v>233</v>
      </c>
      <c r="BK102" s="175">
        <f>SUM(BK103:BK108)</f>
        <v>0</v>
      </c>
    </row>
    <row r="103" spans="1:65" s="2" customFormat="1" ht="24.2" customHeight="1">
      <c r="A103" s="35"/>
      <c r="B103" s="36"/>
      <c r="C103" s="178" t="s">
        <v>80</v>
      </c>
      <c r="D103" s="178" t="s">
        <v>236</v>
      </c>
      <c r="E103" s="179" t="s">
        <v>1306</v>
      </c>
      <c r="F103" s="180" t="s">
        <v>1307</v>
      </c>
      <c r="G103" s="181" t="s">
        <v>301</v>
      </c>
      <c r="H103" s="182">
        <v>5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3.3999999999999998E-3</v>
      </c>
      <c r="R103" s="187">
        <f>Q103*H103</f>
        <v>1.6999999999999998E-2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1660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1309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178" t="s">
        <v>86</v>
      </c>
      <c r="D105" s="178" t="s">
        <v>236</v>
      </c>
      <c r="E105" s="179" t="s">
        <v>1460</v>
      </c>
      <c r="F105" s="180" t="s">
        <v>1461</v>
      </c>
      <c r="G105" s="181" t="s">
        <v>1099</v>
      </c>
      <c r="H105" s="182">
        <v>5.0250000000000004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4.1529999999999997E-2</v>
      </c>
      <c r="R105" s="187">
        <f>Q105*H105</f>
        <v>0.20868824999999999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1661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1463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4.2" customHeight="1">
      <c r="A107" s="35"/>
      <c r="B107" s="36"/>
      <c r="C107" s="178" t="s">
        <v>91</v>
      </c>
      <c r="D107" s="178" t="s">
        <v>236</v>
      </c>
      <c r="E107" s="179" t="s">
        <v>1464</v>
      </c>
      <c r="F107" s="180" t="s">
        <v>1465</v>
      </c>
      <c r="G107" s="181" t="s">
        <v>1099</v>
      </c>
      <c r="H107" s="182">
        <v>12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4.1529999999999997E-2</v>
      </c>
      <c r="R107" s="187">
        <f>Q107*H107</f>
        <v>0.49835999999999997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1662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1467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12" customFormat="1" ht="22.9" customHeight="1">
      <c r="B109" s="162"/>
      <c r="C109" s="163"/>
      <c r="D109" s="164" t="s">
        <v>74</v>
      </c>
      <c r="E109" s="176" t="s">
        <v>340</v>
      </c>
      <c r="F109" s="176" t="s">
        <v>1333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SUM(P110:P117)</f>
        <v>0</v>
      </c>
      <c r="Q109" s="170"/>
      <c r="R109" s="171">
        <f>SUM(R110:R117)</f>
        <v>0</v>
      </c>
      <c r="S109" s="170"/>
      <c r="T109" s="172">
        <f>SUM(T110:T117)</f>
        <v>3.7880000000000003</v>
      </c>
      <c r="AR109" s="173" t="s">
        <v>80</v>
      </c>
      <c r="AT109" s="174" t="s">
        <v>74</v>
      </c>
      <c r="AU109" s="174" t="s">
        <v>80</v>
      </c>
      <c r="AY109" s="173" t="s">
        <v>233</v>
      </c>
      <c r="BK109" s="175">
        <f>SUM(BK110:BK117)</f>
        <v>0</v>
      </c>
    </row>
    <row r="110" spans="1:65" s="2" customFormat="1" ht="33" customHeight="1">
      <c r="A110" s="35"/>
      <c r="B110" s="36"/>
      <c r="C110" s="178" t="s">
        <v>260</v>
      </c>
      <c r="D110" s="178" t="s">
        <v>236</v>
      </c>
      <c r="E110" s="179" t="s">
        <v>1334</v>
      </c>
      <c r="F110" s="180" t="s">
        <v>1335</v>
      </c>
      <c r="G110" s="181" t="s">
        <v>301</v>
      </c>
      <c r="H110" s="182">
        <v>5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7.2999999999999995E-2</v>
      </c>
      <c r="T110" s="188">
        <f>S110*H110</f>
        <v>0.36499999999999999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1663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1337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37.9" customHeight="1">
      <c r="A112" s="35"/>
      <c r="B112" s="36"/>
      <c r="C112" s="178" t="s">
        <v>232</v>
      </c>
      <c r="D112" s="178" t="s">
        <v>236</v>
      </c>
      <c r="E112" s="179" t="s">
        <v>1469</v>
      </c>
      <c r="F112" s="180" t="s">
        <v>1470</v>
      </c>
      <c r="G112" s="181" t="s">
        <v>307</v>
      </c>
      <c r="H112" s="182">
        <v>33.5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1.7999999999999999E-2</v>
      </c>
      <c r="T112" s="188">
        <f>S112*H112</f>
        <v>0.60299999999999998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1664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1472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37.9" customHeight="1">
      <c r="A114" s="35"/>
      <c r="B114" s="36"/>
      <c r="C114" s="178" t="s">
        <v>269</v>
      </c>
      <c r="D114" s="178" t="s">
        <v>236</v>
      </c>
      <c r="E114" s="179" t="s">
        <v>1473</v>
      </c>
      <c r="F114" s="180" t="s">
        <v>1474</v>
      </c>
      <c r="G114" s="181" t="s">
        <v>307</v>
      </c>
      <c r="H114" s="182">
        <v>30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5.3999999999999999E-2</v>
      </c>
      <c r="T114" s="188">
        <f>S114*H114</f>
        <v>1.6199999999999999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260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1665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1476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49.15" customHeight="1">
      <c r="A116" s="35"/>
      <c r="B116" s="36"/>
      <c r="C116" s="178" t="s">
        <v>276</v>
      </c>
      <c r="D116" s="178" t="s">
        <v>236</v>
      </c>
      <c r="E116" s="179" t="s">
        <v>1477</v>
      </c>
      <c r="F116" s="180" t="s">
        <v>1478</v>
      </c>
      <c r="G116" s="181" t="s">
        <v>307</v>
      </c>
      <c r="H116" s="182">
        <v>30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0.04</v>
      </c>
      <c r="T116" s="188">
        <f>S116*H116</f>
        <v>1.2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1666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1480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284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4.4640000000000004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1667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340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37.944000000000003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1668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188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4.4640000000000004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1669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123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0.73199999999999998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1670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P129+P171+P198</f>
        <v>0</v>
      </c>
      <c r="Q128" s="170"/>
      <c r="R128" s="171">
        <f>R129+R171+R198</f>
        <v>0.99206399999999995</v>
      </c>
      <c r="S128" s="170"/>
      <c r="T128" s="172">
        <f>T129+T171+T198</f>
        <v>0.67613000000000001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BK129+BK171+BK198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SUM(P130:P170)</f>
        <v>0</v>
      </c>
      <c r="Q129" s="170"/>
      <c r="R129" s="171">
        <f>SUM(R130:R170)</f>
        <v>0.29145000000000004</v>
      </c>
      <c r="S129" s="170"/>
      <c r="T129" s="172">
        <f>SUM(T130:T170)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SUM(BK130:BK170)</f>
        <v>0</v>
      </c>
    </row>
    <row r="130" spans="1:65" s="2" customFormat="1" ht="33" customHeight="1">
      <c r="A130" s="35"/>
      <c r="B130" s="36"/>
      <c r="C130" s="178" t="s">
        <v>158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46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4.5079999999999995E-2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1671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191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21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2.6460000000000001E-2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1672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126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60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0.1704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1673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8</v>
      </c>
      <c r="D136" s="178" t="s">
        <v>236</v>
      </c>
      <c r="E136" s="179" t="s">
        <v>1491</v>
      </c>
      <c r="F136" s="180" t="s">
        <v>1492</v>
      </c>
      <c r="G136" s="181" t="s">
        <v>307</v>
      </c>
      <c r="H136" s="182">
        <v>23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4.0000000000000003E-5</v>
      </c>
      <c r="R136" s="187">
        <f>Q136*H136</f>
        <v>9.2000000000000003E-4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1674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1494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194</v>
      </c>
      <c r="D138" s="178" t="s">
        <v>236</v>
      </c>
      <c r="E138" s="179" t="s">
        <v>1495</v>
      </c>
      <c r="F138" s="180" t="s">
        <v>1496</v>
      </c>
      <c r="G138" s="181" t="s">
        <v>307</v>
      </c>
      <c r="H138" s="182">
        <v>12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4.0000000000000003E-5</v>
      </c>
      <c r="R138" s="187">
        <f>Q138*H138</f>
        <v>4.8000000000000007E-4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1675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1498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129</v>
      </c>
      <c r="D140" s="178" t="s">
        <v>236</v>
      </c>
      <c r="E140" s="179" t="s">
        <v>1499</v>
      </c>
      <c r="F140" s="180" t="s">
        <v>1500</v>
      </c>
      <c r="G140" s="181" t="s">
        <v>307</v>
      </c>
      <c r="H140" s="182">
        <v>30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1.2000000000000001E-3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1676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1502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163</v>
      </c>
      <c r="D142" s="178" t="s">
        <v>236</v>
      </c>
      <c r="E142" s="179" t="s">
        <v>1503</v>
      </c>
      <c r="F142" s="180" t="s">
        <v>1504</v>
      </c>
      <c r="G142" s="181" t="s">
        <v>307</v>
      </c>
      <c r="H142" s="182">
        <v>23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2.0000000000000001E-4</v>
      </c>
      <c r="R142" s="187">
        <f>Q142*H142</f>
        <v>4.5999999999999999E-3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1677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1506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197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39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9.3600000000000003E-3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1678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24.2" customHeight="1">
      <c r="A146" s="35"/>
      <c r="B146" s="36"/>
      <c r="C146" s="178" t="s">
        <v>132</v>
      </c>
      <c r="D146" s="178" t="s">
        <v>236</v>
      </c>
      <c r="E146" s="179" t="s">
        <v>1508</v>
      </c>
      <c r="F146" s="180" t="s">
        <v>1509</v>
      </c>
      <c r="G146" s="181" t="s">
        <v>301</v>
      </c>
      <c r="H146" s="182">
        <v>11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1679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1511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16.5" customHeight="1">
      <c r="A148" s="35"/>
      <c r="B148" s="36"/>
      <c r="C148" s="206" t="s">
        <v>7</v>
      </c>
      <c r="D148" s="206" t="s">
        <v>310</v>
      </c>
      <c r="E148" s="207" t="s">
        <v>1512</v>
      </c>
      <c r="F148" s="208" t="s">
        <v>1513</v>
      </c>
      <c r="G148" s="209" t="s">
        <v>301</v>
      </c>
      <c r="H148" s="210">
        <v>6</v>
      </c>
      <c r="I148" s="211"/>
      <c r="J148" s="212">
        <f t="shared" ref="J148:J161" si="0">ROUND(I148*H148,2)</f>
        <v>0</v>
      </c>
      <c r="K148" s="208" t="s">
        <v>240</v>
      </c>
      <c r="L148" s="213"/>
      <c r="M148" s="214" t="s">
        <v>19</v>
      </c>
      <c r="N148" s="215" t="s">
        <v>46</v>
      </c>
      <c r="O148" s="65"/>
      <c r="P148" s="187">
        <f t="shared" ref="P148:P161" si="1">O148*H148</f>
        <v>0</v>
      </c>
      <c r="Q148" s="187">
        <v>3.0000000000000001E-5</v>
      </c>
      <c r="R148" s="187">
        <f t="shared" ref="R148:R161" si="2">Q148*H148</f>
        <v>1.8000000000000001E-4</v>
      </c>
      <c r="S148" s="187">
        <v>0</v>
      </c>
      <c r="T148" s="188">
        <f t="shared" ref="T148:T161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313</v>
      </c>
      <c r="AT148" s="189" t="s">
        <v>310</v>
      </c>
      <c r="AU148" s="189" t="s">
        <v>86</v>
      </c>
      <c r="AY148" s="18" t="s">
        <v>233</v>
      </c>
      <c r="BE148" s="190">
        <f t="shared" ref="BE148:BE161" si="4">IF(N148="základní",J148,0)</f>
        <v>0</v>
      </c>
      <c r="BF148" s="190">
        <f t="shared" ref="BF148:BF161" si="5">IF(N148="snížená",J148,0)</f>
        <v>0</v>
      </c>
      <c r="BG148" s="190">
        <f t="shared" ref="BG148:BG161" si="6">IF(N148="zákl. přenesená",J148,0)</f>
        <v>0</v>
      </c>
      <c r="BH148" s="190">
        <f t="shared" ref="BH148:BH161" si="7">IF(N148="sníž. přenesená",J148,0)</f>
        <v>0</v>
      </c>
      <c r="BI148" s="190">
        <f t="shared" ref="BI148:BI161" si="8">IF(N148="nulová",J148,0)</f>
        <v>0</v>
      </c>
      <c r="BJ148" s="18" t="s">
        <v>80</v>
      </c>
      <c r="BK148" s="190">
        <f t="shared" ref="BK148:BK161" si="9">ROUND(I148*H148,2)</f>
        <v>0</v>
      </c>
      <c r="BL148" s="18" t="s">
        <v>194</v>
      </c>
      <c r="BM148" s="189" t="s">
        <v>1680</v>
      </c>
    </row>
    <row r="149" spans="1:65" s="2" customFormat="1" ht="16.5" customHeight="1">
      <c r="A149" s="35"/>
      <c r="B149" s="36"/>
      <c r="C149" s="206" t="s">
        <v>200</v>
      </c>
      <c r="D149" s="206" t="s">
        <v>310</v>
      </c>
      <c r="E149" s="207" t="s">
        <v>1423</v>
      </c>
      <c r="F149" s="208" t="s">
        <v>1424</v>
      </c>
      <c r="G149" s="209" t="s">
        <v>301</v>
      </c>
      <c r="H149" s="210">
        <v>6</v>
      </c>
      <c r="I149" s="211"/>
      <c r="J149" s="212">
        <f t="shared" si="0"/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si="1"/>
        <v>0</v>
      </c>
      <c r="Q149" s="187">
        <v>4.0000000000000003E-5</v>
      </c>
      <c r="R149" s="187">
        <f t="shared" si="2"/>
        <v>2.4000000000000003E-4</v>
      </c>
      <c r="S149" s="187">
        <v>0</v>
      </c>
      <c r="T149" s="18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8" t="s">
        <v>80</v>
      </c>
      <c r="BK149" s="190">
        <f t="shared" si="9"/>
        <v>0</v>
      </c>
      <c r="BL149" s="18" t="s">
        <v>194</v>
      </c>
      <c r="BM149" s="189" t="s">
        <v>1681</v>
      </c>
    </row>
    <row r="150" spans="1:65" s="2" customFormat="1" ht="16.5" customHeight="1">
      <c r="A150" s="35"/>
      <c r="B150" s="36"/>
      <c r="C150" s="206" t="s">
        <v>135</v>
      </c>
      <c r="D150" s="206" t="s">
        <v>310</v>
      </c>
      <c r="E150" s="207" t="s">
        <v>1682</v>
      </c>
      <c r="F150" s="208" t="s">
        <v>1683</v>
      </c>
      <c r="G150" s="209" t="s">
        <v>301</v>
      </c>
      <c r="H150" s="210">
        <v>4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6.9999999999999994E-5</v>
      </c>
      <c r="R150" s="187">
        <f t="shared" si="2"/>
        <v>2.7999999999999998E-4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1684</v>
      </c>
    </row>
    <row r="151" spans="1:65" s="2" customFormat="1" ht="16.5" customHeight="1">
      <c r="A151" s="35"/>
      <c r="B151" s="36"/>
      <c r="C151" s="206" t="s">
        <v>168</v>
      </c>
      <c r="D151" s="206" t="s">
        <v>310</v>
      </c>
      <c r="E151" s="207" t="s">
        <v>1516</v>
      </c>
      <c r="F151" s="208" t="s">
        <v>1517</v>
      </c>
      <c r="G151" s="209" t="s">
        <v>301</v>
      </c>
      <c r="H151" s="210">
        <v>18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1.2E-4</v>
      </c>
      <c r="R151" s="187">
        <f t="shared" si="2"/>
        <v>2.16E-3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1685</v>
      </c>
    </row>
    <row r="152" spans="1:65" s="2" customFormat="1" ht="24.2" customHeight="1">
      <c r="A152" s="35"/>
      <c r="B152" s="36"/>
      <c r="C152" s="206" t="s">
        <v>203</v>
      </c>
      <c r="D152" s="206" t="s">
        <v>310</v>
      </c>
      <c r="E152" s="207" t="s">
        <v>1519</v>
      </c>
      <c r="F152" s="208" t="s">
        <v>1520</v>
      </c>
      <c r="G152" s="209" t="s">
        <v>301</v>
      </c>
      <c r="H152" s="210">
        <v>42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2.0000000000000002E-5</v>
      </c>
      <c r="R152" s="187">
        <f t="shared" si="2"/>
        <v>8.4000000000000003E-4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1686</v>
      </c>
    </row>
    <row r="153" spans="1:65" s="2" customFormat="1" ht="24.2" customHeight="1">
      <c r="A153" s="35"/>
      <c r="B153" s="36"/>
      <c r="C153" s="206" t="s">
        <v>401</v>
      </c>
      <c r="D153" s="206" t="s">
        <v>310</v>
      </c>
      <c r="E153" s="207" t="s">
        <v>1522</v>
      </c>
      <c r="F153" s="208" t="s">
        <v>1523</v>
      </c>
      <c r="G153" s="209" t="s">
        <v>301</v>
      </c>
      <c r="H153" s="210">
        <v>6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3.0000000000000001E-5</v>
      </c>
      <c r="R153" s="187">
        <f t="shared" si="2"/>
        <v>1.8000000000000001E-4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1687</v>
      </c>
    </row>
    <row r="154" spans="1:65" s="2" customFormat="1" ht="24.2" customHeight="1">
      <c r="A154" s="35"/>
      <c r="B154" s="36"/>
      <c r="C154" s="206" t="s">
        <v>406</v>
      </c>
      <c r="D154" s="206" t="s">
        <v>310</v>
      </c>
      <c r="E154" s="207" t="s">
        <v>1688</v>
      </c>
      <c r="F154" s="208" t="s">
        <v>1689</v>
      </c>
      <c r="G154" s="209" t="s">
        <v>301</v>
      </c>
      <c r="H154" s="210">
        <v>2</v>
      </c>
      <c r="I154" s="211"/>
      <c r="J154" s="212">
        <f t="shared" si="0"/>
        <v>0</v>
      </c>
      <c r="K154" s="208" t="s">
        <v>240</v>
      </c>
      <c r="L154" s="213"/>
      <c r="M154" s="214" t="s">
        <v>19</v>
      </c>
      <c r="N154" s="215" t="s">
        <v>46</v>
      </c>
      <c r="O154" s="65"/>
      <c r="P154" s="187">
        <f t="shared" si="1"/>
        <v>0</v>
      </c>
      <c r="Q154" s="187">
        <v>5.0000000000000002E-5</v>
      </c>
      <c r="R154" s="187">
        <f t="shared" si="2"/>
        <v>1E-4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313</v>
      </c>
      <c r="AT154" s="189" t="s">
        <v>310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1690</v>
      </c>
    </row>
    <row r="155" spans="1:65" s="2" customFormat="1" ht="16.5" customHeight="1">
      <c r="A155" s="35"/>
      <c r="B155" s="36"/>
      <c r="C155" s="206" t="s">
        <v>410</v>
      </c>
      <c r="D155" s="206" t="s">
        <v>310</v>
      </c>
      <c r="E155" s="207" t="s">
        <v>1525</v>
      </c>
      <c r="F155" s="208" t="s">
        <v>1526</v>
      </c>
      <c r="G155" s="209" t="s">
        <v>301</v>
      </c>
      <c r="H155" s="210">
        <v>14</v>
      </c>
      <c r="I155" s="211"/>
      <c r="J155" s="212">
        <f t="shared" si="0"/>
        <v>0</v>
      </c>
      <c r="K155" s="208" t="s">
        <v>240</v>
      </c>
      <c r="L155" s="213"/>
      <c r="M155" s="214" t="s">
        <v>19</v>
      </c>
      <c r="N155" s="215" t="s">
        <v>46</v>
      </c>
      <c r="O155" s="65"/>
      <c r="P155" s="187">
        <f t="shared" si="1"/>
        <v>0</v>
      </c>
      <c r="Q155" s="187">
        <v>3.0000000000000001E-5</v>
      </c>
      <c r="R155" s="187">
        <f t="shared" si="2"/>
        <v>4.2000000000000002E-4</v>
      </c>
      <c r="S155" s="187">
        <v>0</v>
      </c>
      <c r="T155" s="18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313</v>
      </c>
      <c r="AT155" s="189" t="s">
        <v>310</v>
      </c>
      <c r="AU155" s="189" t="s">
        <v>86</v>
      </c>
      <c r="AY155" s="18" t="s">
        <v>233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8" t="s">
        <v>80</v>
      </c>
      <c r="BK155" s="190">
        <f t="shared" si="9"/>
        <v>0</v>
      </c>
      <c r="BL155" s="18" t="s">
        <v>194</v>
      </c>
      <c r="BM155" s="189" t="s">
        <v>1691</v>
      </c>
    </row>
    <row r="156" spans="1:65" s="2" customFormat="1" ht="16.5" customHeight="1">
      <c r="A156" s="35"/>
      <c r="B156" s="36"/>
      <c r="C156" s="206" t="s">
        <v>415</v>
      </c>
      <c r="D156" s="206" t="s">
        <v>310</v>
      </c>
      <c r="E156" s="207" t="s">
        <v>1692</v>
      </c>
      <c r="F156" s="208" t="s">
        <v>1693</v>
      </c>
      <c r="G156" s="209" t="s">
        <v>301</v>
      </c>
      <c r="H156" s="210">
        <v>2</v>
      </c>
      <c r="I156" s="211"/>
      <c r="J156" s="212">
        <f t="shared" si="0"/>
        <v>0</v>
      </c>
      <c r="K156" s="208" t="s">
        <v>240</v>
      </c>
      <c r="L156" s="213"/>
      <c r="M156" s="214" t="s">
        <v>19</v>
      </c>
      <c r="N156" s="215" t="s">
        <v>46</v>
      </c>
      <c r="O156" s="65"/>
      <c r="P156" s="187">
        <f t="shared" si="1"/>
        <v>0</v>
      </c>
      <c r="Q156" s="187">
        <v>4.0000000000000003E-5</v>
      </c>
      <c r="R156" s="187">
        <f t="shared" si="2"/>
        <v>8.0000000000000007E-5</v>
      </c>
      <c r="S156" s="187">
        <v>0</v>
      </c>
      <c r="T156" s="188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313</v>
      </c>
      <c r="AT156" s="189" t="s">
        <v>310</v>
      </c>
      <c r="AU156" s="189" t="s">
        <v>86</v>
      </c>
      <c r="AY156" s="18" t="s">
        <v>233</v>
      </c>
      <c r="BE156" s="190">
        <f t="shared" si="4"/>
        <v>0</v>
      </c>
      <c r="BF156" s="190">
        <f t="shared" si="5"/>
        <v>0</v>
      </c>
      <c r="BG156" s="190">
        <f t="shared" si="6"/>
        <v>0</v>
      </c>
      <c r="BH156" s="190">
        <f t="shared" si="7"/>
        <v>0</v>
      </c>
      <c r="BI156" s="190">
        <f t="shared" si="8"/>
        <v>0</v>
      </c>
      <c r="BJ156" s="18" t="s">
        <v>80</v>
      </c>
      <c r="BK156" s="190">
        <f t="shared" si="9"/>
        <v>0</v>
      </c>
      <c r="BL156" s="18" t="s">
        <v>194</v>
      </c>
      <c r="BM156" s="189" t="s">
        <v>1694</v>
      </c>
    </row>
    <row r="157" spans="1:65" s="2" customFormat="1" ht="16.5" customHeight="1">
      <c r="A157" s="35"/>
      <c r="B157" s="36"/>
      <c r="C157" s="206" t="s">
        <v>419</v>
      </c>
      <c r="D157" s="206" t="s">
        <v>310</v>
      </c>
      <c r="E157" s="207" t="s">
        <v>1429</v>
      </c>
      <c r="F157" s="208" t="s">
        <v>1430</v>
      </c>
      <c r="G157" s="209" t="s">
        <v>301</v>
      </c>
      <c r="H157" s="210">
        <v>4</v>
      </c>
      <c r="I157" s="211"/>
      <c r="J157" s="212">
        <f t="shared" si="0"/>
        <v>0</v>
      </c>
      <c r="K157" s="208" t="s">
        <v>240</v>
      </c>
      <c r="L157" s="213"/>
      <c r="M157" s="214" t="s">
        <v>19</v>
      </c>
      <c r="N157" s="215" t="s">
        <v>46</v>
      </c>
      <c r="O157" s="65"/>
      <c r="P157" s="187">
        <f t="shared" si="1"/>
        <v>0</v>
      </c>
      <c r="Q157" s="187">
        <v>1.0000000000000001E-5</v>
      </c>
      <c r="R157" s="187">
        <f t="shared" si="2"/>
        <v>4.0000000000000003E-5</v>
      </c>
      <c r="S157" s="187">
        <v>0</v>
      </c>
      <c r="T157" s="188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313</v>
      </c>
      <c r="AT157" s="189" t="s">
        <v>310</v>
      </c>
      <c r="AU157" s="189" t="s">
        <v>86</v>
      </c>
      <c r="AY157" s="18" t="s">
        <v>233</v>
      </c>
      <c r="BE157" s="190">
        <f t="shared" si="4"/>
        <v>0</v>
      </c>
      <c r="BF157" s="190">
        <f t="shared" si="5"/>
        <v>0</v>
      </c>
      <c r="BG157" s="190">
        <f t="shared" si="6"/>
        <v>0</v>
      </c>
      <c r="BH157" s="190">
        <f t="shared" si="7"/>
        <v>0</v>
      </c>
      <c r="BI157" s="190">
        <f t="shared" si="8"/>
        <v>0</v>
      </c>
      <c r="BJ157" s="18" t="s">
        <v>80</v>
      </c>
      <c r="BK157" s="190">
        <f t="shared" si="9"/>
        <v>0</v>
      </c>
      <c r="BL157" s="18" t="s">
        <v>194</v>
      </c>
      <c r="BM157" s="189" t="s">
        <v>1695</v>
      </c>
    </row>
    <row r="158" spans="1:65" s="2" customFormat="1" ht="16.5" customHeight="1">
      <c r="A158" s="35"/>
      <c r="B158" s="36"/>
      <c r="C158" s="206" t="s">
        <v>424</v>
      </c>
      <c r="D158" s="206" t="s">
        <v>310</v>
      </c>
      <c r="E158" s="207" t="s">
        <v>1529</v>
      </c>
      <c r="F158" s="208" t="s">
        <v>1530</v>
      </c>
      <c r="G158" s="209" t="s">
        <v>301</v>
      </c>
      <c r="H158" s="210">
        <v>8</v>
      </c>
      <c r="I158" s="211"/>
      <c r="J158" s="212">
        <f t="shared" si="0"/>
        <v>0</v>
      </c>
      <c r="K158" s="208" t="s">
        <v>240</v>
      </c>
      <c r="L158" s="213"/>
      <c r="M158" s="214" t="s">
        <v>19</v>
      </c>
      <c r="N158" s="215" t="s">
        <v>46</v>
      </c>
      <c r="O158" s="65"/>
      <c r="P158" s="187">
        <f t="shared" si="1"/>
        <v>0</v>
      </c>
      <c r="Q158" s="187">
        <v>3.0000000000000001E-5</v>
      </c>
      <c r="R158" s="187">
        <f t="shared" si="2"/>
        <v>2.4000000000000001E-4</v>
      </c>
      <c r="S158" s="187">
        <v>0</v>
      </c>
      <c r="T158" s="188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313</v>
      </c>
      <c r="AT158" s="189" t="s">
        <v>310</v>
      </c>
      <c r="AU158" s="189" t="s">
        <v>86</v>
      </c>
      <c r="AY158" s="18" t="s">
        <v>233</v>
      </c>
      <c r="BE158" s="190">
        <f t="shared" si="4"/>
        <v>0</v>
      </c>
      <c r="BF158" s="190">
        <f t="shared" si="5"/>
        <v>0</v>
      </c>
      <c r="BG158" s="190">
        <f t="shared" si="6"/>
        <v>0</v>
      </c>
      <c r="BH158" s="190">
        <f t="shared" si="7"/>
        <v>0</v>
      </c>
      <c r="BI158" s="190">
        <f t="shared" si="8"/>
        <v>0</v>
      </c>
      <c r="BJ158" s="18" t="s">
        <v>80</v>
      </c>
      <c r="BK158" s="190">
        <f t="shared" si="9"/>
        <v>0</v>
      </c>
      <c r="BL158" s="18" t="s">
        <v>194</v>
      </c>
      <c r="BM158" s="189" t="s">
        <v>1696</v>
      </c>
    </row>
    <row r="159" spans="1:65" s="2" customFormat="1" ht="16.5" customHeight="1">
      <c r="A159" s="35"/>
      <c r="B159" s="36"/>
      <c r="C159" s="206" t="s">
        <v>313</v>
      </c>
      <c r="D159" s="206" t="s">
        <v>310</v>
      </c>
      <c r="E159" s="207" t="s">
        <v>1441</v>
      </c>
      <c r="F159" s="208" t="s">
        <v>1442</v>
      </c>
      <c r="G159" s="209" t="s">
        <v>301</v>
      </c>
      <c r="H159" s="210">
        <v>1</v>
      </c>
      <c r="I159" s="211"/>
      <c r="J159" s="212">
        <f t="shared" si="0"/>
        <v>0</v>
      </c>
      <c r="K159" s="208" t="s">
        <v>240</v>
      </c>
      <c r="L159" s="213"/>
      <c r="M159" s="214" t="s">
        <v>19</v>
      </c>
      <c r="N159" s="215" t="s">
        <v>46</v>
      </c>
      <c r="O159" s="65"/>
      <c r="P159" s="187">
        <f t="shared" si="1"/>
        <v>0</v>
      </c>
      <c r="Q159" s="187">
        <v>2.0000000000000002E-5</v>
      </c>
      <c r="R159" s="187">
        <f t="shared" si="2"/>
        <v>2.0000000000000002E-5</v>
      </c>
      <c r="S159" s="187">
        <v>0</v>
      </c>
      <c r="T159" s="188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313</v>
      </c>
      <c r="AT159" s="189" t="s">
        <v>310</v>
      </c>
      <c r="AU159" s="189" t="s">
        <v>86</v>
      </c>
      <c r="AY159" s="18" t="s">
        <v>233</v>
      </c>
      <c r="BE159" s="190">
        <f t="shared" si="4"/>
        <v>0</v>
      </c>
      <c r="BF159" s="190">
        <f t="shared" si="5"/>
        <v>0</v>
      </c>
      <c r="BG159" s="190">
        <f t="shared" si="6"/>
        <v>0</v>
      </c>
      <c r="BH159" s="190">
        <f t="shared" si="7"/>
        <v>0</v>
      </c>
      <c r="BI159" s="190">
        <f t="shared" si="8"/>
        <v>0</v>
      </c>
      <c r="BJ159" s="18" t="s">
        <v>80</v>
      </c>
      <c r="BK159" s="190">
        <f t="shared" si="9"/>
        <v>0</v>
      </c>
      <c r="BL159" s="18" t="s">
        <v>194</v>
      </c>
      <c r="BM159" s="189" t="s">
        <v>1697</v>
      </c>
    </row>
    <row r="160" spans="1:65" s="2" customFormat="1" ht="16.5" customHeight="1">
      <c r="A160" s="35"/>
      <c r="B160" s="36"/>
      <c r="C160" s="206" t="s">
        <v>432</v>
      </c>
      <c r="D160" s="206" t="s">
        <v>310</v>
      </c>
      <c r="E160" s="207" t="s">
        <v>1698</v>
      </c>
      <c r="F160" s="208" t="s">
        <v>1699</v>
      </c>
      <c r="G160" s="209" t="s">
        <v>301</v>
      </c>
      <c r="H160" s="210">
        <v>1</v>
      </c>
      <c r="I160" s="211"/>
      <c r="J160" s="212">
        <f t="shared" si="0"/>
        <v>0</v>
      </c>
      <c r="K160" s="208" t="s">
        <v>240</v>
      </c>
      <c r="L160" s="213"/>
      <c r="M160" s="214" t="s">
        <v>19</v>
      </c>
      <c r="N160" s="215" t="s">
        <v>46</v>
      </c>
      <c r="O160" s="65"/>
      <c r="P160" s="187">
        <f t="shared" si="1"/>
        <v>0</v>
      </c>
      <c r="Q160" s="187">
        <v>1.0000000000000001E-5</v>
      </c>
      <c r="R160" s="187">
        <f t="shared" si="2"/>
        <v>1.0000000000000001E-5</v>
      </c>
      <c r="S160" s="187">
        <v>0</v>
      </c>
      <c r="T160" s="188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313</v>
      </c>
      <c r="AT160" s="189" t="s">
        <v>310</v>
      </c>
      <c r="AU160" s="189" t="s">
        <v>86</v>
      </c>
      <c r="AY160" s="18" t="s">
        <v>233</v>
      </c>
      <c r="BE160" s="190">
        <f t="shared" si="4"/>
        <v>0</v>
      </c>
      <c r="BF160" s="190">
        <f t="shared" si="5"/>
        <v>0</v>
      </c>
      <c r="BG160" s="190">
        <f t="shared" si="6"/>
        <v>0</v>
      </c>
      <c r="BH160" s="190">
        <f t="shared" si="7"/>
        <v>0</v>
      </c>
      <c r="BI160" s="190">
        <f t="shared" si="8"/>
        <v>0</v>
      </c>
      <c r="BJ160" s="18" t="s">
        <v>80</v>
      </c>
      <c r="BK160" s="190">
        <f t="shared" si="9"/>
        <v>0</v>
      </c>
      <c r="BL160" s="18" t="s">
        <v>194</v>
      </c>
      <c r="BM160" s="189" t="s">
        <v>1700</v>
      </c>
    </row>
    <row r="161" spans="1:65" s="2" customFormat="1" ht="24.2" customHeight="1">
      <c r="A161" s="35"/>
      <c r="B161" s="36"/>
      <c r="C161" s="178" t="s">
        <v>437</v>
      </c>
      <c r="D161" s="178" t="s">
        <v>236</v>
      </c>
      <c r="E161" s="179" t="s">
        <v>1532</v>
      </c>
      <c r="F161" s="180" t="s">
        <v>1533</v>
      </c>
      <c r="G161" s="181" t="s">
        <v>301</v>
      </c>
      <c r="H161" s="182">
        <v>2</v>
      </c>
      <c r="I161" s="183"/>
      <c r="J161" s="184">
        <f t="shared" si="0"/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 t="shared" si="1"/>
        <v>0</v>
      </c>
      <c r="Q161" s="187">
        <v>1.2999999999999999E-4</v>
      </c>
      <c r="R161" s="187">
        <f t="shared" si="2"/>
        <v>2.5999999999999998E-4</v>
      </c>
      <c r="S161" s="187">
        <v>0</v>
      </c>
      <c r="T161" s="188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86</v>
      </c>
      <c r="AY161" s="18" t="s">
        <v>233</v>
      </c>
      <c r="BE161" s="190">
        <f t="shared" si="4"/>
        <v>0</v>
      </c>
      <c r="BF161" s="190">
        <f t="shared" si="5"/>
        <v>0</v>
      </c>
      <c r="BG161" s="190">
        <f t="shared" si="6"/>
        <v>0</v>
      </c>
      <c r="BH161" s="190">
        <f t="shared" si="7"/>
        <v>0</v>
      </c>
      <c r="BI161" s="190">
        <f t="shared" si="8"/>
        <v>0</v>
      </c>
      <c r="BJ161" s="18" t="s">
        <v>80</v>
      </c>
      <c r="BK161" s="190">
        <f t="shared" si="9"/>
        <v>0</v>
      </c>
      <c r="BL161" s="18" t="s">
        <v>194</v>
      </c>
      <c r="BM161" s="189" t="s">
        <v>1701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1535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86</v>
      </c>
    </row>
    <row r="163" spans="1:65" s="2" customFormat="1" ht="21.75" customHeight="1">
      <c r="A163" s="35"/>
      <c r="B163" s="36"/>
      <c r="C163" s="178" t="s">
        <v>442</v>
      </c>
      <c r="D163" s="178" t="s">
        <v>236</v>
      </c>
      <c r="E163" s="179" t="s">
        <v>1536</v>
      </c>
      <c r="F163" s="180" t="s">
        <v>1537</v>
      </c>
      <c r="G163" s="181" t="s">
        <v>1538</v>
      </c>
      <c r="H163" s="182">
        <v>9</v>
      </c>
      <c r="I163" s="183"/>
      <c r="J163" s="184">
        <f>ROUND(I163*H163,2)</f>
        <v>0</v>
      </c>
      <c r="K163" s="180" t="s">
        <v>240</v>
      </c>
      <c r="L163" s="40"/>
      <c r="M163" s="185" t="s">
        <v>19</v>
      </c>
      <c r="N163" s="186" t="s">
        <v>46</v>
      </c>
      <c r="O163" s="65"/>
      <c r="P163" s="187">
        <f>O163*H163</f>
        <v>0</v>
      </c>
      <c r="Q163" s="187">
        <v>2.5000000000000001E-4</v>
      </c>
      <c r="R163" s="187">
        <f>Q163*H163</f>
        <v>2.2500000000000003E-3</v>
      </c>
      <c r="S163" s="187">
        <v>0</v>
      </c>
      <c r="T163" s="18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194</v>
      </c>
      <c r="AT163" s="189" t="s">
        <v>236</v>
      </c>
      <c r="AU163" s="189" t="s">
        <v>86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1702</v>
      </c>
    </row>
    <row r="164" spans="1:65" s="2" customFormat="1">
      <c r="A164" s="35"/>
      <c r="B164" s="36"/>
      <c r="C164" s="37"/>
      <c r="D164" s="191" t="s">
        <v>243</v>
      </c>
      <c r="E164" s="37"/>
      <c r="F164" s="192" t="s">
        <v>1540</v>
      </c>
      <c r="G164" s="37"/>
      <c r="H164" s="37"/>
      <c r="I164" s="193"/>
      <c r="J164" s="37"/>
      <c r="K164" s="37"/>
      <c r="L164" s="40"/>
      <c r="M164" s="194"/>
      <c r="N164" s="19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243</v>
      </c>
      <c r="AU164" s="18" t="s">
        <v>86</v>
      </c>
    </row>
    <row r="165" spans="1:65" s="2" customFormat="1" ht="37.9" customHeight="1">
      <c r="A165" s="35"/>
      <c r="B165" s="36"/>
      <c r="C165" s="178" t="s">
        <v>447</v>
      </c>
      <c r="D165" s="178" t="s">
        <v>236</v>
      </c>
      <c r="E165" s="179" t="s">
        <v>1444</v>
      </c>
      <c r="F165" s="180" t="s">
        <v>1445</v>
      </c>
      <c r="G165" s="181" t="s">
        <v>307</v>
      </c>
      <c r="H165" s="182">
        <v>135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1.9000000000000001E-4</v>
      </c>
      <c r="R165" s="187">
        <f>Q165*H165</f>
        <v>2.5650000000000003E-2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1703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1447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44.25" customHeight="1">
      <c r="A167" s="35"/>
      <c r="B167" s="36"/>
      <c r="C167" s="178" t="s">
        <v>452</v>
      </c>
      <c r="D167" s="178" t="s">
        <v>236</v>
      </c>
      <c r="E167" s="179" t="s">
        <v>1448</v>
      </c>
      <c r="F167" s="180" t="s">
        <v>1449</v>
      </c>
      <c r="G167" s="181" t="s">
        <v>549</v>
      </c>
      <c r="H167" s="182">
        <v>0.29099999999999998</v>
      </c>
      <c r="I167" s="183"/>
      <c r="J167" s="184">
        <f>ROUND(I167*H167,2)</f>
        <v>0</v>
      </c>
      <c r="K167" s="180" t="s">
        <v>240</v>
      </c>
      <c r="L167" s="40"/>
      <c r="M167" s="185" t="s">
        <v>19</v>
      </c>
      <c r="N167" s="186" t="s">
        <v>46</v>
      </c>
      <c r="O167" s="65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194</v>
      </c>
      <c r="AT167" s="189" t="s">
        <v>236</v>
      </c>
      <c r="AU167" s="189" t="s">
        <v>86</v>
      </c>
      <c r="AY167" s="18" t="s">
        <v>233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8" t="s">
        <v>80</v>
      </c>
      <c r="BK167" s="190">
        <f>ROUND(I167*H167,2)</f>
        <v>0</v>
      </c>
      <c r="BL167" s="18" t="s">
        <v>194</v>
      </c>
      <c r="BM167" s="189" t="s">
        <v>1704</v>
      </c>
    </row>
    <row r="168" spans="1:65" s="2" customFormat="1">
      <c r="A168" s="35"/>
      <c r="B168" s="36"/>
      <c r="C168" s="37"/>
      <c r="D168" s="191" t="s">
        <v>243</v>
      </c>
      <c r="E168" s="37"/>
      <c r="F168" s="192" t="s">
        <v>1451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243</v>
      </c>
      <c r="AU168" s="18" t="s">
        <v>86</v>
      </c>
    </row>
    <row r="169" spans="1:65" s="2" customFormat="1" ht="49.15" customHeight="1">
      <c r="A169" s="35"/>
      <c r="B169" s="36"/>
      <c r="C169" s="178" t="s">
        <v>457</v>
      </c>
      <c r="D169" s="178" t="s">
        <v>236</v>
      </c>
      <c r="E169" s="179" t="s">
        <v>1452</v>
      </c>
      <c r="F169" s="180" t="s">
        <v>1453</v>
      </c>
      <c r="G169" s="181" t="s">
        <v>549</v>
      </c>
      <c r="H169" s="182">
        <v>0.29099999999999998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1705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1455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12" customFormat="1" ht="22.9" customHeight="1">
      <c r="B171" s="162"/>
      <c r="C171" s="163"/>
      <c r="D171" s="164" t="s">
        <v>74</v>
      </c>
      <c r="E171" s="176" t="s">
        <v>1544</v>
      </c>
      <c r="F171" s="176" t="s">
        <v>1545</v>
      </c>
      <c r="G171" s="163"/>
      <c r="H171" s="163"/>
      <c r="I171" s="166"/>
      <c r="J171" s="177">
        <f>BK171</f>
        <v>0</v>
      </c>
      <c r="K171" s="163"/>
      <c r="L171" s="168"/>
      <c r="M171" s="169"/>
      <c r="N171" s="170"/>
      <c r="O171" s="170"/>
      <c r="P171" s="171">
        <f>SUM(P172:P197)</f>
        <v>0</v>
      </c>
      <c r="Q171" s="170"/>
      <c r="R171" s="171">
        <f>SUM(R172:R197)</f>
        <v>0.28556999999999994</v>
      </c>
      <c r="S171" s="170"/>
      <c r="T171" s="172">
        <f>SUM(T172:T197)</f>
        <v>0.23549</v>
      </c>
      <c r="AR171" s="173" t="s">
        <v>86</v>
      </c>
      <c r="AT171" s="174" t="s">
        <v>74</v>
      </c>
      <c r="AU171" s="174" t="s">
        <v>80</v>
      </c>
      <c r="AY171" s="173" t="s">
        <v>233</v>
      </c>
      <c r="BK171" s="175">
        <f>SUM(BK172:BK197)</f>
        <v>0</v>
      </c>
    </row>
    <row r="172" spans="1:65" s="2" customFormat="1" ht="24.2" customHeight="1">
      <c r="A172" s="35"/>
      <c r="B172" s="36"/>
      <c r="C172" s="178" t="s">
        <v>462</v>
      </c>
      <c r="D172" s="178" t="s">
        <v>236</v>
      </c>
      <c r="E172" s="179" t="s">
        <v>1546</v>
      </c>
      <c r="F172" s="180" t="s">
        <v>1547</v>
      </c>
      <c r="G172" s="181" t="s">
        <v>336</v>
      </c>
      <c r="H172" s="182">
        <v>2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0</v>
      </c>
      <c r="R172" s="187">
        <f>Q172*H172</f>
        <v>0</v>
      </c>
      <c r="S172" s="187">
        <v>1.933E-2</v>
      </c>
      <c r="T172" s="188">
        <f>S172*H172</f>
        <v>3.866E-2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1706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1549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86</v>
      </c>
    </row>
    <row r="174" spans="1:65" s="2" customFormat="1" ht="24.2" customHeight="1">
      <c r="A174" s="35"/>
      <c r="B174" s="36"/>
      <c r="C174" s="178" t="s">
        <v>466</v>
      </c>
      <c r="D174" s="178" t="s">
        <v>236</v>
      </c>
      <c r="E174" s="179" t="s">
        <v>1550</v>
      </c>
      <c r="F174" s="180" t="s">
        <v>1551</v>
      </c>
      <c r="G174" s="181" t="s">
        <v>336</v>
      </c>
      <c r="H174" s="182">
        <v>2</v>
      </c>
      <c r="I174" s="183"/>
      <c r="J174" s="184">
        <f>ROUND(I174*H174,2)</f>
        <v>0</v>
      </c>
      <c r="K174" s="180" t="s">
        <v>240</v>
      </c>
      <c r="L174" s="40"/>
      <c r="M174" s="185" t="s">
        <v>19</v>
      </c>
      <c r="N174" s="186" t="s">
        <v>46</v>
      </c>
      <c r="O174" s="65"/>
      <c r="P174" s="187">
        <f>O174*H174</f>
        <v>0</v>
      </c>
      <c r="Q174" s="187">
        <v>3.1919999999999997E-2</v>
      </c>
      <c r="R174" s="187">
        <f>Q174*H174</f>
        <v>6.3839999999999994E-2</v>
      </c>
      <c r="S174" s="187">
        <v>0</v>
      </c>
      <c r="T174" s="18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9" t="s">
        <v>194</v>
      </c>
      <c r="AT174" s="189" t="s">
        <v>236</v>
      </c>
      <c r="AU174" s="189" t="s">
        <v>86</v>
      </c>
      <c r="AY174" s="18" t="s">
        <v>233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8" t="s">
        <v>80</v>
      </c>
      <c r="BK174" s="190">
        <f>ROUND(I174*H174,2)</f>
        <v>0</v>
      </c>
      <c r="BL174" s="18" t="s">
        <v>194</v>
      </c>
      <c r="BM174" s="189" t="s">
        <v>1707</v>
      </c>
    </row>
    <row r="175" spans="1:65" s="2" customFormat="1">
      <c r="A175" s="35"/>
      <c r="B175" s="36"/>
      <c r="C175" s="37"/>
      <c r="D175" s="191" t="s">
        <v>243</v>
      </c>
      <c r="E175" s="37"/>
      <c r="F175" s="192" t="s">
        <v>1553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243</v>
      </c>
      <c r="AU175" s="18" t="s">
        <v>86</v>
      </c>
    </row>
    <row r="176" spans="1:65" s="2" customFormat="1" ht="24.2" customHeight="1">
      <c r="A176" s="35"/>
      <c r="B176" s="36"/>
      <c r="C176" s="206" t="s">
        <v>472</v>
      </c>
      <c r="D176" s="206" t="s">
        <v>310</v>
      </c>
      <c r="E176" s="207" t="s">
        <v>1554</v>
      </c>
      <c r="F176" s="208" t="s">
        <v>1555</v>
      </c>
      <c r="G176" s="209" t="s">
        <v>301</v>
      </c>
      <c r="H176" s="210">
        <v>2</v>
      </c>
      <c r="I176" s="211"/>
      <c r="J176" s="212">
        <f>ROUND(I176*H176,2)</f>
        <v>0</v>
      </c>
      <c r="K176" s="208" t="s">
        <v>240</v>
      </c>
      <c r="L176" s="213"/>
      <c r="M176" s="214" t="s">
        <v>19</v>
      </c>
      <c r="N176" s="215" t="s">
        <v>46</v>
      </c>
      <c r="O176" s="65"/>
      <c r="P176" s="187">
        <f>O176*H176</f>
        <v>0</v>
      </c>
      <c r="Q176" s="187">
        <v>1.2800000000000001E-3</v>
      </c>
      <c r="R176" s="187">
        <f>Q176*H176</f>
        <v>2.5600000000000002E-3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313</v>
      </c>
      <c r="AT176" s="189" t="s">
        <v>310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1708</v>
      </c>
    </row>
    <row r="177" spans="1:65" s="2" customFormat="1" ht="21.75" customHeight="1">
      <c r="A177" s="35"/>
      <c r="B177" s="36"/>
      <c r="C177" s="178" t="s">
        <v>476</v>
      </c>
      <c r="D177" s="178" t="s">
        <v>236</v>
      </c>
      <c r="E177" s="179" t="s">
        <v>1557</v>
      </c>
      <c r="F177" s="180" t="s">
        <v>1558</v>
      </c>
      <c r="G177" s="181" t="s">
        <v>336</v>
      </c>
      <c r="H177" s="182">
        <v>9</v>
      </c>
      <c r="I177" s="183"/>
      <c r="J177" s="184">
        <f>ROUND(I177*H177,2)</f>
        <v>0</v>
      </c>
      <c r="K177" s="180" t="s">
        <v>240</v>
      </c>
      <c r="L177" s="40"/>
      <c r="M177" s="185" t="s">
        <v>19</v>
      </c>
      <c r="N177" s="186" t="s">
        <v>46</v>
      </c>
      <c r="O177" s="65"/>
      <c r="P177" s="187">
        <f>O177*H177</f>
        <v>0</v>
      </c>
      <c r="Q177" s="187">
        <v>0</v>
      </c>
      <c r="R177" s="187">
        <f>Q177*H177</f>
        <v>0</v>
      </c>
      <c r="S177" s="187">
        <v>1.9460000000000002E-2</v>
      </c>
      <c r="T177" s="188">
        <f>S177*H177</f>
        <v>0.17514000000000002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194</v>
      </c>
      <c r="AT177" s="189" t="s">
        <v>236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1709</v>
      </c>
    </row>
    <row r="178" spans="1:65" s="2" customFormat="1">
      <c r="A178" s="35"/>
      <c r="B178" s="36"/>
      <c r="C178" s="37"/>
      <c r="D178" s="191" t="s">
        <v>243</v>
      </c>
      <c r="E178" s="37"/>
      <c r="F178" s="192" t="s">
        <v>1560</v>
      </c>
      <c r="G178" s="37"/>
      <c r="H178" s="37"/>
      <c r="I178" s="193"/>
      <c r="J178" s="37"/>
      <c r="K178" s="37"/>
      <c r="L178" s="40"/>
      <c r="M178" s="194"/>
      <c r="N178" s="195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243</v>
      </c>
      <c r="AU178" s="18" t="s">
        <v>86</v>
      </c>
    </row>
    <row r="179" spans="1:65" s="2" customFormat="1" ht="16.5" customHeight="1">
      <c r="A179" s="35"/>
      <c r="B179" s="36"/>
      <c r="C179" s="178" t="s">
        <v>482</v>
      </c>
      <c r="D179" s="178" t="s">
        <v>236</v>
      </c>
      <c r="E179" s="179" t="s">
        <v>1579</v>
      </c>
      <c r="F179" s="180" t="s">
        <v>1580</v>
      </c>
      <c r="G179" s="181" t="s">
        <v>336</v>
      </c>
      <c r="H179" s="182">
        <v>9</v>
      </c>
      <c r="I179" s="183"/>
      <c r="J179" s="184">
        <f>ROUND(I179*H179,2)</f>
        <v>0</v>
      </c>
      <c r="K179" s="180" t="s">
        <v>240</v>
      </c>
      <c r="L179" s="40"/>
      <c r="M179" s="185" t="s">
        <v>19</v>
      </c>
      <c r="N179" s="186" t="s">
        <v>46</v>
      </c>
      <c r="O179" s="65"/>
      <c r="P179" s="187">
        <f>O179*H179</f>
        <v>0</v>
      </c>
      <c r="Q179" s="187">
        <v>0</v>
      </c>
      <c r="R179" s="187">
        <f>Q179*H179</f>
        <v>0</v>
      </c>
      <c r="S179" s="187">
        <v>1.56E-3</v>
      </c>
      <c r="T179" s="188">
        <f>S179*H179</f>
        <v>1.404E-2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9" t="s">
        <v>194</v>
      </c>
      <c r="AT179" s="189" t="s">
        <v>236</v>
      </c>
      <c r="AU179" s="189" t="s">
        <v>86</v>
      </c>
      <c r="AY179" s="18" t="s">
        <v>233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8" t="s">
        <v>80</v>
      </c>
      <c r="BK179" s="190">
        <f>ROUND(I179*H179,2)</f>
        <v>0</v>
      </c>
      <c r="BL179" s="18" t="s">
        <v>194</v>
      </c>
      <c r="BM179" s="189" t="s">
        <v>1710</v>
      </c>
    </row>
    <row r="180" spans="1:65" s="2" customFormat="1">
      <c r="A180" s="35"/>
      <c r="B180" s="36"/>
      <c r="C180" s="37"/>
      <c r="D180" s="191" t="s">
        <v>243</v>
      </c>
      <c r="E180" s="37"/>
      <c r="F180" s="192" t="s">
        <v>1582</v>
      </c>
      <c r="G180" s="37"/>
      <c r="H180" s="37"/>
      <c r="I180" s="193"/>
      <c r="J180" s="37"/>
      <c r="K180" s="37"/>
      <c r="L180" s="40"/>
      <c r="M180" s="194"/>
      <c r="N180" s="19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243</v>
      </c>
      <c r="AU180" s="18" t="s">
        <v>86</v>
      </c>
    </row>
    <row r="181" spans="1:65" s="2" customFormat="1" ht="24.2" customHeight="1">
      <c r="A181" s="35"/>
      <c r="B181" s="36"/>
      <c r="C181" s="178" t="s">
        <v>486</v>
      </c>
      <c r="D181" s="178" t="s">
        <v>236</v>
      </c>
      <c r="E181" s="179" t="s">
        <v>1598</v>
      </c>
      <c r="F181" s="180" t="s">
        <v>1599</v>
      </c>
      <c r="G181" s="181" t="s">
        <v>301</v>
      </c>
      <c r="H181" s="182">
        <v>9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0</v>
      </c>
      <c r="R181" s="187">
        <f>Q181*H181</f>
        <v>0</v>
      </c>
      <c r="S181" s="187">
        <v>8.4999999999999995E-4</v>
      </c>
      <c r="T181" s="188">
        <f>S181*H181</f>
        <v>7.6499999999999997E-3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1711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1601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86</v>
      </c>
    </row>
    <row r="183" spans="1:65" s="2" customFormat="1" ht="37.9" customHeight="1">
      <c r="A183" s="35"/>
      <c r="B183" s="36"/>
      <c r="C183" s="178" t="s">
        <v>492</v>
      </c>
      <c r="D183" s="178" t="s">
        <v>236</v>
      </c>
      <c r="E183" s="179" t="s">
        <v>1565</v>
      </c>
      <c r="F183" s="180" t="s">
        <v>1566</v>
      </c>
      <c r="G183" s="181" t="s">
        <v>336</v>
      </c>
      <c r="H183" s="182">
        <v>9</v>
      </c>
      <c r="I183" s="183"/>
      <c r="J183" s="184">
        <f>ROUND(I183*H183,2)</f>
        <v>0</v>
      </c>
      <c r="K183" s="180" t="s">
        <v>240</v>
      </c>
      <c r="L183" s="40"/>
      <c r="M183" s="185" t="s">
        <v>19</v>
      </c>
      <c r="N183" s="186" t="s">
        <v>46</v>
      </c>
      <c r="O183" s="65"/>
      <c r="P183" s="187">
        <f>O183*H183</f>
        <v>0</v>
      </c>
      <c r="Q183" s="187">
        <v>2.0729999999999998E-2</v>
      </c>
      <c r="R183" s="187">
        <f>Q183*H183</f>
        <v>0.18656999999999999</v>
      </c>
      <c r="S183" s="187">
        <v>0</v>
      </c>
      <c r="T183" s="18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9" t="s">
        <v>194</v>
      </c>
      <c r="AT183" s="189" t="s">
        <v>236</v>
      </c>
      <c r="AU183" s="189" t="s">
        <v>86</v>
      </c>
      <c r="AY183" s="18" t="s">
        <v>233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8" t="s">
        <v>80</v>
      </c>
      <c r="BK183" s="190">
        <f>ROUND(I183*H183,2)</f>
        <v>0</v>
      </c>
      <c r="BL183" s="18" t="s">
        <v>194</v>
      </c>
      <c r="BM183" s="189" t="s">
        <v>1712</v>
      </c>
    </row>
    <row r="184" spans="1:65" s="2" customFormat="1">
      <c r="A184" s="35"/>
      <c r="B184" s="36"/>
      <c r="C184" s="37"/>
      <c r="D184" s="191" t="s">
        <v>243</v>
      </c>
      <c r="E184" s="37"/>
      <c r="F184" s="192" t="s">
        <v>1568</v>
      </c>
      <c r="G184" s="37"/>
      <c r="H184" s="37"/>
      <c r="I184" s="193"/>
      <c r="J184" s="37"/>
      <c r="K184" s="37"/>
      <c r="L184" s="40"/>
      <c r="M184" s="194"/>
      <c r="N184" s="195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243</v>
      </c>
      <c r="AU184" s="18" t="s">
        <v>86</v>
      </c>
    </row>
    <row r="185" spans="1:65" s="2" customFormat="1" ht="16.5" customHeight="1">
      <c r="A185" s="35"/>
      <c r="B185" s="36"/>
      <c r="C185" s="178" t="s">
        <v>496</v>
      </c>
      <c r="D185" s="178" t="s">
        <v>236</v>
      </c>
      <c r="E185" s="179" t="s">
        <v>1573</v>
      </c>
      <c r="F185" s="180" t="s">
        <v>1574</v>
      </c>
      <c r="G185" s="181" t="s">
        <v>336</v>
      </c>
      <c r="H185" s="182">
        <v>8</v>
      </c>
      <c r="I185" s="183"/>
      <c r="J185" s="184">
        <f>ROUND(I185*H185,2)</f>
        <v>0</v>
      </c>
      <c r="K185" s="180" t="s">
        <v>19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1.2999999999999999E-4</v>
      </c>
      <c r="R185" s="187">
        <f>Q185*H185</f>
        <v>1.0399999999999999E-3</v>
      </c>
      <c r="S185" s="187">
        <v>0</v>
      </c>
      <c r="T185" s="18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194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194</v>
      </c>
      <c r="BM185" s="189" t="s">
        <v>1713</v>
      </c>
    </row>
    <row r="186" spans="1:65" s="2" customFormat="1" ht="37.9" customHeight="1">
      <c r="A186" s="35"/>
      <c r="B186" s="36"/>
      <c r="C186" s="206" t="s">
        <v>502</v>
      </c>
      <c r="D186" s="206" t="s">
        <v>310</v>
      </c>
      <c r="E186" s="207" t="s">
        <v>1576</v>
      </c>
      <c r="F186" s="208" t="s">
        <v>1577</v>
      </c>
      <c r="G186" s="209" t="s">
        <v>301</v>
      </c>
      <c r="H186" s="210">
        <v>8</v>
      </c>
      <c r="I186" s="211"/>
      <c r="J186" s="212">
        <f>ROUND(I186*H186,2)</f>
        <v>0</v>
      </c>
      <c r="K186" s="208" t="s">
        <v>19</v>
      </c>
      <c r="L186" s="213"/>
      <c r="M186" s="214" t="s">
        <v>19</v>
      </c>
      <c r="N186" s="215" t="s">
        <v>46</v>
      </c>
      <c r="O186" s="65"/>
      <c r="P186" s="187">
        <f>O186*H186</f>
        <v>0</v>
      </c>
      <c r="Q186" s="187">
        <v>6.4999999999999997E-4</v>
      </c>
      <c r="R186" s="187">
        <f>Q186*H186</f>
        <v>5.1999999999999998E-3</v>
      </c>
      <c r="S186" s="187">
        <v>0</v>
      </c>
      <c r="T186" s="18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9" t="s">
        <v>313</v>
      </c>
      <c r="AT186" s="189" t="s">
        <v>310</v>
      </c>
      <c r="AU186" s="189" t="s">
        <v>86</v>
      </c>
      <c r="AY186" s="18" t="s">
        <v>233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8" t="s">
        <v>80</v>
      </c>
      <c r="BK186" s="190">
        <f>ROUND(I186*H186,2)</f>
        <v>0</v>
      </c>
      <c r="BL186" s="18" t="s">
        <v>194</v>
      </c>
      <c r="BM186" s="189" t="s">
        <v>1714</v>
      </c>
    </row>
    <row r="187" spans="1:65" s="2" customFormat="1" ht="21.75" customHeight="1">
      <c r="A187" s="35"/>
      <c r="B187" s="36"/>
      <c r="C187" s="178" t="s">
        <v>507</v>
      </c>
      <c r="D187" s="178" t="s">
        <v>236</v>
      </c>
      <c r="E187" s="179" t="s">
        <v>1583</v>
      </c>
      <c r="F187" s="180" t="s">
        <v>1584</v>
      </c>
      <c r="G187" s="181" t="s">
        <v>336</v>
      </c>
      <c r="H187" s="182">
        <v>9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1.8E-3</v>
      </c>
      <c r="R187" s="187">
        <f>Q187*H187</f>
        <v>1.6199999999999999E-2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1715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1586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86</v>
      </c>
    </row>
    <row r="189" spans="1:65" s="2" customFormat="1" ht="24.2" customHeight="1">
      <c r="A189" s="35"/>
      <c r="B189" s="36"/>
      <c r="C189" s="178" t="s">
        <v>511</v>
      </c>
      <c r="D189" s="178" t="s">
        <v>236</v>
      </c>
      <c r="E189" s="179" t="s">
        <v>1591</v>
      </c>
      <c r="F189" s="180" t="s">
        <v>1592</v>
      </c>
      <c r="G189" s="181" t="s">
        <v>336</v>
      </c>
      <c r="H189" s="182">
        <v>20</v>
      </c>
      <c r="I189" s="183"/>
      <c r="J189" s="184">
        <f>ROUND(I189*H189,2)</f>
        <v>0</v>
      </c>
      <c r="K189" s="180" t="s">
        <v>240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9.0000000000000006E-5</v>
      </c>
      <c r="R189" s="187">
        <f>Q189*H189</f>
        <v>1.8000000000000002E-3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260</v>
      </c>
      <c r="AT189" s="189" t="s">
        <v>236</v>
      </c>
      <c r="AU189" s="189" t="s">
        <v>86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260</v>
      </c>
      <c r="BM189" s="189" t="s">
        <v>1716</v>
      </c>
    </row>
    <row r="190" spans="1:65" s="2" customFormat="1">
      <c r="A190" s="35"/>
      <c r="B190" s="36"/>
      <c r="C190" s="37"/>
      <c r="D190" s="191" t="s">
        <v>243</v>
      </c>
      <c r="E190" s="37"/>
      <c r="F190" s="192" t="s">
        <v>1594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243</v>
      </c>
      <c r="AU190" s="18" t="s">
        <v>86</v>
      </c>
    </row>
    <row r="191" spans="1:65" s="2" customFormat="1" ht="24.2" customHeight="1">
      <c r="A191" s="35"/>
      <c r="B191" s="36"/>
      <c r="C191" s="206" t="s">
        <v>516</v>
      </c>
      <c r="D191" s="206" t="s">
        <v>310</v>
      </c>
      <c r="E191" s="207" t="s">
        <v>1595</v>
      </c>
      <c r="F191" s="208" t="s">
        <v>1596</v>
      </c>
      <c r="G191" s="209" t="s">
        <v>301</v>
      </c>
      <c r="H191" s="210">
        <v>20</v>
      </c>
      <c r="I191" s="211"/>
      <c r="J191" s="212">
        <f>ROUND(I191*H191,2)</f>
        <v>0</v>
      </c>
      <c r="K191" s="208" t="s">
        <v>240</v>
      </c>
      <c r="L191" s="213"/>
      <c r="M191" s="214" t="s">
        <v>19</v>
      </c>
      <c r="N191" s="215" t="s">
        <v>46</v>
      </c>
      <c r="O191" s="65"/>
      <c r="P191" s="187">
        <f>O191*H191</f>
        <v>0</v>
      </c>
      <c r="Q191" s="187">
        <v>3.1E-4</v>
      </c>
      <c r="R191" s="187">
        <f>Q191*H191</f>
        <v>6.1999999999999998E-3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284</v>
      </c>
      <c r="AT191" s="189" t="s">
        <v>310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260</v>
      </c>
      <c r="BM191" s="189" t="s">
        <v>1717</v>
      </c>
    </row>
    <row r="192" spans="1:65" s="2" customFormat="1" ht="24.2" customHeight="1">
      <c r="A192" s="35"/>
      <c r="B192" s="36"/>
      <c r="C192" s="178" t="s">
        <v>520</v>
      </c>
      <c r="D192" s="178" t="s">
        <v>236</v>
      </c>
      <c r="E192" s="179" t="s">
        <v>1602</v>
      </c>
      <c r="F192" s="180" t="s">
        <v>1603</v>
      </c>
      <c r="G192" s="181" t="s">
        <v>301</v>
      </c>
      <c r="H192" s="182">
        <v>9</v>
      </c>
      <c r="I192" s="183"/>
      <c r="J192" s="184">
        <f>ROUND(I192*H192,2)</f>
        <v>0</v>
      </c>
      <c r="K192" s="180" t="s">
        <v>240</v>
      </c>
      <c r="L192" s="40"/>
      <c r="M192" s="185" t="s">
        <v>19</v>
      </c>
      <c r="N192" s="186" t="s">
        <v>46</v>
      </c>
      <c r="O192" s="65"/>
      <c r="P192" s="187">
        <f>O192*H192</f>
        <v>0</v>
      </c>
      <c r="Q192" s="187">
        <v>2.4000000000000001E-4</v>
      </c>
      <c r="R192" s="187">
        <f>Q192*H192</f>
        <v>2.16E-3</v>
      </c>
      <c r="S192" s="187">
        <v>0</v>
      </c>
      <c r="T192" s="18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9" t="s">
        <v>194</v>
      </c>
      <c r="AT192" s="189" t="s">
        <v>236</v>
      </c>
      <c r="AU192" s="189" t="s">
        <v>86</v>
      </c>
      <c r="AY192" s="18" t="s">
        <v>233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8" t="s">
        <v>80</v>
      </c>
      <c r="BK192" s="190">
        <f>ROUND(I192*H192,2)</f>
        <v>0</v>
      </c>
      <c r="BL192" s="18" t="s">
        <v>194</v>
      </c>
      <c r="BM192" s="189" t="s">
        <v>1718</v>
      </c>
    </row>
    <row r="193" spans="1:65" s="2" customFormat="1">
      <c r="A193" s="35"/>
      <c r="B193" s="36"/>
      <c r="C193" s="37"/>
      <c r="D193" s="191" t="s">
        <v>243</v>
      </c>
      <c r="E193" s="37"/>
      <c r="F193" s="192" t="s">
        <v>1605</v>
      </c>
      <c r="G193" s="37"/>
      <c r="H193" s="37"/>
      <c r="I193" s="193"/>
      <c r="J193" s="37"/>
      <c r="K193" s="37"/>
      <c r="L193" s="40"/>
      <c r="M193" s="194"/>
      <c r="N193" s="195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243</v>
      </c>
      <c r="AU193" s="18" t="s">
        <v>86</v>
      </c>
    </row>
    <row r="194" spans="1:65" s="2" customFormat="1" ht="49.15" customHeight="1">
      <c r="A194" s="35"/>
      <c r="B194" s="36"/>
      <c r="C194" s="178" t="s">
        <v>526</v>
      </c>
      <c r="D194" s="178" t="s">
        <v>236</v>
      </c>
      <c r="E194" s="179" t="s">
        <v>1606</v>
      </c>
      <c r="F194" s="180" t="s">
        <v>1607</v>
      </c>
      <c r="G194" s="181" t="s">
        <v>549</v>
      </c>
      <c r="H194" s="182">
        <v>0.27800000000000002</v>
      </c>
      <c r="I194" s="183"/>
      <c r="J194" s="184">
        <f>ROUND(I194*H194,2)</f>
        <v>0</v>
      </c>
      <c r="K194" s="180" t="s">
        <v>240</v>
      </c>
      <c r="L194" s="40"/>
      <c r="M194" s="185" t="s">
        <v>19</v>
      </c>
      <c r="N194" s="186" t="s">
        <v>46</v>
      </c>
      <c r="O194" s="65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9" t="s">
        <v>194</v>
      </c>
      <c r="AT194" s="189" t="s">
        <v>236</v>
      </c>
      <c r="AU194" s="189" t="s">
        <v>86</v>
      </c>
      <c r="AY194" s="18" t="s">
        <v>233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8" t="s">
        <v>80</v>
      </c>
      <c r="BK194" s="190">
        <f>ROUND(I194*H194,2)</f>
        <v>0</v>
      </c>
      <c r="BL194" s="18" t="s">
        <v>194</v>
      </c>
      <c r="BM194" s="189" t="s">
        <v>1719</v>
      </c>
    </row>
    <row r="195" spans="1:65" s="2" customFormat="1">
      <c r="A195" s="35"/>
      <c r="B195" s="36"/>
      <c r="C195" s="37"/>
      <c r="D195" s="191" t="s">
        <v>243</v>
      </c>
      <c r="E195" s="37"/>
      <c r="F195" s="192" t="s">
        <v>1609</v>
      </c>
      <c r="G195" s="37"/>
      <c r="H195" s="37"/>
      <c r="I195" s="193"/>
      <c r="J195" s="37"/>
      <c r="K195" s="37"/>
      <c r="L195" s="40"/>
      <c r="M195" s="194"/>
      <c r="N195" s="195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243</v>
      </c>
      <c r="AU195" s="18" t="s">
        <v>86</v>
      </c>
    </row>
    <row r="196" spans="1:65" s="2" customFormat="1" ht="49.15" customHeight="1">
      <c r="A196" s="35"/>
      <c r="B196" s="36"/>
      <c r="C196" s="178" t="s">
        <v>532</v>
      </c>
      <c r="D196" s="178" t="s">
        <v>236</v>
      </c>
      <c r="E196" s="179" t="s">
        <v>1610</v>
      </c>
      <c r="F196" s="180" t="s">
        <v>1611</v>
      </c>
      <c r="G196" s="181" t="s">
        <v>549</v>
      </c>
      <c r="H196" s="182">
        <v>0.27800000000000002</v>
      </c>
      <c r="I196" s="183"/>
      <c r="J196" s="184">
        <f>ROUND(I196*H196,2)</f>
        <v>0</v>
      </c>
      <c r="K196" s="180" t="s">
        <v>240</v>
      </c>
      <c r="L196" s="40"/>
      <c r="M196" s="185" t="s">
        <v>19</v>
      </c>
      <c r="N196" s="186" t="s">
        <v>46</v>
      </c>
      <c r="O196" s="65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9" t="s">
        <v>194</v>
      </c>
      <c r="AT196" s="189" t="s">
        <v>236</v>
      </c>
      <c r="AU196" s="189" t="s">
        <v>86</v>
      </c>
      <c r="AY196" s="18" t="s">
        <v>233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8" t="s">
        <v>80</v>
      </c>
      <c r="BK196" s="190">
        <f>ROUND(I196*H196,2)</f>
        <v>0</v>
      </c>
      <c r="BL196" s="18" t="s">
        <v>194</v>
      </c>
      <c r="BM196" s="189" t="s">
        <v>1720</v>
      </c>
    </row>
    <row r="197" spans="1:65" s="2" customFormat="1">
      <c r="A197" s="35"/>
      <c r="B197" s="36"/>
      <c r="C197" s="37"/>
      <c r="D197" s="191" t="s">
        <v>243</v>
      </c>
      <c r="E197" s="37"/>
      <c r="F197" s="192" t="s">
        <v>1613</v>
      </c>
      <c r="G197" s="37"/>
      <c r="H197" s="37"/>
      <c r="I197" s="193"/>
      <c r="J197" s="37"/>
      <c r="K197" s="37"/>
      <c r="L197" s="40"/>
      <c r="M197" s="194"/>
      <c r="N197" s="195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243</v>
      </c>
      <c r="AU197" s="18" t="s">
        <v>86</v>
      </c>
    </row>
    <row r="198" spans="1:65" s="12" customFormat="1" ht="22.9" customHeight="1">
      <c r="B198" s="162"/>
      <c r="C198" s="163"/>
      <c r="D198" s="164" t="s">
        <v>74</v>
      </c>
      <c r="E198" s="176" t="s">
        <v>1614</v>
      </c>
      <c r="F198" s="176" t="s">
        <v>1615</v>
      </c>
      <c r="G198" s="163"/>
      <c r="H198" s="163"/>
      <c r="I198" s="166"/>
      <c r="J198" s="177">
        <f>BK198</f>
        <v>0</v>
      </c>
      <c r="K198" s="163"/>
      <c r="L198" s="168"/>
      <c r="M198" s="169"/>
      <c r="N198" s="170"/>
      <c r="O198" s="170"/>
      <c r="P198" s="171">
        <f>SUM(P199:P219)</f>
        <v>0</v>
      </c>
      <c r="Q198" s="170"/>
      <c r="R198" s="171">
        <f>SUM(R199:R219)</f>
        <v>0.41504399999999997</v>
      </c>
      <c r="S198" s="170"/>
      <c r="T198" s="172">
        <f>SUM(T199:T219)</f>
        <v>0.44063999999999998</v>
      </c>
      <c r="AR198" s="173" t="s">
        <v>86</v>
      </c>
      <c r="AT198" s="174" t="s">
        <v>74</v>
      </c>
      <c r="AU198" s="174" t="s">
        <v>80</v>
      </c>
      <c r="AY198" s="173" t="s">
        <v>233</v>
      </c>
      <c r="BK198" s="175">
        <f>SUM(BK199:BK219)</f>
        <v>0</v>
      </c>
    </row>
    <row r="199" spans="1:65" s="2" customFormat="1" ht="24.2" customHeight="1">
      <c r="A199" s="35"/>
      <c r="B199" s="36"/>
      <c r="C199" s="178" t="s">
        <v>536</v>
      </c>
      <c r="D199" s="178" t="s">
        <v>236</v>
      </c>
      <c r="E199" s="179" t="s">
        <v>1620</v>
      </c>
      <c r="F199" s="180" t="s">
        <v>1621</v>
      </c>
      <c r="G199" s="181" t="s">
        <v>1099</v>
      </c>
      <c r="H199" s="182">
        <v>16.2</v>
      </c>
      <c r="I199" s="183"/>
      <c r="J199" s="184">
        <f>ROUND(I199*H199,2)</f>
        <v>0</v>
      </c>
      <c r="K199" s="180" t="s">
        <v>240</v>
      </c>
      <c r="L199" s="40"/>
      <c r="M199" s="185" t="s">
        <v>19</v>
      </c>
      <c r="N199" s="186" t="s">
        <v>46</v>
      </c>
      <c r="O199" s="65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9" t="s">
        <v>194</v>
      </c>
      <c r="AT199" s="189" t="s">
        <v>236</v>
      </c>
      <c r="AU199" s="189" t="s">
        <v>86</v>
      </c>
      <c r="AY199" s="18" t="s">
        <v>233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8" t="s">
        <v>80</v>
      </c>
      <c r="BK199" s="190">
        <f>ROUND(I199*H199,2)</f>
        <v>0</v>
      </c>
      <c r="BL199" s="18" t="s">
        <v>194</v>
      </c>
      <c r="BM199" s="189" t="s">
        <v>1721</v>
      </c>
    </row>
    <row r="200" spans="1:65" s="2" customFormat="1">
      <c r="A200" s="35"/>
      <c r="B200" s="36"/>
      <c r="C200" s="37"/>
      <c r="D200" s="191" t="s">
        <v>243</v>
      </c>
      <c r="E200" s="37"/>
      <c r="F200" s="192" t="s">
        <v>1623</v>
      </c>
      <c r="G200" s="37"/>
      <c r="H200" s="37"/>
      <c r="I200" s="193"/>
      <c r="J200" s="37"/>
      <c r="K200" s="37"/>
      <c r="L200" s="40"/>
      <c r="M200" s="194"/>
      <c r="N200" s="195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243</v>
      </c>
      <c r="AU200" s="18" t="s">
        <v>86</v>
      </c>
    </row>
    <row r="201" spans="1:65" s="2" customFormat="1" ht="24.2" customHeight="1">
      <c r="A201" s="35"/>
      <c r="B201" s="36"/>
      <c r="C201" s="178" t="s">
        <v>542</v>
      </c>
      <c r="D201" s="178" t="s">
        <v>236</v>
      </c>
      <c r="E201" s="179" t="s">
        <v>1624</v>
      </c>
      <c r="F201" s="180" t="s">
        <v>1625</v>
      </c>
      <c r="G201" s="181" t="s">
        <v>1099</v>
      </c>
      <c r="H201" s="182">
        <v>16.2</v>
      </c>
      <c r="I201" s="183"/>
      <c r="J201" s="184">
        <f>ROUND(I201*H201,2)</f>
        <v>0</v>
      </c>
      <c r="K201" s="180" t="s">
        <v>240</v>
      </c>
      <c r="L201" s="40"/>
      <c r="M201" s="185" t="s">
        <v>19</v>
      </c>
      <c r="N201" s="186" t="s">
        <v>46</v>
      </c>
      <c r="O201" s="65"/>
      <c r="P201" s="187">
        <f>O201*H201</f>
        <v>0</v>
      </c>
      <c r="Q201" s="187">
        <v>2.9999999999999997E-4</v>
      </c>
      <c r="R201" s="187">
        <f>Q201*H201</f>
        <v>4.8599999999999997E-3</v>
      </c>
      <c r="S201" s="187">
        <v>0</v>
      </c>
      <c r="T201" s="18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9" t="s">
        <v>194</v>
      </c>
      <c r="AT201" s="189" t="s">
        <v>236</v>
      </c>
      <c r="AU201" s="189" t="s">
        <v>86</v>
      </c>
      <c r="AY201" s="18" t="s">
        <v>233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8" t="s">
        <v>80</v>
      </c>
      <c r="BK201" s="190">
        <f>ROUND(I201*H201,2)</f>
        <v>0</v>
      </c>
      <c r="BL201" s="18" t="s">
        <v>194</v>
      </c>
      <c r="BM201" s="189" t="s">
        <v>1722</v>
      </c>
    </row>
    <row r="202" spans="1:65" s="2" customFormat="1">
      <c r="A202" s="35"/>
      <c r="B202" s="36"/>
      <c r="C202" s="37"/>
      <c r="D202" s="191" t="s">
        <v>243</v>
      </c>
      <c r="E202" s="37"/>
      <c r="F202" s="192" t="s">
        <v>1627</v>
      </c>
      <c r="G202" s="37"/>
      <c r="H202" s="37"/>
      <c r="I202" s="193"/>
      <c r="J202" s="37"/>
      <c r="K202" s="37"/>
      <c r="L202" s="40"/>
      <c r="M202" s="194"/>
      <c r="N202" s="195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243</v>
      </c>
      <c r="AU202" s="18" t="s">
        <v>86</v>
      </c>
    </row>
    <row r="203" spans="1:65" s="2" customFormat="1" ht="24.2" customHeight="1">
      <c r="A203" s="35"/>
      <c r="B203" s="36"/>
      <c r="C203" s="178" t="s">
        <v>546</v>
      </c>
      <c r="D203" s="178" t="s">
        <v>236</v>
      </c>
      <c r="E203" s="179" t="s">
        <v>1628</v>
      </c>
      <c r="F203" s="180" t="s">
        <v>1629</v>
      </c>
      <c r="G203" s="181" t="s">
        <v>1099</v>
      </c>
      <c r="H203" s="182">
        <v>16.2</v>
      </c>
      <c r="I203" s="183"/>
      <c r="J203" s="184">
        <f>ROUND(I203*H203,2)</f>
        <v>0</v>
      </c>
      <c r="K203" s="180" t="s">
        <v>240</v>
      </c>
      <c r="L203" s="40"/>
      <c r="M203" s="185" t="s">
        <v>19</v>
      </c>
      <c r="N203" s="186" t="s">
        <v>46</v>
      </c>
      <c r="O203" s="65"/>
      <c r="P203" s="187">
        <f>O203*H203</f>
        <v>0</v>
      </c>
      <c r="Q203" s="187">
        <v>1.5E-3</v>
      </c>
      <c r="R203" s="187">
        <f>Q203*H203</f>
        <v>2.4299999999999999E-2</v>
      </c>
      <c r="S203" s="187">
        <v>0</v>
      </c>
      <c r="T203" s="18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9" t="s">
        <v>194</v>
      </c>
      <c r="AT203" s="189" t="s">
        <v>236</v>
      </c>
      <c r="AU203" s="189" t="s">
        <v>86</v>
      </c>
      <c r="AY203" s="18" t="s">
        <v>233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8" t="s">
        <v>80</v>
      </c>
      <c r="BK203" s="190">
        <f>ROUND(I203*H203,2)</f>
        <v>0</v>
      </c>
      <c r="BL203" s="18" t="s">
        <v>194</v>
      </c>
      <c r="BM203" s="189" t="s">
        <v>1723</v>
      </c>
    </row>
    <row r="204" spans="1:65" s="2" customFormat="1">
      <c r="A204" s="35"/>
      <c r="B204" s="36"/>
      <c r="C204" s="37"/>
      <c r="D204" s="191" t="s">
        <v>243</v>
      </c>
      <c r="E204" s="37"/>
      <c r="F204" s="192" t="s">
        <v>1631</v>
      </c>
      <c r="G204" s="37"/>
      <c r="H204" s="37"/>
      <c r="I204" s="193"/>
      <c r="J204" s="37"/>
      <c r="K204" s="37"/>
      <c r="L204" s="40"/>
      <c r="M204" s="194"/>
      <c r="N204" s="195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243</v>
      </c>
      <c r="AU204" s="18" t="s">
        <v>86</v>
      </c>
    </row>
    <row r="205" spans="1:65" s="2" customFormat="1" ht="33" customHeight="1">
      <c r="A205" s="35"/>
      <c r="B205" s="36"/>
      <c r="C205" s="178" t="s">
        <v>552</v>
      </c>
      <c r="D205" s="178" t="s">
        <v>236</v>
      </c>
      <c r="E205" s="179" t="s">
        <v>1632</v>
      </c>
      <c r="F205" s="180" t="s">
        <v>1633</v>
      </c>
      <c r="G205" s="181" t="s">
        <v>1099</v>
      </c>
      <c r="H205" s="182">
        <v>16.2</v>
      </c>
      <c r="I205" s="183"/>
      <c r="J205" s="184">
        <f>ROUND(I205*H205,2)</f>
        <v>0</v>
      </c>
      <c r="K205" s="180" t="s">
        <v>240</v>
      </c>
      <c r="L205" s="40"/>
      <c r="M205" s="185" t="s">
        <v>19</v>
      </c>
      <c r="N205" s="186" t="s">
        <v>46</v>
      </c>
      <c r="O205" s="65"/>
      <c r="P205" s="187">
        <f>O205*H205</f>
        <v>0</v>
      </c>
      <c r="Q205" s="187">
        <v>4.4999999999999997E-3</v>
      </c>
      <c r="R205" s="187">
        <f>Q205*H205</f>
        <v>7.2899999999999993E-2</v>
      </c>
      <c r="S205" s="187">
        <v>0</v>
      </c>
      <c r="T205" s="18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9" t="s">
        <v>194</v>
      </c>
      <c r="AT205" s="189" t="s">
        <v>236</v>
      </c>
      <c r="AU205" s="189" t="s">
        <v>86</v>
      </c>
      <c r="AY205" s="18" t="s">
        <v>233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8" t="s">
        <v>80</v>
      </c>
      <c r="BK205" s="190">
        <f>ROUND(I205*H205,2)</f>
        <v>0</v>
      </c>
      <c r="BL205" s="18" t="s">
        <v>194</v>
      </c>
      <c r="BM205" s="189" t="s">
        <v>1724</v>
      </c>
    </row>
    <row r="206" spans="1:65" s="2" customFormat="1">
      <c r="A206" s="35"/>
      <c r="B206" s="36"/>
      <c r="C206" s="37"/>
      <c r="D206" s="191" t="s">
        <v>243</v>
      </c>
      <c r="E206" s="37"/>
      <c r="F206" s="192" t="s">
        <v>1635</v>
      </c>
      <c r="G206" s="37"/>
      <c r="H206" s="37"/>
      <c r="I206" s="193"/>
      <c r="J206" s="37"/>
      <c r="K206" s="37"/>
      <c r="L206" s="40"/>
      <c r="M206" s="194"/>
      <c r="N206" s="195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243</v>
      </c>
      <c r="AU206" s="18" t="s">
        <v>86</v>
      </c>
    </row>
    <row r="207" spans="1:65" s="2" customFormat="1" ht="21.75" customHeight="1">
      <c r="A207" s="35"/>
      <c r="B207" s="36"/>
      <c r="C207" s="178" t="s">
        <v>557</v>
      </c>
      <c r="D207" s="178" t="s">
        <v>236</v>
      </c>
      <c r="E207" s="179" t="s">
        <v>1616</v>
      </c>
      <c r="F207" s="180" t="s">
        <v>1617</v>
      </c>
      <c r="G207" s="181" t="s">
        <v>1099</v>
      </c>
      <c r="H207" s="182">
        <v>16.2</v>
      </c>
      <c r="I207" s="183"/>
      <c r="J207" s="184">
        <f>ROUND(I207*H207,2)</f>
        <v>0</v>
      </c>
      <c r="K207" s="180" t="s">
        <v>240</v>
      </c>
      <c r="L207" s="40"/>
      <c r="M207" s="185" t="s">
        <v>19</v>
      </c>
      <c r="N207" s="186" t="s">
        <v>46</v>
      </c>
      <c r="O207" s="65"/>
      <c r="P207" s="187">
        <f>O207*H207</f>
        <v>0</v>
      </c>
      <c r="Q207" s="187">
        <v>0</v>
      </c>
      <c r="R207" s="187">
        <f>Q207*H207</f>
        <v>0</v>
      </c>
      <c r="S207" s="187">
        <v>2.7199999999999998E-2</v>
      </c>
      <c r="T207" s="188">
        <f>S207*H207</f>
        <v>0.44063999999999998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9" t="s">
        <v>194</v>
      </c>
      <c r="AT207" s="189" t="s">
        <v>236</v>
      </c>
      <c r="AU207" s="189" t="s">
        <v>86</v>
      </c>
      <c r="AY207" s="18" t="s">
        <v>233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8" t="s">
        <v>80</v>
      </c>
      <c r="BK207" s="190">
        <f>ROUND(I207*H207,2)</f>
        <v>0</v>
      </c>
      <c r="BL207" s="18" t="s">
        <v>194</v>
      </c>
      <c r="BM207" s="189" t="s">
        <v>1725</v>
      </c>
    </row>
    <row r="208" spans="1:65" s="2" customFormat="1">
      <c r="A208" s="35"/>
      <c r="B208" s="36"/>
      <c r="C208" s="37"/>
      <c r="D208" s="191" t="s">
        <v>243</v>
      </c>
      <c r="E208" s="37"/>
      <c r="F208" s="192" t="s">
        <v>1619</v>
      </c>
      <c r="G208" s="37"/>
      <c r="H208" s="37"/>
      <c r="I208" s="193"/>
      <c r="J208" s="37"/>
      <c r="K208" s="37"/>
      <c r="L208" s="40"/>
      <c r="M208" s="194"/>
      <c r="N208" s="195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243</v>
      </c>
      <c r="AU208" s="18" t="s">
        <v>86</v>
      </c>
    </row>
    <row r="209" spans="1:65" s="2" customFormat="1" ht="37.9" customHeight="1">
      <c r="A209" s="35"/>
      <c r="B209" s="36"/>
      <c r="C209" s="178" t="s">
        <v>794</v>
      </c>
      <c r="D209" s="178" t="s">
        <v>236</v>
      </c>
      <c r="E209" s="179" t="s">
        <v>1636</v>
      </c>
      <c r="F209" s="180" t="s">
        <v>1637</v>
      </c>
      <c r="G209" s="181" t="s">
        <v>1099</v>
      </c>
      <c r="H209" s="182">
        <v>16.2</v>
      </c>
      <c r="I209" s="183"/>
      <c r="J209" s="184">
        <f>ROUND(I209*H209,2)</f>
        <v>0</v>
      </c>
      <c r="K209" s="180" t="s">
        <v>240</v>
      </c>
      <c r="L209" s="40"/>
      <c r="M209" s="185" t="s">
        <v>19</v>
      </c>
      <c r="N209" s="186" t="s">
        <v>46</v>
      </c>
      <c r="O209" s="65"/>
      <c r="P209" s="187">
        <f>O209*H209</f>
        <v>0</v>
      </c>
      <c r="Q209" s="187">
        <v>5.3E-3</v>
      </c>
      <c r="R209" s="187">
        <f>Q209*H209</f>
        <v>8.5859999999999992E-2</v>
      </c>
      <c r="S209" s="187">
        <v>0</v>
      </c>
      <c r="T209" s="18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9" t="s">
        <v>194</v>
      </c>
      <c r="AT209" s="189" t="s">
        <v>236</v>
      </c>
      <c r="AU209" s="189" t="s">
        <v>86</v>
      </c>
      <c r="AY209" s="18" t="s">
        <v>233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8" t="s">
        <v>80</v>
      </c>
      <c r="BK209" s="190">
        <f>ROUND(I209*H209,2)</f>
        <v>0</v>
      </c>
      <c r="BL209" s="18" t="s">
        <v>194</v>
      </c>
      <c r="BM209" s="189" t="s">
        <v>1726</v>
      </c>
    </row>
    <row r="210" spans="1:65" s="2" customFormat="1">
      <c r="A210" s="35"/>
      <c r="B210" s="36"/>
      <c r="C210" s="37"/>
      <c r="D210" s="191" t="s">
        <v>243</v>
      </c>
      <c r="E210" s="37"/>
      <c r="F210" s="192" t="s">
        <v>1639</v>
      </c>
      <c r="G210" s="37"/>
      <c r="H210" s="37"/>
      <c r="I210" s="193"/>
      <c r="J210" s="37"/>
      <c r="K210" s="37"/>
      <c r="L210" s="40"/>
      <c r="M210" s="194"/>
      <c r="N210" s="195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243</v>
      </c>
      <c r="AU210" s="18" t="s">
        <v>86</v>
      </c>
    </row>
    <row r="211" spans="1:65" s="2" customFormat="1" ht="16.5" customHeight="1">
      <c r="A211" s="35"/>
      <c r="B211" s="36"/>
      <c r="C211" s="206" t="s">
        <v>799</v>
      </c>
      <c r="D211" s="206" t="s">
        <v>310</v>
      </c>
      <c r="E211" s="207" t="s">
        <v>1640</v>
      </c>
      <c r="F211" s="208" t="s">
        <v>1641</v>
      </c>
      <c r="G211" s="209" t="s">
        <v>1099</v>
      </c>
      <c r="H211" s="210">
        <v>17.82</v>
      </c>
      <c r="I211" s="211"/>
      <c r="J211" s="212">
        <f>ROUND(I211*H211,2)</f>
        <v>0</v>
      </c>
      <c r="K211" s="208" t="s">
        <v>240</v>
      </c>
      <c r="L211" s="213"/>
      <c r="M211" s="214" t="s">
        <v>19</v>
      </c>
      <c r="N211" s="215" t="s">
        <v>46</v>
      </c>
      <c r="O211" s="65"/>
      <c r="P211" s="187">
        <f>O211*H211</f>
        <v>0</v>
      </c>
      <c r="Q211" s="187">
        <v>1.26E-2</v>
      </c>
      <c r="R211" s="187">
        <f>Q211*H211</f>
        <v>0.22453200000000001</v>
      </c>
      <c r="S211" s="187">
        <v>0</v>
      </c>
      <c r="T211" s="18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9" t="s">
        <v>313</v>
      </c>
      <c r="AT211" s="189" t="s">
        <v>310</v>
      </c>
      <c r="AU211" s="189" t="s">
        <v>86</v>
      </c>
      <c r="AY211" s="18" t="s">
        <v>233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8" t="s">
        <v>80</v>
      </c>
      <c r="BK211" s="190">
        <f>ROUND(I211*H211,2)</f>
        <v>0</v>
      </c>
      <c r="BL211" s="18" t="s">
        <v>194</v>
      </c>
      <c r="BM211" s="189" t="s">
        <v>1727</v>
      </c>
    </row>
    <row r="212" spans="1:65" s="2" customFormat="1" ht="33" customHeight="1">
      <c r="A212" s="35"/>
      <c r="B212" s="36"/>
      <c r="C212" s="178" t="s">
        <v>804</v>
      </c>
      <c r="D212" s="178" t="s">
        <v>236</v>
      </c>
      <c r="E212" s="179" t="s">
        <v>1643</v>
      </c>
      <c r="F212" s="180" t="s">
        <v>1644</v>
      </c>
      <c r="G212" s="181" t="s">
        <v>1099</v>
      </c>
      <c r="H212" s="182">
        <v>16.2</v>
      </c>
      <c r="I212" s="183"/>
      <c r="J212" s="184">
        <f>ROUND(I212*H212,2)</f>
        <v>0</v>
      </c>
      <c r="K212" s="180" t="s">
        <v>240</v>
      </c>
      <c r="L212" s="40"/>
      <c r="M212" s="185" t="s">
        <v>19</v>
      </c>
      <c r="N212" s="186" t="s">
        <v>46</v>
      </c>
      <c r="O212" s="65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9" t="s">
        <v>194</v>
      </c>
      <c r="AT212" s="189" t="s">
        <v>236</v>
      </c>
      <c r="AU212" s="189" t="s">
        <v>86</v>
      </c>
      <c r="AY212" s="18" t="s">
        <v>233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8" t="s">
        <v>80</v>
      </c>
      <c r="BK212" s="190">
        <f>ROUND(I212*H212,2)</f>
        <v>0</v>
      </c>
      <c r="BL212" s="18" t="s">
        <v>194</v>
      </c>
      <c r="BM212" s="189" t="s">
        <v>1728</v>
      </c>
    </row>
    <row r="213" spans="1:65" s="2" customFormat="1">
      <c r="A213" s="35"/>
      <c r="B213" s="36"/>
      <c r="C213" s="37"/>
      <c r="D213" s="191" t="s">
        <v>243</v>
      </c>
      <c r="E213" s="37"/>
      <c r="F213" s="192" t="s">
        <v>1646</v>
      </c>
      <c r="G213" s="37"/>
      <c r="H213" s="37"/>
      <c r="I213" s="193"/>
      <c r="J213" s="37"/>
      <c r="K213" s="37"/>
      <c r="L213" s="40"/>
      <c r="M213" s="194"/>
      <c r="N213" s="195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243</v>
      </c>
      <c r="AU213" s="18" t="s">
        <v>86</v>
      </c>
    </row>
    <row r="214" spans="1:65" s="2" customFormat="1" ht="24.2" customHeight="1">
      <c r="A214" s="35"/>
      <c r="B214" s="36"/>
      <c r="C214" s="178" t="s">
        <v>809</v>
      </c>
      <c r="D214" s="178" t="s">
        <v>236</v>
      </c>
      <c r="E214" s="179" t="s">
        <v>1647</v>
      </c>
      <c r="F214" s="180" t="s">
        <v>1648</v>
      </c>
      <c r="G214" s="181" t="s">
        <v>307</v>
      </c>
      <c r="H214" s="182">
        <v>86.4</v>
      </c>
      <c r="I214" s="183"/>
      <c r="J214" s="184">
        <f>ROUND(I214*H214,2)</f>
        <v>0</v>
      </c>
      <c r="K214" s="180" t="s">
        <v>240</v>
      </c>
      <c r="L214" s="40"/>
      <c r="M214" s="185" t="s">
        <v>19</v>
      </c>
      <c r="N214" s="186" t="s">
        <v>46</v>
      </c>
      <c r="O214" s="65"/>
      <c r="P214" s="187">
        <f>O214*H214</f>
        <v>0</v>
      </c>
      <c r="Q214" s="187">
        <v>3.0000000000000001E-5</v>
      </c>
      <c r="R214" s="187">
        <f>Q214*H214</f>
        <v>2.5920000000000001E-3</v>
      </c>
      <c r="S214" s="187">
        <v>0</v>
      </c>
      <c r="T214" s="18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9" t="s">
        <v>194</v>
      </c>
      <c r="AT214" s="189" t="s">
        <v>236</v>
      </c>
      <c r="AU214" s="189" t="s">
        <v>86</v>
      </c>
      <c r="AY214" s="18" t="s">
        <v>233</v>
      </c>
      <c r="BE214" s="190">
        <f>IF(N214="základní",J214,0)</f>
        <v>0</v>
      </c>
      <c r="BF214" s="190">
        <f>IF(N214="snížená",J214,0)</f>
        <v>0</v>
      </c>
      <c r="BG214" s="190">
        <f>IF(N214="zákl. přenesená",J214,0)</f>
        <v>0</v>
      </c>
      <c r="BH214" s="190">
        <f>IF(N214="sníž. přenesená",J214,0)</f>
        <v>0</v>
      </c>
      <c r="BI214" s="190">
        <f>IF(N214="nulová",J214,0)</f>
        <v>0</v>
      </c>
      <c r="BJ214" s="18" t="s">
        <v>80</v>
      </c>
      <c r="BK214" s="190">
        <f>ROUND(I214*H214,2)</f>
        <v>0</v>
      </c>
      <c r="BL214" s="18" t="s">
        <v>194</v>
      </c>
      <c r="BM214" s="189" t="s">
        <v>1729</v>
      </c>
    </row>
    <row r="215" spans="1:65" s="2" customFormat="1">
      <c r="A215" s="35"/>
      <c r="B215" s="36"/>
      <c r="C215" s="37"/>
      <c r="D215" s="191" t="s">
        <v>243</v>
      </c>
      <c r="E215" s="37"/>
      <c r="F215" s="192" t="s">
        <v>1650</v>
      </c>
      <c r="G215" s="37"/>
      <c r="H215" s="37"/>
      <c r="I215" s="193"/>
      <c r="J215" s="37"/>
      <c r="K215" s="37"/>
      <c r="L215" s="40"/>
      <c r="M215" s="194"/>
      <c r="N215" s="195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243</v>
      </c>
      <c r="AU215" s="18" t="s">
        <v>86</v>
      </c>
    </row>
    <row r="216" spans="1:65" s="2" customFormat="1" ht="49.15" customHeight="1">
      <c r="A216" s="35"/>
      <c r="B216" s="36"/>
      <c r="C216" s="178" t="s">
        <v>814</v>
      </c>
      <c r="D216" s="178" t="s">
        <v>236</v>
      </c>
      <c r="E216" s="179" t="s">
        <v>1651</v>
      </c>
      <c r="F216" s="180" t="s">
        <v>1652</v>
      </c>
      <c r="G216" s="181" t="s">
        <v>549</v>
      </c>
      <c r="H216" s="182">
        <v>0.41499999999999998</v>
      </c>
      <c r="I216" s="183"/>
      <c r="J216" s="184">
        <f>ROUND(I216*H216,2)</f>
        <v>0</v>
      </c>
      <c r="K216" s="180" t="s">
        <v>240</v>
      </c>
      <c r="L216" s="40"/>
      <c r="M216" s="185" t="s">
        <v>19</v>
      </c>
      <c r="N216" s="186" t="s">
        <v>46</v>
      </c>
      <c r="O216" s="65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9" t="s">
        <v>194</v>
      </c>
      <c r="AT216" s="189" t="s">
        <v>236</v>
      </c>
      <c r="AU216" s="189" t="s">
        <v>86</v>
      </c>
      <c r="AY216" s="18" t="s">
        <v>233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8" t="s">
        <v>80</v>
      </c>
      <c r="BK216" s="190">
        <f>ROUND(I216*H216,2)</f>
        <v>0</v>
      </c>
      <c r="BL216" s="18" t="s">
        <v>194</v>
      </c>
      <c r="BM216" s="189" t="s">
        <v>1730</v>
      </c>
    </row>
    <row r="217" spans="1:65" s="2" customFormat="1">
      <c r="A217" s="35"/>
      <c r="B217" s="36"/>
      <c r="C217" s="37"/>
      <c r="D217" s="191" t="s">
        <v>243</v>
      </c>
      <c r="E217" s="37"/>
      <c r="F217" s="192" t="s">
        <v>1654</v>
      </c>
      <c r="G217" s="37"/>
      <c r="H217" s="37"/>
      <c r="I217" s="193"/>
      <c r="J217" s="37"/>
      <c r="K217" s="37"/>
      <c r="L217" s="40"/>
      <c r="M217" s="194"/>
      <c r="N217" s="195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243</v>
      </c>
      <c r="AU217" s="18" t="s">
        <v>86</v>
      </c>
    </row>
    <row r="218" spans="1:65" s="2" customFormat="1" ht="49.15" customHeight="1">
      <c r="A218" s="35"/>
      <c r="B218" s="36"/>
      <c r="C218" s="178" t="s">
        <v>819</v>
      </c>
      <c r="D218" s="178" t="s">
        <v>236</v>
      </c>
      <c r="E218" s="179" t="s">
        <v>1655</v>
      </c>
      <c r="F218" s="180" t="s">
        <v>1656</v>
      </c>
      <c r="G218" s="181" t="s">
        <v>549</v>
      </c>
      <c r="H218" s="182">
        <v>0.41499999999999998</v>
      </c>
      <c r="I218" s="183"/>
      <c r="J218" s="184">
        <f>ROUND(I218*H218,2)</f>
        <v>0</v>
      </c>
      <c r="K218" s="180" t="s">
        <v>240</v>
      </c>
      <c r="L218" s="40"/>
      <c r="M218" s="185" t="s">
        <v>19</v>
      </c>
      <c r="N218" s="186" t="s">
        <v>46</v>
      </c>
      <c r="O218" s="65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9" t="s">
        <v>194</v>
      </c>
      <c r="AT218" s="189" t="s">
        <v>236</v>
      </c>
      <c r="AU218" s="189" t="s">
        <v>86</v>
      </c>
      <c r="AY218" s="18" t="s">
        <v>233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8" t="s">
        <v>80</v>
      </c>
      <c r="BK218" s="190">
        <f>ROUND(I218*H218,2)</f>
        <v>0</v>
      </c>
      <c r="BL218" s="18" t="s">
        <v>194</v>
      </c>
      <c r="BM218" s="189" t="s">
        <v>1731</v>
      </c>
    </row>
    <row r="219" spans="1:65" s="2" customFormat="1">
      <c r="A219" s="35"/>
      <c r="B219" s="36"/>
      <c r="C219" s="37"/>
      <c r="D219" s="191" t="s">
        <v>243</v>
      </c>
      <c r="E219" s="37"/>
      <c r="F219" s="192" t="s">
        <v>1658</v>
      </c>
      <c r="G219" s="37"/>
      <c r="H219" s="37"/>
      <c r="I219" s="193"/>
      <c r="J219" s="37"/>
      <c r="K219" s="37"/>
      <c r="L219" s="40"/>
      <c r="M219" s="198"/>
      <c r="N219" s="199"/>
      <c r="O219" s="200"/>
      <c r="P219" s="200"/>
      <c r="Q219" s="200"/>
      <c r="R219" s="200"/>
      <c r="S219" s="200"/>
      <c r="T219" s="201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243</v>
      </c>
      <c r="AU219" s="18" t="s">
        <v>86</v>
      </c>
    </row>
    <row r="220" spans="1:65" s="2" customFormat="1" ht="6.95" customHeight="1">
      <c r="A220" s="35"/>
      <c r="B220" s="48"/>
      <c r="C220" s="49"/>
      <c r="D220" s="49"/>
      <c r="E220" s="49"/>
      <c r="F220" s="49"/>
      <c r="G220" s="49"/>
      <c r="H220" s="49"/>
      <c r="I220" s="49"/>
      <c r="J220" s="49"/>
      <c r="K220" s="49"/>
      <c r="L220" s="40"/>
      <c r="M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</row>
  </sheetData>
  <sheetProtection algorithmName="SHA-512" hashValue="W24AkVUoZnqZ/t5rYqwlRLy24I4kZST0q/Mc1LPhSJaUn6YQSnRrEXPOUDjpjFbOEwKO8QZVsLHfsy1FZueUKg==" saltValue="2BmUv+p3bLUFJUQpfc3v2A2hsx5oOMdVbh+nFNQB3+un/smxUBNDEQiel+sCpboaQFAwJSCquUmJcNpvCLB1DQ==" spinCount="100000" sheet="1" objects="1" scenarios="1" formatColumns="0" formatRows="0" autoFilter="0"/>
  <autoFilter ref="C99:K219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6" r:id="rId2"/>
    <hyperlink ref="F108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7" r:id="rId11"/>
    <hyperlink ref="F131" r:id="rId12"/>
    <hyperlink ref="F133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62" r:id="rId21"/>
    <hyperlink ref="F164" r:id="rId22"/>
    <hyperlink ref="F166" r:id="rId23"/>
    <hyperlink ref="F168" r:id="rId24"/>
    <hyperlink ref="F170" r:id="rId25"/>
    <hyperlink ref="F173" r:id="rId26"/>
    <hyperlink ref="F175" r:id="rId27"/>
    <hyperlink ref="F178" r:id="rId28"/>
    <hyperlink ref="F180" r:id="rId29"/>
    <hyperlink ref="F182" r:id="rId30"/>
    <hyperlink ref="F184" r:id="rId31"/>
    <hyperlink ref="F188" r:id="rId32"/>
    <hyperlink ref="F190" r:id="rId33"/>
    <hyperlink ref="F193" r:id="rId34"/>
    <hyperlink ref="F195" r:id="rId35"/>
    <hyperlink ref="F197" r:id="rId36"/>
    <hyperlink ref="F200" r:id="rId37"/>
    <hyperlink ref="F202" r:id="rId38"/>
    <hyperlink ref="F204" r:id="rId39"/>
    <hyperlink ref="F206" r:id="rId40"/>
    <hyperlink ref="F208" r:id="rId41"/>
    <hyperlink ref="F210" r:id="rId42"/>
    <hyperlink ref="F213" r:id="rId43"/>
    <hyperlink ref="F215" r:id="rId44"/>
    <hyperlink ref="F217" r:id="rId45"/>
    <hyperlink ref="F219" r:id="rId4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125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1732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ROUND(J101,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ROUND((SUM(BE101:BE239)),  2)</f>
        <v>0</v>
      </c>
      <c r="G37" s="35"/>
      <c r="H37" s="35"/>
      <c r="I37" s="124">
        <v>0.21</v>
      </c>
      <c r="J37" s="123">
        <f>ROUND(((SUM(BE101:BE239))*I37),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ROUND((SUM(BF101:BF239)),  2)</f>
        <v>0</v>
      </c>
      <c r="G38" s="35"/>
      <c r="H38" s="35"/>
      <c r="I38" s="124">
        <v>0.15</v>
      </c>
      <c r="J38" s="123">
        <f>ROUND(((SUM(BF101:BF239))*I38),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ROUND((SUM(BG101:BG239)),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ROUND((SUM(BH101:BH239)),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ROUND((SUM(BI101:BI239)),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11 - 3.NP_1.ETAPA - VODOVOD_10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J101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J102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J103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J110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J119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J126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J129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J130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J171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1733</v>
      </c>
      <c r="E76" s="148"/>
      <c r="F76" s="148"/>
      <c r="G76" s="148"/>
      <c r="H76" s="148"/>
      <c r="I76" s="148"/>
      <c r="J76" s="149">
        <f>J206</f>
        <v>0</v>
      </c>
      <c r="K76" s="97"/>
      <c r="L76" s="150"/>
    </row>
    <row r="77" spans="1:47" s="10" customFormat="1" ht="19.899999999999999" customHeight="1">
      <c r="B77" s="146"/>
      <c r="C77" s="97"/>
      <c r="D77" s="147" t="s">
        <v>1458</v>
      </c>
      <c r="E77" s="148"/>
      <c r="F77" s="148"/>
      <c r="G77" s="148"/>
      <c r="H77" s="148"/>
      <c r="I77" s="148"/>
      <c r="J77" s="149">
        <f>J218</f>
        <v>0</v>
      </c>
      <c r="K77" s="97"/>
      <c r="L77" s="150"/>
    </row>
    <row r="78" spans="1:47" s="2" customFormat="1" ht="21.7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2" customFormat="1" ht="6.95" customHeight="1">
      <c r="A79" s="35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3" spans="1:31" s="2" customFormat="1" ht="6.95" customHeight="1">
      <c r="A83" s="35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24.95" customHeight="1">
      <c r="A84" s="35"/>
      <c r="B84" s="36"/>
      <c r="C84" s="24" t="s">
        <v>217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2" customHeight="1">
      <c r="A86" s="35"/>
      <c r="B86" s="36"/>
      <c r="C86" s="30" t="s">
        <v>16</v>
      </c>
      <c r="D86" s="37"/>
      <c r="E86" s="37"/>
      <c r="F86" s="37"/>
      <c r="G86" s="37"/>
      <c r="H86" s="37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6.5" customHeight="1">
      <c r="A87" s="35"/>
      <c r="B87" s="36"/>
      <c r="C87" s="37"/>
      <c r="D87" s="37"/>
      <c r="E87" s="390" t="str">
        <f>E7</f>
        <v>ZŠ Rokycanova - opravy vnitřních instalací</v>
      </c>
      <c r="F87" s="391"/>
      <c r="G87" s="391"/>
      <c r="H87" s="391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1" customFormat="1" ht="12" customHeight="1">
      <c r="B88" s="22"/>
      <c r="C88" s="30" t="s">
        <v>290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1" customFormat="1" ht="16.5" customHeight="1">
      <c r="B89" s="22"/>
      <c r="C89" s="23"/>
      <c r="D89" s="23"/>
      <c r="E89" s="390" t="s">
        <v>291</v>
      </c>
      <c r="F89" s="376"/>
      <c r="G89" s="376"/>
      <c r="H89" s="376"/>
      <c r="I89" s="23"/>
      <c r="J89" s="23"/>
      <c r="K89" s="23"/>
      <c r="L89" s="21"/>
    </row>
    <row r="90" spans="1:31" s="1" customFormat="1" ht="12" customHeight="1">
      <c r="B90" s="22"/>
      <c r="C90" s="30" t="s">
        <v>292</v>
      </c>
      <c r="D90" s="23"/>
      <c r="E90" s="23"/>
      <c r="F90" s="23"/>
      <c r="G90" s="23"/>
      <c r="H90" s="23"/>
      <c r="I90" s="23"/>
      <c r="J90" s="23"/>
      <c r="K90" s="23"/>
      <c r="L90" s="21"/>
    </row>
    <row r="91" spans="1:31" s="2" customFormat="1" ht="16.5" customHeight="1">
      <c r="A91" s="35"/>
      <c r="B91" s="36"/>
      <c r="C91" s="37"/>
      <c r="D91" s="37"/>
      <c r="E91" s="394" t="s">
        <v>1289</v>
      </c>
      <c r="F91" s="384"/>
      <c r="G91" s="384"/>
      <c r="H91" s="384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297</v>
      </c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6.5" customHeight="1">
      <c r="A93" s="35"/>
      <c r="B93" s="36"/>
      <c r="C93" s="37"/>
      <c r="D93" s="37"/>
      <c r="E93" s="346" t="str">
        <f>E13</f>
        <v>11 - 3.NP_1.ETAPA - VODOVOD_10</v>
      </c>
      <c r="F93" s="384"/>
      <c r="G93" s="384"/>
      <c r="H93" s="384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2" customHeight="1">
      <c r="A95" s="35"/>
      <c r="B95" s="36"/>
      <c r="C95" s="30" t="s">
        <v>21</v>
      </c>
      <c r="D95" s="37"/>
      <c r="E95" s="37"/>
      <c r="F95" s="28" t="str">
        <f>F16</f>
        <v>Sokolov</v>
      </c>
      <c r="G95" s="37"/>
      <c r="H95" s="37"/>
      <c r="I95" s="30" t="s">
        <v>23</v>
      </c>
      <c r="J95" s="60" t="str">
        <f>IF(J16="","",J16)</f>
        <v>26. 1. 2022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6.9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5.7" customHeight="1">
      <c r="A97" s="35"/>
      <c r="B97" s="36"/>
      <c r="C97" s="30" t="s">
        <v>25</v>
      </c>
      <c r="D97" s="37"/>
      <c r="E97" s="37"/>
      <c r="F97" s="28" t="str">
        <f>E19</f>
        <v>Město Sokolov, Rokycanova 1929, Sokolov</v>
      </c>
      <c r="G97" s="37"/>
      <c r="H97" s="37"/>
      <c r="I97" s="30" t="s">
        <v>33</v>
      </c>
      <c r="J97" s="33" t="str">
        <f>E25</f>
        <v>NCI.CZ ENGINEERING s.r.o.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5.2" customHeight="1">
      <c r="A98" s="35"/>
      <c r="B98" s="36"/>
      <c r="C98" s="30" t="s">
        <v>31</v>
      </c>
      <c r="D98" s="37"/>
      <c r="E98" s="37"/>
      <c r="F98" s="28" t="str">
        <f>IF(E22="","",E22)</f>
        <v>Vyplň údaj</v>
      </c>
      <c r="G98" s="37"/>
      <c r="H98" s="37"/>
      <c r="I98" s="30" t="s">
        <v>38</v>
      </c>
      <c r="J98" s="33" t="str">
        <f>E28</f>
        <v>Ing. Kamil Šlachta</v>
      </c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113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11" customFormat="1" ht="29.25" customHeight="1">
      <c r="A100" s="151"/>
      <c r="B100" s="152"/>
      <c r="C100" s="153" t="s">
        <v>218</v>
      </c>
      <c r="D100" s="154" t="s">
        <v>60</v>
      </c>
      <c r="E100" s="154" t="s">
        <v>56</v>
      </c>
      <c r="F100" s="154" t="s">
        <v>57</v>
      </c>
      <c r="G100" s="154" t="s">
        <v>219</v>
      </c>
      <c r="H100" s="154" t="s">
        <v>220</v>
      </c>
      <c r="I100" s="154" t="s">
        <v>221</v>
      </c>
      <c r="J100" s="154" t="s">
        <v>209</v>
      </c>
      <c r="K100" s="155" t="s">
        <v>222</v>
      </c>
      <c r="L100" s="156"/>
      <c r="M100" s="69" t="s">
        <v>19</v>
      </c>
      <c r="N100" s="70" t="s">
        <v>45</v>
      </c>
      <c r="O100" s="70" t="s">
        <v>223</v>
      </c>
      <c r="P100" s="70" t="s">
        <v>224</v>
      </c>
      <c r="Q100" s="70" t="s">
        <v>225</v>
      </c>
      <c r="R100" s="70" t="s">
        <v>226</v>
      </c>
      <c r="S100" s="70" t="s">
        <v>227</v>
      </c>
      <c r="T100" s="71" t="s">
        <v>228</v>
      </c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</row>
    <row r="101" spans="1:65" s="2" customFormat="1" ht="22.9" customHeight="1">
      <c r="A101" s="35"/>
      <c r="B101" s="36"/>
      <c r="C101" s="76" t="s">
        <v>229</v>
      </c>
      <c r="D101" s="37"/>
      <c r="E101" s="37"/>
      <c r="F101" s="37"/>
      <c r="G101" s="37"/>
      <c r="H101" s="37"/>
      <c r="I101" s="37"/>
      <c r="J101" s="157">
        <f>BK101</f>
        <v>0</v>
      </c>
      <c r="K101" s="37"/>
      <c r="L101" s="40"/>
      <c r="M101" s="72"/>
      <c r="N101" s="158"/>
      <c r="O101" s="73"/>
      <c r="P101" s="159">
        <f>P102+P129</f>
        <v>0</v>
      </c>
      <c r="Q101" s="73"/>
      <c r="R101" s="159">
        <f>R102+R129</f>
        <v>1.7480977499999999</v>
      </c>
      <c r="S101" s="73"/>
      <c r="T101" s="160">
        <f>T102+T129</f>
        <v>4.44062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74</v>
      </c>
      <c r="AU101" s="18" t="s">
        <v>210</v>
      </c>
      <c r="BK101" s="161">
        <f>BK102+BK129</f>
        <v>0</v>
      </c>
    </row>
    <row r="102" spans="1:65" s="12" customFormat="1" ht="25.9" customHeight="1">
      <c r="B102" s="162"/>
      <c r="C102" s="163"/>
      <c r="D102" s="164" t="s">
        <v>74</v>
      </c>
      <c r="E102" s="165" t="s">
        <v>1303</v>
      </c>
      <c r="F102" s="165" t="s">
        <v>1304</v>
      </c>
      <c r="G102" s="163"/>
      <c r="H102" s="163"/>
      <c r="I102" s="166"/>
      <c r="J102" s="167">
        <f>BK102</f>
        <v>0</v>
      </c>
      <c r="K102" s="163"/>
      <c r="L102" s="168"/>
      <c r="M102" s="169"/>
      <c r="N102" s="170"/>
      <c r="O102" s="170"/>
      <c r="P102" s="171">
        <f>P103+P110+P119+P126</f>
        <v>0</v>
      </c>
      <c r="Q102" s="170"/>
      <c r="R102" s="171">
        <f>R103+R110+R119+R126</f>
        <v>0.79672575000000001</v>
      </c>
      <c r="S102" s="170"/>
      <c r="T102" s="172">
        <f>T103+T110+T119+T126</f>
        <v>3.9060000000000001</v>
      </c>
      <c r="AR102" s="173" t="s">
        <v>80</v>
      </c>
      <c r="AT102" s="174" t="s">
        <v>74</v>
      </c>
      <c r="AU102" s="174" t="s">
        <v>75</v>
      </c>
      <c r="AY102" s="173" t="s">
        <v>233</v>
      </c>
      <c r="BK102" s="175">
        <f>BK103+BK110+BK119+BK126</f>
        <v>0</v>
      </c>
    </row>
    <row r="103" spans="1:65" s="12" customFormat="1" ht="22.9" customHeight="1">
      <c r="B103" s="162"/>
      <c r="C103" s="163"/>
      <c r="D103" s="164" t="s">
        <v>74</v>
      </c>
      <c r="E103" s="176" t="s">
        <v>269</v>
      </c>
      <c r="F103" s="176" t="s">
        <v>1305</v>
      </c>
      <c r="G103" s="163"/>
      <c r="H103" s="163"/>
      <c r="I103" s="166"/>
      <c r="J103" s="177">
        <f>BK103</f>
        <v>0</v>
      </c>
      <c r="K103" s="163"/>
      <c r="L103" s="168"/>
      <c r="M103" s="169"/>
      <c r="N103" s="170"/>
      <c r="O103" s="170"/>
      <c r="P103" s="171">
        <f>SUM(P104:P109)</f>
        <v>0</v>
      </c>
      <c r="Q103" s="170"/>
      <c r="R103" s="171">
        <f>SUM(R104:R109)</f>
        <v>0.79672575000000001</v>
      </c>
      <c r="S103" s="170"/>
      <c r="T103" s="172">
        <f>SUM(T104:T109)</f>
        <v>0</v>
      </c>
      <c r="AR103" s="173" t="s">
        <v>80</v>
      </c>
      <c r="AT103" s="174" t="s">
        <v>74</v>
      </c>
      <c r="AU103" s="174" t="s">
        <v>80</v>
      </c>
      <c r="AY103" s="173" t="s">
        <v>233</v>
      </c>
      <c r="BK103" s="175">
        <f>SUM(BK104:BK109)</f>
        <v>0</v>
      </c>
    </row>
    <row r="104" spans="1:65" s="2" customFormat="1" ht="24.2" customHeight="1">
      <c r="A104" s="35"/>
      <c r="B104" s="36"/>
      <c r="C104" s="178" t="s">
        <v>80</v>
      </c>
      <c r="D104" s="178" t="s">
        <v>236</v>
      </c>
      <c r="E104" s="179" t="s">
        <v>1306</v>
      </c>
      <c r="F104" s="180" t="s">
        <v>1307</v>
      </c>
      <c r="G104" s="181" t="s">
        <v>301</v>
      </c>
      <c r="H104" s="182">
        <v>5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3.3999999999999998E-3</v>
      </c>
      <c r="R104" s="187">
        <f>Q104*H104</f>
        <v>1.6999999999999998E-2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260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260</v>
      </c>
      <c r="BM104" s="189" t="s">
        <v>1734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1309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24.2" customHeight="1">
      <c r="A106" s="35"/>
      <c r="B106" s="36"/>
      <c r="C106" s="178" t="s">
        <v>86</v>
      </c>
      <c r="D106" s="178" t="s">
        <v>236</v>
      </c>
      <c r="E106" s="179" t="s">
        <v>1460</v>
      </c>
      <c r="F106" s="180" t="s">
        <v>1461</v>
      </c>
      <c r="G106" s="181" t="s">
        <v>1099</v>
      </c>
      <c r="H106" s="182">
        <v>7.5750000000000002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4.1529999999999997E-2</v>
      </c>
      <c r="R106" s="187">
        <f>Q106*H106</f>
        <v>0.31458975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1735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1463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24.2" customHeight="1">
      <c r="A108" s="35"/>
      <c r="B108" s="36"/>
      <c r="C108" s="178" t="s">
        <v>91</v>
      </c>
      <c r="D108" s="178" t="s">
        <v>236</v>
      </c>
      <c r="E108" s="179" t="s">
        <v>1464</v>
      </c>
      <c r="F108" s="180" t="s">
        <v>1465</v>
      </c>
      <c r="G108" s="181" t="s">
        <v>1099</v>
      </c>
      <c r="H108" s="182">
        <v>11.2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4.1529999999999997E-2</v>
      </c>
      <c r="R108" s="187">
        <f>Q108*H108</f>
        <v>0.46513599999999994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1736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1467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12" customFormat="1" ht="22.9" customHeight="1">
      <c r="B110" s="162"/>
      <c r="C110" s="163"/>
      <c r="D110" s="164" t="s">
        <v>74</v>
      </c>
      <c r="E110" s="176" t="s">
        <v>340</v>
      </c>
      <c r="F110" s="176" t="s">
        <v>1333</v>
      </c>
      <c r="G110" s="163"/>
      <c r="H110" s="163"/>
      <c r="I110" s="166"/>
      <c r="J110" s="177">
        <f>BK110</f>
        <v>0</v>
      </c>
      <c r="K110" s="163"/>
      <c r="L110" s="168"/>
      <c r="M110" s="169"/>
      <c r="N110" s="170"/>
      <c r="O110" s="170"/>
      <c r="P110" s="171">
        <f>SUM(P111:P118)</f>
        <v>0</v>
      </c>
      <c r="Q110" s="170"/>
      <c r="R110" s="171">
        <f>SUM(R111:R118)</f>
        <v>0</v>
      </c>
      <c r="S110" s="170"/>
      <c r="T110" s="172">
        <f>SUM(T111:T118)</f>
        <v>3.9060000000000001</v>
      </c>
      <c r="AR110" s="173" t="s">
        <v>80</v>
      </c>
      <c r="AT110" s="174" t="s">
        <v>74</v>
      </c>
      <c r="AU110" s="174" t="s">
        <v>80</v>
      </c>
      <c r="AY110" s="173" t="s">
        <v>233</v>
      </c>
      <c r="BK110" s="175">
        <f>SUM(BK111:BK118)</f>
        <v>0</v>
      </c>
    </row>
    <row r="111" spans="1:65" s="2" customFormat="1" ht="33" customHeight="1">
      <c r="A111" s="35"/>
      <c r="B111" s="36"/>
      <c r="C111" s="178" t="s">
        <v>260</v>
      </c>
      <c r="D111" s="178" t="s">
        <v>236</v>
      </c>
      <c r="E111" s="179" t="s">
        <v>1334</v>
      </c>
      <c r="F111" s="180" t="s">
        <v>1335</v>
      </c>
      <c r="G111" s="181" t="s">
        <v>301</v>
      </c>
      <c r="H111" s="182">
        <v>5</v>
      </c>
      <c r="I111" s="183"/>
      <c r="J111" s="184">
        <f>ROUND(I111*H111,2)</f>
        <v>0</v>
      </c>
      <c r="K111" s="180" t="s">
        <v>240</v>
      </c>
      <c r="L111" s="40"/>
      <c r="M111" s="185" t="s">
        <v>19</v>
      </c>
      <c r="N111" s="186" t="s">
        <v>46</v>
      </c>
      <c r="O111" s="65"/>
      <c r="P111" s="187">
        <f>O111*H111</f>
        <v>0</v>
      </c>
      <c r="Q111" s="187">
        <v>0</v>
      </c>
      <c r="R111" s="187">
        <f>Q111*H111</f>
        <v>0</v>
      </c>
      <c r="S111" s="187">
        <v>7.2999999999999995E-2</v>
      </c>
      <c r="T111" s="188">
        <f>S111*H111</f>
        <v>0.36499999999999999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260</v>
      </c>
      <c r="AT111" s="189" t="s">
        <v>236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260</v>
      </c>
      <c r="BM111" s="189" t="s">
        <v>1737</v>
      </c>
    </row>
    <row r="112" spans="1:65" s="2" customFormat="1">
      <c r="A112" s="35"/>
      <c r="B112" s="36"/>
      <c r="C112" s="37"/>
      <c r="D112" s="191" t="s">
        <v>243</v>
      </c>
      <c r="E112" s="37"/>
      <c r="F112" s="192" t="s">
        <v>1337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243</v>
      </c>
      <c r="AU112" s="18" t="s">
        <v>86</v>
      </c>
    </row>
    <row r="113" spans="1:65" s="2" customFormat="1" ht="37.9" customHeight="1">
      <c r="A113" s="35"/>
      <c r="B113" s="36"/>
      <c r="C113" s="178" t="s">
        <v>232</v>
      </c>
      <c r="D113" s="178" t="s">
        <v>236</v>
      </c>
      <c r="E113" s="179" t="s">
        <v>1469</v>
      </c>
      <c r="F113" s="180" t="s">
        <v>1470</v>
      </c>
      <c r="G113" s="181" t="s">
        <v>307</v>
      </c>
      <c r="H113" s="182">
        <v>50.5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1.7999999999999999E-2</v>
      </c>
      <c r="T113" s="188">
        <f>S113*H113</f>
        <v>0.90899999999999992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1738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1472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37.9" customHeight="1">
      <c r="A115" s="35"/>
      <c r="B115" s="36"/>
      <c r="C115" s="178" t="s">
        <v>269</v>
      </c>
      <c r="D115" s="178" t="s">
        <v>236</v>
      </c>
      <c r="E115" s="179" t="s">
        <v>1473</v>
      </c>
      <c r="F115" s="180" t="s">
        <v>1474</v>
      </c>
      <c r="G115" s="181" t="s">
        <v>307</v>
      </c>
      <c r="H115" s="182">
        <v>28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5.3999999999999999E-2</v>
      </c>
      <c r="T115" s="188">
        <f>S115*H115</f>
        <v>1.512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1739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1476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49.15" customHeight="1">
      <c r="A117" s="35"/>
      <c r="B117" s="36"/>
      <c r="C117" s="178" t="s">
        <v>276</v>
      </c>
      <c r="D117" s="178" t="s">
        <v>236</v>
      </c>
      <c r="E117" s="179" t="s">
        <v>1477</v>
      </c>
      <c r="F117" s="180" t="s">
        <v>1478</v>
      </c>
      <c r="G117" s="181" t="s">
        <v>307</v>
      </c>
      <c r="H117" s="182">
        <v>28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0.04</v>
      </c>
      <c r="T117" s="188">
        <f>S117*H117</f>
        <v>1.1200000000000001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1740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1480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1338</v>
      </c>
      <c r="F119" s="176" t="s">
        <v>1339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SUM(P120:P125)</f>
        <v>0</v>
      </c>
      <c r="Q119" s="170"/>
      <c r="R119" s="171">
        <f>SUM(R120:R125)</f>
        <v>0</v>
      </c>
      <c r="S119" s="170"/>
      <c r="T119" s="172">
        <f>SUM(T120:T125)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SUM(BK120:BK125)</f>
        <v>0</v>
      </c>
    </row>
    <row r="120" spans="1:65" s="2" customFormat="1" ht="33" customHeight="1">
      <c r="A120" s="35"/>
      <c r="B120" s="36"/>
      <c r="C120" s="178" t="s">
        <v>284</v>
      </c>
      <c r="D120" s="178" t="s">
        <v>236</v>
      </c>
      <c r="E120" s="179" t="s">
        <v>1340</v>
      </c>
      <c r="F120" s="180" t="s">
        <v>1341</v>
      </c>
      <c r="G120" s="181" t="s">
        <v>549</v>
      </c>
      <c r="H120" s="182">
        <v>4.4409999999999998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1741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1343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2" customFormat="1" ht="44.25" customHeight="1">
      <c r="A122" s="35"/>
      <c r="B122" s="36"/>
      <c r="C122" s="178" t="s">
        <v>340</v>
      </c>
      <c r="D122" s="178" t="s">
        <v>236</v>
      </c>
      <c r="E122" s="179" t="s">
        <v>1344</v>
      </c>
      <c r="F122" s="180" t="s">
        <v>1345</v>
      </c>
      <c r="G122" s="181" t="s">
        <v>549</v>
      </c>
      <c r="H122" s="182">
        <v>37.749000000000002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260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260</v>
      </c>
      <c r="BM122" s="189" t="s">
        <v>1742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1347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2" customFormat="1" ht="55.5" customHeight="1">
      <c r="A124" s="35"/>
      <c r="B124" s="36"/>
      <c r="C124" s="178" t="s">
        <v>188</v>
      </c>
      <c r="D124" s="178" t="s">
        <v>236</v>
      </c>
      <c r="E124" s="179" t="s">
        <v>1348</v>
      </c>
      <c r="F124" s="180" t="s">
        <v>1349</v>
      </c>
      <c r="G124" s="181" t="s">
        <v>549</v>
      </c>
      <c r="H124" s="182">
        <v>9.8000000000000004E-2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260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260</v>
      </c>
      <c r="BM124" s="189" t="s">
        <v>1743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1351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12" customFormat="1" ht="22.9" customHeight="1">
      <c r="B126" s="162"/>
      <c r="C126" s="163"/>
      <c r="D126" s="164" t="s">
        <v>74</v>
      </c>
      <c r="E126" s="176" t="s">
        <v>1352</v>
      </c>
      <c r="F126" s="176" t="s">
        <v>1353</v>
      </c>
      <c r="G126" s="163"/>
      <c r="H126" s="163"/>
      <c r="I126" s="166"/>
      <c r="J126" s="177">
        <f>BK126</f>
        <v>0</v>
      </c>
      <c r="K126" s="163"/>
      <c r="L126" s="168"/>
      <c r="M126" s="169"/>
      <c r="N126" s="170"/>
      <c r="O126" s="170"/>
      <c r="P126" s="171">
        <f>SUM(P127:P128)</f>
        <v>0</v>
      </c>
      <c r="Q126" s="170"/>
      <c r="R126" s="171">
        <f>SUM(R127:R128)</f>
        <v>0</v>
      </c>
      <c r="S126" s="170"/>
      <c r="T126" s="172">
        <f>SUM(T127:T128)</f>
        <v>0</v>
      </c>
      <c r="AR126" s="173" t="s">
        <v>80</v>
      </c>
      <c r="AT126" s="174" t="s">
        <v>74</v>
      </c>
      <c r="AU126" s="174" t="s">
        <v>80</v>
      </c>
      <c r="AY126" s="173" t="s">
        <v>233</v>
      </c>
      <c r="BK126" s="175">
        <f>SUM(BK127:BK128)</f>
        <v>0</v>
      </c>
    </row>
    <row r="127" spans="1:65" s="2" customFormat="1" ht="55.5" customHeight="1">
      <c r="A127" s="35"/>
      <c r="B127" s="36"/>
      <c r="C127" s="178" t="s">
        <v>123</v>
      </c>
      <c r="D127" s="178" t="s">
        <v>236</v>
      </c>
      <c r="E127" s="179" t="s">
        <v>1354</v>
      </c>
      <c r="F127" s="180" t="s">
        <v>1355</v>
      </c>
      <c r="G127" s="181" t="s">
        <v>549</v>
      </c>
      <c r="H127" s="182">
        <v>0.80500000000000005</v>
      </c>
      <c r="I127" s="183"/>
      <c r="J127" s="184">
        <f>ROUND(I127*H127,2)</f>
        <v>0</v>
      </c>
      <c r="K127" s="180" t="s">
        <v>240</v>
      </c>
      <c r="L127" s="40"/>
      <c r="M127" s="185" t="s">
        <v>19</v>
      </c>
      <c r="N127" s="186" t="s">
        <v>46</v>
      </c>
      <c r="O127" s="65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260</v>
      </c>
      <c r="AT127" s="189" t="s">
        <v>236</v>
      </c>
      <c r="AU127" s="189" t="s">
        <v>86</v>
      </c>
      <c r="AY127" s="18" t="s">
        <v>233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80</v>
      </c>
      <c r="BK127" s="190">
        <f>ROUND(I127*H127,2)</f>
        <v>0</v>
      </c>
      <c r="BL127" s="18" t="s">
        <v>260</v>
      </c>
      <c r="BM127" s="189" t="s">
        <v>1744</v>
      </c>
    </row>
    <row r="128" spans="1:65" s="2" customFormat="1">
      <c r="A128" s="35"/>
      <c r="B128" s="36"/>
      <c r="C128" s="37"/>
      <c r="D128" s="191" t="s">
        <v>243</v>
      </c>
      <c r="E128" s="37"/>
      <c r="F128" s="192" t="s">
        <v>1357</v>
      </c>
      <c r="G128" s="37"/>
      <c r="H128" s="37"/>
      <c r="I128" s="193"/>
      <c r="J128" s="37"/>
      <c r="K128" s="37"/>
      <c r="L128" s="40"/>
      <c r="M128" s="194"/>
      <c r="N128" s="195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243</v>
      </c>
      <c r="AU128" s="18" t="s">
        <v>86</v>
      </c>
    </row>
    <row r="129" spans="1:65" s="12" customFormat="1" ht="25.9" customHeight="1">
      <c r="B129" s="162"/>
      <c r="C129" s="163"/>
      <c r="D129" s="164" t="s">
        <v>74</v>
      </c>
      <c r="E129" s="165" t="s">
        <v>295</v>
      </c>
      <c r="F129" s="165" t="s">
        <v>296</v>
      </c>
      <c r="G129" s="163"/>
      <c r="H129" s="163"/>
      <c r="I129" s="166"/>
      <c r="J129" s="167">
        <f>BK129</f>
        <v>0</v>
      </c>
      <c r="K129" s="163"/>
      <c r="L129" s="168"/>
      <c r="M129" s="169"/>
      <c r="N129" s="170"/>
      <c r="O129" s="170"/>
      <c r="P129" s="171">
        <f>P130+P171+P206+P218</f>
        <v>0</v>
      </c>
      <c r="Q129" s="170"/>
      <c r="R129" s="171">
        <f>R130+R171+R206+R218</f>
        <v>0.951372</v>
      </c>
      <c r="S129" s="170"/>
      <c r="T129" s="172">
        <f>T130+T171+T206+T218</f>
        <v>0.53461999999999998</v>
      </c>
      <c r="AR129" s="173" t="s">
        <v>86</v>
      </c>
      <c r="AT129" s="174" t="s">
        <v>74</v>
      </c>
      <c r="AU129" s="174" t="s">
        <v>75</v>
      </c>
      <c r="AY129" s="173" t="s">
        <v>233</v>
      </c>
      <c r="BK129" s="175">
        <f>BK130+BK171+BK206+BK218</f>
        <v>0</v>
      </c>
    </row>
    <row r="130" spans="1:65" s="12" customFormat="1" ht="22.9" customHeight="1">
      <c r="B130" s="162"/>
      <c r="C130" s="163"/>
      <c r="D130" s="164" t="s">
        <v>74</v>
      </c>
      <c r="E130" s="176" t="s">
        <v>1358</v>
      </c>
      <c r="F130" s="176" t="s">
        <v>1359</v>
      </c>
      <c r="G130" s="163"/>
      <c r="H130" s="163"/>
      <c r="I130" s="166"/>
      <c r="J130" s="177">
        <f>BK130</f>
        <v>0</v>
      </c>
      <c r="K130" s="163"/>
      <c r="L130" s="168"/>
      <c r="M130" s="169"/>
      <c r="N130" s="170"/>
      <c r="O130" s="170"/>
      <c r="P130" s="171">
        <f>SUM(P131:P170)</f>
        <v>0</v>
      </c>
      <c r="Q130" s="170"/>
      <c r="R130" s="171">
        <f>SUM(R131:R170)</f>
        <v>0.31910000000000011</v>
      </c>
      <c r="S130" s="170"/>
      <c r="T130" s="172">
        <f>SUM(T131:T170)</f>
        <v>0</v>
      </c>
      <c r="AR130" s="173" t="s">
        <v>86</v>
      </c>
      <c r="AT130" s="174" t="s">
        <v>74</v>
      </c>
      <c r="AU130" s="174" t="s">
        <v>80</v>
      </c>
      <c r="AY130" s="173" t="s">
        <v>233</v>
      </c>
      <c r="BK130" s="175">
        <f>SUM(BK131:BK170)</f>
        <v>0</v>
      </c>
    </row>
    <row r="131" spans="1:65" s="2" customFormat="1" ht="33" customHeight="1">
      <c r="A131" s="35"/>
      <c r="B131" s="36"/>
      <c r="C131" s="178" t="s">
        <v>158</v>
      </c>
      <c r="D131" s="178" t="s">
        <v>236</v>
      </c>
      <c r="E131" s="179" t="s">
        <v>1485</v>
      </c>
      <c r="F131" s="180" t="s">
        <v>1486</v>
      </c>
      <c r="G131" s="181" t="s">
        <v>307</v>
      </c>
      <c r="H131" s="182">
        <v>75</v>
      </c>
      <c r="I131" s="183"/>
      <c r="J131" s="184">
        <f>ROUND(I131*H131,2)</f>
        <v>0</v>
      </c>
      <c r="K131" s="180" t="s">
        <v>240</v>
      </c>
      <c r="L131" s="40"/>
      <c r="M131" s="185" t="s">
        <v>19</v>
      </c>
      <c r="N131" s="186" t="s">
        <v>46</v>
      </c>
      <c r="O131" s="65"/>
      <c r="P131" s="187">
        <f>O131*H131</f>
        <v>0</v>
      </c>
      <c r="Q131" s="187">
        <v>9.7999999999999997E-4</v>
      </c>
      <c r="R131" s="187">
        <f>Q131*H131</f>
        <v>7.3499999999999996E-2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194</v>
      </c>
      <c r="AT131" s="189" t="s">
        <v>236</v>
      </c>
      <c r="AU131" s="189" t="s">
        <v>86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1745</v>
      </c>
    </row>
    <row r="132" spans="1:65" s="2" customFormat="1">
      <c r="A132" s="35"/>
      <c r="B132" s="36"/>
      <c r="C132" s="37"/>
      <c r="D132" s="191" t="s">
        <v>243</v>
      </c>
      <c r="E132" s="37"/>
      <c r="F132" s="192" t="s">
        <v>1488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243</v>
      </c>
      <c r="AU132" s="18" t="s">
        <v>86</v>
      </c>
    </row>
    <row r="133" spans="1:65" s="2" customFormat="1" ht="33" customHeight="1">
      <c r="A133" s="35"/>
      <c r="B133" s="36"/>
      <c r="C133" s="178" t="s">
        <v>191</v>
      </c>
      <c r="D133" s="178" t="s">
        <v>236</v>
      </c>
      <c r="E133" s="179" t="s">
        <v>1380</v>
      </c>
      <c r="F133" s="180" t="s">
        <v>1381</v>
      </c>
      <c r="G133" s="181" t="s">
        <v>307</v>
      </c>
      <c r="H133" s="182">
        <v>26</v>
      </c>
      <c r="I133" s="183"/>
      <c r="J133" s="184">
        <f>ROUND(I133*H133,2)</f>
        <v>0</v>
      </c>
      <c r="K133" s="180" t="s">
        <v>240</v>
      </c>
      <c r="L133" s="40"/>
      <c r="M133" s="185" t="s">
        <v>19</v>
      </c>
      <c r="N133" s="186" t="s">
        <v>46</v>
      </c>
      <c r="O133" s="65"/>
      <c r="P133" s="187">
        <f>O133*H133</f>
        <v>0</v>
      </c>
      <c r="Q133" s="187">
        <v>1.2600000000000001E-3</v>
      </c>
      <c r="R133" s="187">
        <f>Q133*H133</f>
        <v>3.2760000000000004E-2</v>
      </c>
      <c r="S133" s="187">
        <v>0</v>
      </c>
      <c r="T133" s="18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194</v>
      </c>
      <c r="AT133" s="189" t="s">
        <v>236</v>
      </c>
      <c r="AU133" s="189" t="s">
        <v>86</v>
      </c>
      <c r="AY133" s="18" t="s">
        <v>233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8" t="s">
        <v>80</v>
      </c>
      <c r="BK133" s="190">
        <f>ROUND(I133*H133,2)</f>
        <v>0</v>
      </c>
      <c r="BL133" s="18" t="s">
        <v>194</v>
      </c>
      <c r="BM133" s="189" t="s">
        <v>1746</v>
      </c>
    </row>
    <row r="134" spans="1:65" s="2" customFormat="1">
      <c r="A134" s="35"/>
      <c r="B134" s="36"/>
      <c r="C134" s="37"/>
      <c r="D134" s="191" t="s">
        <v>243</v>
      </c>
      <c r="E134" s="37"/>
      <c r="F134" s="192" t="s">
        <v>1383</v>
      </c>
      <c r="G134" s="37"/>
      <c r="H134" s="37"/>
      <c r="I134" s="193"/>
      <c r="J134" s="37"/>
      <c r="K134" s="37"/>
      <c r="L134" s="40"/>
      <c r="M134" s="194"/>
      <c r="N134" s="195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243</v>
      </c>
      <c r="AU134" s="18" t="s">
        <v>86</v>
      </c>
    </row>
    <row r="135" spans="1:65" s="2" customFormat="1" ht="33" customHeight="1">
      <c r="A135" s="35"/>
      <c r="B135" s="36"/>
      <c r="C135" s="178" t="s">
        <v>126</v>
      </c>
      <c r="D135" s="178" t="s">
        <v>236</v>
      </c>
      <c r="E135" s="179" t="s">
        <v>1376</v>
      </c>
      <c r="F135" s="180" t="s">
        <v>1377</v>
      </c>
      <c r="G135" s="181" t="s">
        <v>307</v>
      </c>
      <c r="H135" s="182">
        <v>56</v>
      </c>
      <c r="I135" s="183"/>
      <c r="J135" s="184">
        <f>ROUND(I135*H135,2)</f>
        <v>0</v>
      </c>
      <c r="K135" s="180" t="s">
        <v>240</v>
      </c>
      <c r="L135" s="40"/>
      <c r="M135" s="185" t="s">
        <v>19</v>
      </c>
      <c r="N135" s="186" t="s">
        <v>46</v>
      </c>
      <c r="O135" s="65"/>
      <c r="P135" s="187">
        <f>O135*H135</f>
        <v>0</v>
      </c>
      <c r="Q135" s="187">
        <v>2.8400000000000001E-3</v>
      </c>
      <c r="R135" s="187">
        <f>Q135*H135</f>
        <v>0.15904000000000001</v>
      </c>
      <c r="S135" s="187">
        <v>0</v>
      </c>
      <c r="T135" s="18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194</v>
      </c>
      <c r="AT135" s="189" t="s">
        <v>236</v>
      </c>
      <c r="AU135" s="189" t="s">
        <v>86</v>
      </c>
      <c r="AY135" s="18" t="s">
        <v>233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8" t="s">
        <v>80</v>
      </c>
      <c r="BK135" s="190">
        <f>ROUND(I135*H135,2)</f>
        <v>0</v>
      </c>
      <c r="BL135" s="18" t="s">
        <v>194</v>
      </c>
      <c r="BM135" s="189" t="s">
        <v>1747</v>
      </c>
    </row>
    <row r="136" spans="1:65" s="2" customFormat="1">
      <c r="A136" s="35"/>
      <c r="B136" s="36"/>
      <c r="C136" s="37"/>
      <c r="D136" s="191" t="s">
        <v>243</v>
      </c>
      <c r="E136" s="37"/>
      <c r="F136" s="192" t="s">
        <v>1379</v>
      </c>
      <c r="G136" s="37"/>
      <c r="H136" s="37"/>
      <c r="I136" s="193"/>
      <c r="J136" s="37"/>
      <c r="K136" s="37"/>
      <c r="L136" s="40"/>
      <c r="M136" s="194"/>
      <c r="N136" s="195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243</v>
      </c>
      <c r="AU136" s="18" t="s">
        <v>86</v>
      </c>
    </row>
    <row r="137" spans="1:65" s="2" customFormat="1" ht="49.15" customHeight="1">
      <c r="A137" s="35"/>
      <c r="B137" s="36"/>
      <c r="C137" s="178" t="s">
        <v>8</v>
      </c>
      <c r="D137" s="178" t="s">
        <v>236</v>
      </c>
      <c r="E137" s="179" t="s">
        <v>1491</v>
      </c>
      <c r="F137" s="180" t="s">
        <v>1492</v>
      </c>
      <c r="G137" s="181" t="s">
        <v>307</v>
      </c>
      <c r="H137" s="182">
        <v>45</v>
      </c>
      <c r="I137" s="183"/>
      <c r="J137" s="184">
        <f>ROUND(I137*H137,2)</f>
        <v>0</v>
      </c>
      <c r="K137" s="180" t="s">
        <v>240</v>
      </c>
      <c r="L137" s="40"/>
      <c r="M137" s="185" t="s">
        <v>19</v>
      </c>
      <c r="N137" s="186" t="s">
        <v>46</v>
      </c>
      <c r="O137" s="65"/>
      <c r="P137" s="187">
        <f>O137*H137</f>
        <v>0</v>
      </c>
      <c r="Q137" s="187">
        <v>4.0000000000000003E-5</v>
      </c>
      <c r="R137" s="187">
        <f>Q137*H137</f>
        <v>1.8000000000000002E-3</v>
      </c>
      <c r="S137" s="187">
        <v>0</v>
      </c>
      <c r="T137" s="18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194</v>
      </c>
      <c r="AT137" s="189" t="s">
        <v>236</v>
      </c>
      <c r="AU137" s="189" t="s">
        <v>86</v>
      </c>
      <c r="AY137" s="18" t="s">
        <v>233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8" t="s">
        <v>80</v>
      </c>
      <c r="BK137" s="190">
        <f>ROUND(I137*H137,2)</f>
        <v>0</v>
      </c>
      <c r="BL137" s="18" t="s">
        <v>194</v>
      </c>
      <c r="BM137" s="189" t="s">
        <v>1748</v>
      </c>
    </row>
    <row r="138" spans="1:65" s="2" customFormat="1">
      <c r="A138" s="35"/>
      <c r="B138" s="36"/>
      <c r="C138" s="37"/>
      <c r="D138" s="191" t="s">
        <v>243</v>
      </c>
      <c r="E138" s="37"/>
      <c r="F138" s="192" t="s">
        <v>1494</v>
      </c>
      <c r="G138" s="37"/>
      <c r="H138" s="37"/>
      <c r="I138" s="193"/>
      <c r="J138" s="37"/>
      <c r="K138" s="37"/>
      <c r="L138" s="40"/>
      <c r="M138" s="194"/>
      <c r="N138" s="195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243</v>
      </c>
      <c r="AU138" s="18" t="s">
        <v>86</v>
      </c>
    </row>
    <row r="139" spans="1:65" s="2" customFormat="1" ht="55.5" customHeight="1">
      <c r="A139" s="35"/>
      <c r="B139" s="36"/>
      <c r="C139" s="178" t="s">
        <v>194</v>
      </c>
      <c r="D139" s="178" t="s">
        <v>236</v>
      </c>
      <c r="E139" s="179" t="s">
        <v>1495</v>
      </c>
      <c r="F139" s="180" t="s">
        <v>1496</v>
      </c>
      <c r="G139" s="181" t="s">
        <v>307</v>
      </c>
      <c r="H139" s="182">
        <v>13</v>
      </c>
      <c r="I139" s="183"/>
      <c r="J139" s="184">
        <f>ROUND(I139*H139,2)</f>
        <v>0</v>
      </c>
      <c r="K139" s="180" t="s">
        <v>240</v>
      </c>
      <c r="L139" s="40"/>
      <c r="M139" s="185" t="s">
        <v>19</v>
      </c>
      <c r="N139" s="186" t="s">
        <v>46</v>
      </c>
      <c r="O139" s="65"/>
      <c r="P139" s="187">
        <f>O139*H139</f>
        <v>0</v>
      </c>
      <c r="Q139" s="187">
        <v>4.0000000000000003E-5</v>
      </c>
      <c r="R139" s="187">
        <f>Q139*H139</f>
        <v>5.2000000000000006E-4</v>
      </c>
      <c r="S139" s="187">
        <v>0</v>
      </c>
      <c r="T139" s="18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194</v>
      </c>
      <c r="AT139" s="189" t="s">
        <v>236</v>
      </c>
      <c r="AU139" s="189" t="s">
        <v>86</v>
      </c>
      <c r="AY139" s="18" t="s">
        <v>233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8" t="s">
        <v>80</v>
      </c>
      <c r="BK139" s="190">
        <f>ROUND(I139*H139,2)</f>
        <v>0</v>
      </c>
      <c r="BL139" s="18" t="s">
        <v>194</v>
      </c>
      <c r="BM139" s="189" t="s">
        <v>1749</v>
      </c>
    </row>
    <row r="140" spans="1:65" s="2" customFormat="1">
      <c r="A140" s="35"/>
      <c r="B140" s="36"/>
      <c r="C140" s="37"/>
      <c r="D140" s="191" t="s">
        <v>243</v>
      </c>
      <c r="E140" s="37"/>
      <c r="F140" s="192" t="s">
        <v>1498</v>
      </c>
      <c r="G140" s="37"/>
      <c r="H140" s="37"/>
      <c r="I140" s="193"/>
      <c r="J140" s="37"/>
      <c r="K140" s="37"/>
      <c r="L140" s="40"/>
      <c r="M140" s="194"/>
      <c r="N140" s="195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243</v>
      </c>
      <c r="AU140" s="18" t="s">
        <v>86</v>
      </c>
    </row>
    <row r="141" spans="1:65" s="2" customFormat="1" ht="49.15" customHeight="1">
      <c r="A141" s="35"/>
      <c r="B141" s="36"/>
      <c r="C141" s="178" t="s">
        <v>129</v>
      </c>
      <c r="D141" s="178" t="s">
        <v>236</v>
      </c>
      <c r="E141" s="179" t="s">
        <v>1499</v>
      </c>
      <c r="F141" s="180" t="s">
        <v>1500</v>
      </c>
      <c r="G141" s="181" t="s">
        <v>307</v>
      </c>
      <c r="H141" s="182">
        <v>28</v>
      </c>
      <c r="I141" s="183"/>
      <c r="J141" s="184">
        <f>ROUND(I141*H141,2)</f>
        <v>0</v>
      </c>
      <c r="K141" s="180" t="s">
        <v>240</v>
      </c>
      <c r="L141" s="40"/>
      <c r="M141" s="185" t="s">
        <v>19</v>
      </c>
      <c r="N141" s="186" t="s">
        <v>46</v>
      </c>
      <c r="O141" s="65"/>
      <c r="P141" s="187">
        <f>O141*H141</f>
        <v>0</v>
      </c>
      <c r="Q141" s="187">
        <v>4.0000000000000003E-5</v>
      </c>
      <c r="R141" s="187">
        <f>Q141*H141</f>
        <v>1.1200000000000001E-3</v>
      </c>
      <c r="S141" s="187">
        <v>0</v>
      </c>
      <c r="T141" s="18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194</v>
      </c>
      <c r="AT141" s="189" t="s">
        <v>236</v>
      </c>
      <c r="AU141" s="189" t="s">
        <v>86</v>
      </c>
      <c r="AY141" s="18" t="s">
        <v>233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8" t="s">
        <v>80</v>
      </c>
      <c r="BK141" s="190">
        <f>ROUND(I141*H141,2)</f>
        <v>0</v>
      </c>
      <c r="BL141" s="18" t="s">
        <v>194</v>
      </c>
      <c r="BM141" s="189" t="s">
        <v>1750</v>
      </c>
    </row>
    <row r="142" spans="1:65" s="2" customFormat="1">
      <c r="A142" s="35"/>
      <c r="B142" s="36"/>
      <c r="C142" s="37"/>
      <c r="D142" s="191" t="s">
        <v>243</v>
      </c>
      <c r="E142" s="37"/>
      <c r="F142" s="192" t="s">
        <v>1502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243</v>
      </c>
      <c r="AU142" s="18" t="s">
        <v>86</v>
      </c>
    </row>
    <row r="143" spans="1:65" s="2" customFormat="1" ht="55.5" customHeight="1">
      <c r="A143" s="35"/>
      <c r="B143" s="36"/>
      <c r="C143" s="178" t="s">
        <v>163</v>
      </c>
      <c r="D143" s="178" t="s">
        <v>236</v>
      </c>
      <c r="E143" s="179" t="s">
        <v>1503</v>
      </c>
      <c r="F143" s="180" t="s">
        <v>1504</v>
      </c>
      <c r="G143" s="181" t="s">
        <v>307</v>
      </c>
      <c r="H143" s="182">
        <v>30</v>
      </c>
      <c r="I143" s="183"/>
      <c r="J143" s="184">
        <f>ROUND(I143*H143,2)</f>
        <v>0</v>
      </c>
      <c r="K143" s="180" t="s">
        <v>240</v>
      </c>
      <c r="L143" s="40"/>
      <c r="M143" s="185" t="s">
        <v>19</v>
      </c>
      <c r="N143" s="186" t="s">
        <v>46</v>
      </c>
      <c r="O143" s="65"/>
      <c r="P143" s="187">
        <f>O143*H143</f>
        <v>0</v>
      </c>
      <c r="Q143" s="187">
        <v>2.0000000000000001E-4</v>
      </c>
      <c r="R143" s="187">
        <f>Q143*H143</f>
        <v>6.0000000000000001E-3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194</v>
      </c>
      <c r="AT143" s="189" t="s">
        <v>236</v>
      </c>
      <c r="AU143" s="189" t="s">
        <v>86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1751</v>
      </c>
    </row>
    <row r="144" spans="1:65" s="2" customFormat="1">
      <c r="A144" s="35"/>
      <c r="B144" s="36"/>
      <c r="C144" s="37"/>
      <c r="D144" s="191" t="s">
        <v>243</v>
      </c>
      <c r="E144" s="37"/>
      <c r="F144" s="192" t="s">
        <v>1506</v>
      </c>
      <c r="G144" s="37"/>
      <c r="H144" s="37"/>
      <c r="I144" s="193"/>
      <c r="J144" s="37"/>
      <c r="K144" s="37"/>
      <c r="L144" s="40"/>
      <c r="M144" s="194"/>
      <c r="N144" s="195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243</v>
      </c>
      <c r="AU144" s="18" t="s">
        <v>86</v>
      </c>
    </row>
    <row r="145" spans="1:65" s="2" customFormat="1" ht="55.5" customHeight="1">
      <c r="A145" s="35"/>
      <c r="B145" s="36"/>
      <c r="C145" s="178" t="s">
        <v>197</v>
      </c>
      <c r="D145" s="178" t="s">
        <v>236</v>
      </c>
      <c r="E145" s="179" t="s">
        <v>1392</v>
      </c>
      <c r="F145" s="180" t="s">
        <v>1393</v>
      </c>
      <c r="G145" s="181" t="s">
        <v>307</v>
      </c>
      <c r="H145" s="182">
        <v>41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2.4000000000000001E-4</v>
      </c>
      <c r="R145" s="187">
        <f>Q145*H145</f>
        <v>9.8399999999999998E-3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86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1752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1395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86</v>
      </c>
    </row>
    <row r="147" spans="1:65" s="2" customFormat="1" ht="24.2" customHeight="1">
      <c r="A147" s="35"/>
      <c r="B147" s="36"/>
      <c r="C147" s="178" t="s">
        <v>132</v>
      </c>
      <c r="D147" s="178" t="s">
        <v>236</v>
      </c>
      <c r="E147" s="179" t="s">
        <v>1508</v>
      </c>
      <c r="F147" s="180" t="s">
        <v>1509</v>
      </c>
      <c r="G147" s="181" t="s">
        <v>301</v>
      </c>
      <c r="H147" s="182">
        <v>9</v>
      </c>
      <c r="I147" s="183"/>
      <c r="J147" s="184">
        <f>ROUND(I147*H147,2)</f>
        <v>0</v>
      </c>
      <c r="K147" s="180" t="s">
        <v>240</v>
      </c>
      <c r="L147" s="40"/>
      <c r="M147" s="185" t="s">
        <v>19</v>
      </c>
      <c r="N147" s="186" t="s">
        <v>46</v>
      </c>
      <c r="O147" s="6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194</v>
      </c>
      <c r="AT147" s="189" t="s">
        <v>236</v>
      </c>
      <c r="AU147" s="189" t="s">
        <v>86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1753</v>
      </c>
    </row>
    <row r="148" spans="1:65" s="2" customFormat="1">
      <c r="A148" s="35"/>
      <c r="B148" s="36"/>
      <c r="C148" s="37"/>
      <c r="D148" s="191" t="s">
        <v>243</v>
      </c>
      <c r="E148" s="37"/>
      <c r="F148" s="192" t="s">
        <v>1511</v>
      </c>
      <c r="G148" s="37"/>
      <c r="H148" s="37"/>
      <c r="I148" s="193"/>
      <c r="J148" s="37"/>
      <c r="K148" s="37"/>
      <c r="L148" s="40"/>
      <c r="M148" s="194"/>
      <c r="N148" s="195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243</v>
      </c>
      <c r="AU148" s="18" t="s">
        <v>86</v>
      </c>
    </row>
    <row r="149" spans="1:65" s="2" customFormat="1" ht="16.5" customHeight="1">
      <c r="A149" s="35"/>
      <c r="B149" s="36"/>
      <c r="C149" s="206" t="s">
        <v>7</v>
      </c>
      <c r="D149" s="206" t="s">
        <v>310</v>
      </c>
      <c r="E149" s="207" t="s">
        <v>1512</v>
      </c>
      <c r="F149" s="208" t="s">
        <v>1513</v>
      </c>
      <c r="G149" s="209" t="s">
        <v>301</v>
      </c>
      <c r="H149" s="210">
        <v>4</v>
      </c>
      <c r="I149" s="211"/>
      <c r="J149" s="212">
        <f t="shared" ref="J149:J161" si="0">ROUND(I149*H149,2)</f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ref="P149:P161" si="1">O149*H149</f>
        <v>0</v>
      </c>
      <c r="Q149" s="187">
        <v>3.0000000000000001E-5</v>
      </c>
      <c r="R149" s="187">
        <f t="shared" ref="R149:R161" si="2">Q149*H149</f>
        <v>1.2E-4</v>
      </c>
      <c r="S149" s="187">
        <v>0</v>
      </c>
      <c r="T149" s="188">
        <f t="shared" ref="T149:T161" si="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ref="BE149:BE161" si="4">IF(N149="základní",J149,0)</f>
        <v>0</v>
      </c>
      <c r="BF149" s="190">
        <f t="shared" ref="BF149:BF161" si="5">IF(N149="snížená",J149,0)</f>
        <v>0</v>
      </c>
      <c r="BG149" s="190">
        <f t="shared" ref="BG149:BG161" si="6">IF(N149="zákl. přenesená",J149,0)</f>
        <v>0</v>
      </c>
      <c r="BH149" s="190">
        <f t="shared" ref="BH149:BH161" si="7">IF(N149="sníž. přenesená",J149,0)</f>
        <v>0</v>
      </c>
      <c r="BI149" s="190">
        <f t="shared" ref="BI149:BI161" si="8">IF(N149="nulová",J149,0)</f>
        <v>0</v>
      </c>
      <c r="BJ149" s="18" t="s">
        <v>80</v>
      </c>
      <c r="BK149" s="190">
        <f t="shared" ref="BK149:BK161" si="9">ROUND(I149*H149,2)</f>
        <v>0</v>
      </c>
      <c r="BL149" s="18" t="s">
        <v>194</v>
      </c>
      <c r="BM149" s="189" t="s">
        <v>1754</v>
      </c>
    </row>
    <row r="150" spans="1:65" s="2" customFormat="1" ht="16.5" customHeight="1">
      <c r="A150" s="35"/>
      <c r="B150" s="36"/>
      <c r="C150" s="206" t="s">
        <v>200</v>
      </c>
      <c r="D150" s="206" t="s">
        <v>310</v>
      </c>
      <c r="E150" s="207" t="s">
        <v>1423</v>
      </c>
      <c r="F150" s="208" t="s">
        <v>1424</v>
      </c>
      <c r="G150" s="209" t="s">
        <v>301</v>
      </c>
      <c r="H150" s="210">
        <v>7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4.0000000000000003E-5</v>
      </c>
      <c r="R150" s="187">
        <f t="shared" si="2"/>
        <v>2.8000000000000003E-4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1755</v>
      </c>
    </row>
    <row r="151" spans="1:65" s="2" customFormat="1" ht="16.5" customHeight="1">
      <c r="A151" s="35"/>
      <c r="B151" s="36"/>
      <c r="C151" s="206" t="s">
        <v>135</v>
      </c>
      <c r="D151" s="206" t="s">
        <v>310</v>
      </c>
      <c r="E151" s="207" t="s">
        <v>1682</v>
      </c>
      <c r="F151" s="208" t="s">
        <v>1683</v>
      </c>
      <c r="G151" s="209" t="s">
        <v>301</v>
      </c>
      <c r="H151" s="210">
        <v>2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6.9999999999999994E-5</v>
      </c>
      <c r="R151" s="187">
        <f t="shared" si="2"/>
        <v>1.3999999999999999E-4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1756</v>
      </c>
    </row>
    <row r="152" spans="1:65" s="2" customFormat="1" ht="24.2" customHeight="1">
      <c r="A152" s="35"/>
      <c r="B152" s="36"/>
      <c r="C152" s="206" t="s">
        <v>168</v>
      </c>
      <c r="D152" s="206" t="s">
        <v>310</v>
      </c>
      <c r="E152" s="207" t="s">
        <v>1519</v>
      </c>
      <c r="F152" s="208" t="s">
        <v>1520</v>
      </c>
      <c r="G152" s="209" t="s">
        <v>301</v>
      </c>
      <c r="H152" s="210">
        <v>40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2.0000000000000002E-5</v>
      </c>
      <c r="R152" s="187">
        <f t="shared" si="2"/>
        <v>8.0000000000000004E-4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1757</v>
      </c>
    </row>
    <row r="153" spans="1:65" s="2" customFormat="1" ht="24.2" customHeight="1">
      <c r="A153" s="35"/>
      <c r="B153" s="36"/>
      <c r="C153" s="206" t="s">
        <v>203</v>
      </c>
      <c r="D153" s="206" t="s">
        <v>310</v>
      </c>
      <c r="E153" s="207" t="s">
        <v>1522</v>
      </c>
      <c r="F153" s="208" t="s">
        <v>1523</v>
      </c>
      <c r="G153" s="209" t="s">
        <v>301</v>
      </c>
      <c r="H153" s="210">
        <v>20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3.0000000000000001E-5</v>
      </c>
      <c r="R153" s="187">
        <f t="shared" si="2"/>
        <v>6.0000000000000006E-4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1758</v>
      </c>
    </row>
    <row r="154" spans="1:65" s="2" customFormat="1" ht="24.2" customHeight="1">
      <c r="A154" s="35"/>
      <c r="B154" s="36"/>
      <c r="C154" s="206" t="s">
        <v>401</v>
      </c>
      <c r="D154" s="206" t="s">
        <v>310</v>
      </c>
      <c r="E154" s="207" t="s">
        <v>1688</v>
      </c>
      <c r="F154" s="208" t="s">
        <v>1689</v>
      </c>
      <c r="G154" s="209" t="s">
        <v>301</v>
      </c>
      <c r="H154" s="210">
        <v>4</v>
      </c>
      <c r="I154" s="211"/>
      <c r="J154" s="212">
        <f t="shared" si="0"/>
        <v>0</v>
      </c>
      <c r="K154" s="208" t="s">
        <v>240</v>
      </c>
      <c r="L154" s="213"/>
      <c r="M154" s="214" t="s">
        <v>19</v>
      </c>
      <c r="N154" s="215" t="s">
        <v>46</v>
      </c>
      <c r="O154" s="65"/>
      <c r="P154" s="187">
        <f t="shared" si="1"/>
        <v>0</v>
      </c>
      <c r="Q154" s="187">
        <v>5.0000000000000002E-5</v>
      </c>
      <c r="R154" s="187">
        <f t="shared" si="2"/>
        <v>2.0000000000000001E-4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313</v>
      </c>
      <c r="AT154" s="189" t="s">
        <v>310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1759</v>
      </c>
    </row>
    <row r="155" spans="1:65" s="2" customFormat="1" ht="16.5" customHeight="1">
      <c r="A155" s="35"/>
      <c r="B155" s="36"/>
      <c r="C155" s="206" t="s">
        <v>406</v>
      </c>
      <c r="D155" s="206" t="s">
        <v>310</v>
      </c>
      <c r="E155" s="207" t="s">
        <v>1525</v>
      </c>
      <c r="F155" s="208" t="s">
        <v>1526</v>
      </c>
      <c r="G155" s="209" t="s">
        <v>301</v>
      </c>
      <c r="H155" s="210">
        <v>4</v>
      </c>
      <c r="I155" s="211"/>
      <c r="J155" s="212">
        <f t="shared" si="0"/>
        <v>0</v>
      </c>
      <c r="K155" s="208" t="s">
        <v>240</v>
      </c>
      <c r="L155" s="213"/>
      <c r="M155" s="214" t="s">
        <v>19</v>
      </c>
      <c r="N155" s="215" t="s">
        <v>46</v>
      </c>
      <c r="O155" s="65"/>
      <c r="P155" s="187">
        <f t="shared" si="1"/>
        <v>0</v>
      </c>
      <c r="Q155" s="187">
        <v>3.0000000000000001E-5</v>
      </c>
      <c r="R155" s="187">
        <f t="shared" si="2"/>
        <v>1.2E-4</v>
      </c>
      <c r="S155" s="187">
        <v>0</v>
      </c>
      <c r="T155" s="18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313</v>
      </c>
      <c r="AT155" s="189" t="s">
        <v>310</v>
      </c>
      <c r="AU155" s="189" t="s">
        <v>86</v>
      </c>
      <c r="AY155" s="18" t="s">
        <v>233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8" t="s">
        <v>80</v>
      </c>
      <c r="BK155" s="190">
        <f t="shared" si="9"/>
        <v>0</v>
      </c>
      <c r="BL155" s="18" t="s">
        <v>194</v>
      </c>
      <c r="BM155" s="189" t="s">
        <v>1760</v>
      </c>
    </row>
    <row r="156" spans="1:65" s="2" customFormat="1" ht="16.5" customHeight="1">
      <c r="A156" s="35"/>
      <c r="B156" s="36"/>
      <c r="C156" s="206" t="s">
        <v>410</v>
      </c>
      <c r="D156" s="206" t="s">
        <v>310</v>
      </c>
      <c r="E156" s="207" t="s">
        <v>1692</v>
      </c>
      <c r="F156" s="208" t="s">
        <v>1693</v>
      </c>
      <c r="G156" s="209" t="s">
        <v>301</v>
      </c>
      <c r="H156" s="210">
        <v>2</v>
      </c>
      <c r="I156" s="211"/>
      <c r="J156" s="212">
        <f t="shared" si="0"/>
        <v>0</v>
      </c>
      <c r="K156" s="208" t="s">
        <v>240</v>
      </c>
      <c r="L156" s="213"/>
      <c r="M156" s="214" t="s">
        <v>19</v>
      </c>
      <c r="N156" s="215" t="s">
        <v>46</v>
      </c>
      <c r="O156" s="65"/>
      <c r="P156" s="187">
        <f t="shared" si="1"/>
        <v>0</v>
      </c>
      <c r="Q156" s="187">
        <v>4.0000000000000003E-5</v>
      </c>
      <c r="R156" s="187">
        <f t="shared" si="2"/>
        <v>8.0000000000000007E-5</v>
      </c>
      <c r="S156" s="187">
        <v>0</v>
      </c>
      <c r="T156" s="188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313</v>
      </c>
      <c r="AT156" s="189" t="s">
        <v>310</v>
      </c>
      <c r="AU156" s="189" t="s">
        <v>86</v>
      </c>
      <c r="AY156" s="18" t="s">
        <v>233</v>
      </c>
      <c r="BE156" s="190">
        <f t="shared" si="4"/>
        <v>0</v>
      </c>
      <c r="BF156" s="190">
        <f t="shared" si="5"/>
        <v>0</v>
      </c>
      <c r="BG156" s="190">
        <f t="shared" si="6"/>
        <v>0</v>
      </c>
      <c r="BH156" s="190">
        <f t="shared" si="7"/>
        <v>0</v>
      </c>
      <c r="BI156" s="190">
        <f t="shared" si="8"/>
        <v>0</v>
      </c>
      <c r="BJ156" s="18" t="s">
        <v>80</v>
      </c>
      <c r="BK156" s="190">
        <f t="shared" si="9"/>
        <v>0</v>
      </c>
      <c r="BL156" s="18" t="s">
        <v>194</v>
      </c>
      <c r="BM156" s="189" t="s">
        <v>1761</v>
      </c>
    </row>
    <row r="157" spans="1:65" s="2" customFormat="1" ht="16.5" customHeight="1">
      <c r="A157" s="35"/>
      <c r="B157" s="36"/>
      <c r="C157" s="206" t="s">
        <v>415</v>
      </c>
      <c r="D157" s="206" t="s">
        <v>310</v>
      </c>
      <c r="E157" s="207" t="s">
        <v>1429</v>
      </c>
      <c r="F157" s="208" t="s">
        <v>1430</v>
      </c>
      <c r="G157" s="209" t="s">
        <v>301</v>
      </c>
      <c r="H157" s="210">
        <v>11</v>
      </c>
      <c r="I157" s="211"/>
      <c r="J157" s="212">
        <f t="shared" si="0"/>
        <v>0</v>
      </c>
      <c r="K157" s="208" t="s">
        <v>240</v>
      </c>
      <c r="L157" s="213"/>
      <c r="M157" s="214" t="s">
        <v>19</v>
      </c>
      <c r="N157" s="215" t="s">
        <v>46</v>
      </c>
      <c r="O157" s="65"/>
      <c r="P157" s="187">
        <f t="shared" si="1"/>
        <v>0</v>
      </c>
      <c r="Q157" s="187">
        <v>1.0000000000000001E-5</v>
      </c>
      <c r="R157" s="187">
        <f t="shared" si="2"/>
        <v>1.1E-4</v>
      </c>
      <c r="S157" s="187">
        <v>0</v>
      </c>
      <c r="T157" s="188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313</v>
      </c>
      <c r="AT157" s="189" t="s">
        <v>310</v>
      </c>
      <c r="AU157" s="189" t="s">
        <v>86</v>
      </c>
      <c r="AY157" s="18" t="s">
        <v>233</v>
      </c>
      <c r="BE157" s="190">
        <f t="shared" si="4"/>
        <v>0</v>
      </c>
      <c r="BF157" s="190">
        <f t="shared" si="5"/>
        <v>0</v>
      </c>
      <c r="BG157" s="190">
        <f t="shared" si="6"/>
        <v>0</v>
      </c>
      <c r="BH157" s="190">
        <f t="shared" si="7"/>
        <v>0</v>
      </c>
      <c r="BI157" s="190">
        <f t="shared" si="8"/>
        <v>0</v>
      </c>
      <c r="BJ157" s="18" t="s">
        <v>80</v>
      </c>
      <c r="BK157" s="190">
        <f t="shared" si="9"/>
        <v>0</v>
      </c>
      <c r="BL157" s="18" t="s">
        <v>194</v>
      </c>
      <c r="BM157" s="189" t="s">
        <v>1762</v>
      </c>
    </row>
    <row r="158" spans="1:65" s="2" customFormat="1" ht="16.5" customHeight="1">
      <c r="A158" s="35"/>
      <c r="B158" s="36"/>
      <c r="C158" s="206" t="s">
        <v>419</v>
      </c>
      <c r="D158" s="206" t="s">
        <v>310</v>
      </c>
      <c r="E158" s="207" t="s">
        <v>1529</v>
      </c>
      <c r="F158" s="208" t="s">
        <v>1530</v>
      </c>
      <c r="G158" s="209" t="s">
        <v>301</v>
      </c>
      <c r="H158" s="210">
        <v>2</v>
      </c>
      <c r="I158" s="211"/>
      <c r="J158" s="212">
        <f t="shared" si="0"/>
        <v>0</v>
      </c>
      <c r="K158" s="208" t="s">
        <v>240</v>
      </c>
      <c r="L158" s="213"/>
      <c r="M158" s="214" t="s">
        <v>19</v>
      </c>
      <c r="N158" s="215" t="s">
        <v>46</v>
      </c>
      <c r="O158" s="65"/>
      <c r="P158" s="187">
        <f t="shared" si="1"/>
        <v>0</v>
      </c>
      <c r="Q158" s="187">
        <v>3.0000000000000001E-5</v>
      </c>
      <c r="R158" s="187">
        <f t="shared" si="2"/>
        <v>6.0000000000000002E-5</v>
      </c>
      <c r="S158" s="187">
        <v>0</v>
      </c>
      <c r="T158" s="188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313</v>
      </c>
      <c r="AT158" s="189" t="s">
        <v>310</v>
      </c>
      <c r="AU158" s="189" t="s">
        <v>86</v>
      </c>
      <c r="AY158" s="18" t="s">
        <v>233</v>
      </c>
      <c r="BE158" s="190">
        <f t="shared" si="4"/>
        <v>0</v>
      </c>
      <c r="BF158" s="190">
        <f t="shared" si="5"/>
        <v>0</v>
      </c>
      <c r="BG158" s="190">
        <f t="shared" si="6"/>
        <v>0</v>
      </c>
      <c r="BH158" s="190">
        <f t="shared" si="7"/>
        <v>0</v>
      </c>
      <c r="BI158" s="190">
        <f t="shared" si="8"/>
        <v>0</v>
      </c>
      <c r="BJ158" s="18" t="s">
        <v>80</v>
      </c>
      <c r="BK158" s="190">
        <f t="shared" si="9"/>
        <v>0</v>
      </c>
      <c r="BL158" s="18" t="s">
        <v>194</v>
      </c>
      <c r="BM158" s="189" t="s">
        <v>1763</v>
      </c>
    </row>
    <row r="159" spans="1:65" s="2" customFormat="1" ht="16.5" customHeight="1">
      <c r="A159" s="35"/>
      <c r="B159" s="36"/>
      <c r="C159" s="206" t="s">
        <v>424</v>
      </c>
      <c r="D159" s="206" t="s">
        <v>310</v>
      </c>
      <c r="E159" s="207" t="s">
        <v>1441</v>
      </c>
      <c r="F159" s="208" t="s">
        <v>1442</v>
      </c>
      <c r="G159" s="209" t="s">
        <v>301</v>
      </c>
      <c r="H159" s="210">
        <v>2</v>
      </c>
      <c r="I159" s="211"/>
      <c r="J159" s="212">
        <f t="shared" si="0"/>
        <v>0</v>
      </c>
      <c r="K159" s="208" t="s">
        <v>240</v>
      </c>
      <c r="L159" s="213"/>
      <c r="M159" s="214" t="s">
        <v>19</v>
      </c>
      <c r="N159" s="215" t="s">
        <v>46</v>
      </c>
      <c r="O159" s="65"/>
      <c r="P159" s="187">
        <f t="shared" si="1"/>
        <v>0</v>
      </c>
      <c r="Q159" s="187">
        <v>2.0000000000000002E-5</v>
      </c>
      <c r="R159" s="187">
        <f t="shared" si="2"/>
        <v>4.0000000000000003E-5</v>
      </c>
      <c r="S159" s="187">
        <v>0</v>
      </c>
      <c r="T159" s="188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313</v>
      </c>
      <c r="AT159" s="189" t="s">
        <v>310</v>
      </c>
      <c r="AU159" s="189" t="s">
        <v>86</v>
      </c>
      <c r="AY159" s="18" t="s">
        <v>233</v>
      </c>
      <c r="BE159" s="190">
        <f t="shared" si="4"/>
        <v>0</v>
      </c>
      <c r="BF159" s="190">
        <f t="shared" si="5"/>
        <v>0</v>
      </c>
      <c r="BG159" s="190">
        <f t="shared" si="6"/>
        <v>0</v>
      </c>
      <c r="BH159" s="190">
        <f t="shared" si="7"/>
        <v>0</v>
      </c>
      <c r="BI159" s="190">
        <f t="shared" si="8"/>
        <v>0</v>
      </c>
      <c r="BJ159" s="18" t="s">
        <v>80</v>
      </c>
      <c r="BK159" s="190">
        <f t="shared" si="9"/>
        <v>0</v>
      </c>
      <c r="BL159" s="18" t="s">
        <v>194</v>
      </c>
      <c r="BM159" s="189" t="s">
        <v>1764</v>
      </c>
    </row>
    <row r="160" spans="1:65" s="2" customFormat="1" ht="16.5" customHeight="1">
      <c r="A160" s="35"/>
      <c r="B160" s="36"/>
      <c r="C160" s="206" t="s">
        <v>313</v>
      </c>
      <c r="D160" s="206" t="s">
        <v>310</v>
      </c>
      <c r="E160" s="207" t="s">
        <v>1698</v>
      </c>
      <c r="F160" s="208" t="s">
        <v>1699</v>
      </c>
      <c r="G160" s="209" t="s">
        <v>301</v>
      </c>
      <c r="H160" s="210">
        <v>1</v>
      </c>
      <c r="I160" s="211"/>
      <c r="J160" s="212">
        <f t="shared" si="0"/>
        <v>0</v>
      </c>
      <c r="K160" s="208" t="s">
        <v>240</v>
      </c>
      <c r="L160" s="213"/>
      <c r="M160" s="214" t="s">
        <v>19</v>
      </c>
      <c r="N160" s="215" t="s">
        <v>46</v>
      </c>
      <c r="O160" s="65"/>
      <c r="P160" s="187">
        <f t="shared" si="1"/>
        <v>0</v>
      </c>
      <c r="Q160" s="187">
        <v>1.0000000000000001E-5</v>
      </c>
      <c r="R160" s="187">
        <f t="shared" si="2"/>
        <v>1.0000000000000001E-5</v>
      </c>
      <c r="S160" s="187">
        <v>0</v>
      </c>
      <c r="T160" s="188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313</v>
      </c>
      <c r="AT160" s="189" t="s">
        <v>310</v>
      </c>
      <c r="AU160" s="189" t="s">
        <v>86</v>
      </c>
      <c r="AY160" s="18" t="s">
        <v>233</v>
      </c>
      <c r="BE160" s="190">
        <f t="shared" si="4"/>
        <v>0</v>
      </c>
      <c r="BF160" s="190">
        <f t="shared" si="5"/>
        <v>0</v>
      </c>
      <c r="BG160" s="190">
        <f t="shared" si="6"/>
        <v>0</v>
      </c>
      <c r="BH160" s="190">
        <f t="shared" si="7"/>
        <v>0</v>
      </c>
      <c r="BI160" s="190">
        <f t="shared" si="8"/>
        <v>0</v>
      </c>
      <c r="BJ160" s="18" t="s">
        <v>80</v>
      </c>
      <c r="BK160" s="190">
        <f t="shared" si="9"/>
        <v>0</v>
      </c>
      <c r="BL160" s="18" t="s">
        <v>194</v>
      </c>
      <c r="BM160" s="189" t="s">
        <v>1765</v>
      </c>
    </row>
    <row r="161" spans="1:65" s="2" customFormat="1" ht="24.2" customHeight="1">
      <c r="A161" s="35"/>
      <c r="B161" s="36"/>
      <c r="C161" s="178" t="s">
        <v>432</v>
      </c>
      <c r="D161" s="178" t="s">
        <v>236</v>
      </c>
      <c r="E161" s="179" t="s">
        <v>1532</v>
      </c>
      <c r="F161" s="180" t="s">
        <v>1533</v>
      </c>
      <c r="G161" s="181" t="s">
        <v>301</v>
      </c>
      <c r="H161" s="182">
        <v>1</v>
      </c>
      <c r="I161" s="183"/>
      <c r="J161" s="184">
        <f t="shared" si="0"/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 t="shared" si="1"/>
        <v>0</v>
      </c>
      <c r="Q161" s="187">
        <v>1.2999999999999999E-4</v>
      </c>
      <c r="R161" s="187">
        <f t="shared" si="2"/>
        <v>1.2999999999999999E-4</v>
      </c>
      <c r="S161" s="187">
        <v>0</v>
      </c>
      <c r="T161" s="188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86</v>
      </c>
      <c r="AY161" s="18" t="s">
        <v>233</v>
      </c>
      <c r="BE161" s="190">
        <f t="shared" si="4"/>
        <v>0</v>
      </c>
      <c r="BF161" s="190">
        <f t="shared" si="5"/>
        <v>0</v>
      </c>
      <c r="BG161" s="190">
        <f t="shared" si="6"/>
        <v>0</v>
      </c>
      <c r="BH161" s="190">
        <f t="shared" si="7"/>
        <v>0</v>
      </c>
      <c r="BI161" s="190">
        <f t="shared" si="8"/>
        <v>0</v>
      </c>
      <c r="BJ161" s="18" t="s">
        <v>80</v>
      </c>
      <c r="BK161" s="190">
        <f t="shared" si="9"/>
        <v>0</v>
      </c>
      <c r="BL161" s="18" t="s">
        <v>194</v>
      </c>
      <c r="BM161" s="189" t="s">
        <v>1766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1535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86</v>
      </c>
    </row>
    <row r="163" spans="1:65" s="2" customFormat="1" ht="21.75" customHeight="1">
      <c r="A163" s="35"/>
      <c r="B163" s="36"/>
      <c r="C163" s="178" t="s">
        <v>437</v>
      </c>
      <c r="D163" s="178" t="s">
        <v>236</v>
      </c>
      <c r="E163" s="179" t="s">
        <v>1536</v>
      </c>
      <c r="F163" s="180" t="s">
        <v>1537</v>
      </c>
      <c r="G163" s="181" t="s">
        <v>1538</v>
      </c>
      <c r="H163" s="182">
        <v>8</v>
      </c>
      <c r="I163" s="183"/>
      <c r="J163" s="184">
        <f>ROUND(I163*H163,2)</f>
        <v>0</v>
      </c>
      <c r="K163" s="180" t="s">
        <v>240</v>
      </c>
      <c r="L163" s="40"/>
      <c r="M163" s="185" t="s">
        <v>19</v>
      </c>
      <c r="N163" s="186" t="s">
        <v>46</v>
      </c>
      <c r="O163" s="65"/>
      <c r="P163" s="187">
        <f>O163*H163</f>
        <v>0</v>
      </c>
      <c r="Q163" s="187">
        <v>2.5000000000000001E-4</v>
      </c>
      <c r="R163" s="187">
        <f>Q163*H163</f>
        <v>2E-3</v>
      </c>
      <c r="S163" s="187">
        <v>0</v>
      </c>
      <c r="T163" s="18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194</v>
      </c>
      <c r="AT163" s="189" t="s">
        <v>236</v>
      </c>
      <c r="AU163" s="189" t="s">
        <v>86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1767</v>
      </c>
    </row>
    <row r="164" spans="1:65" s="2" customFormat="1">
      <c r="A164" s="35"/>
      <c r="B164" s="36"/>
      <c r="C164" s="37"/>
      <c r="D164" s="191" t="s">
        <v>243</v>
      </c>
      <c r="E164" s="37"/>
      <c r="F164" s="192" t="s">
        <v>1540</v>
      </c>
      <c r="G164" s="37"/>
      <c r="H164" s="37"/>
      <c r="I164" s="193"/>
      <c r="J164" s="37"/>
      <c r="K164" s="37"/>
      <c r="L164" s="40"/>
      <c r="M164" s="194"/>
      <c r="N164" s="19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243</v>
      </c>
      <c r="AU164" s="18" t="s">
        <v>86</v>
      </c>
    </row>
    <row r="165" spans="1:65" s="2" customFormat="1" ht="37.9" customHeight="1">
      <c r="A165" s="35"/>
      <c r="B165" s="36"/>
      <c r="C165" s="178" t="s">
        <v>442</v>
      </c>
      <c r="D165" s="178" t="s">
        <v>236</v>
      </c>
      <c r="E165" s="179" t="s">
        <v>1444</v>
      </c>
      <c r="F165" s="180" t="s">
        <v>1445</v>
      </c>
      <c r="G165" s="181" t="s">
        <v>307</v>
      </c>
      <c r="H165" s="182">
        <v>157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1.9000000000000001E-4</v>
      </c>
      <c r="R165" s="187">
        <f>Q165*H165</f>
        <v>2.9830000000000002E-2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1768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1447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44.25" customHeight="1">
      <c r="A167" s="35"/>
      <c r="B167" s="36"/>
      <c r="C167" s="178" t="s">
        <v>447</v>
      </c>
      <c r="D167" s="178" t="s">
        <v>236</v>
      </c>
      <c r="E167" s="179" t="s">
        <v>1448</v>
      </c>
      <c r="F167" s="180" t="s">
        <v>1449</v>
      </c>
      <c r="G167" s="181" t="s">
        <v>549</v>
      </c>
      <c r="H167" s="182">
        <v>0.31900000000000001</v>
      </c>
      <c r="I167" s="183"/>
      <c r="J167" s="184">
        <f>ROUND(I167*H167,2)</f>
        <v>0</v>
      </c>
      <c r="K167" s="180" t="s">
        <v>240</v>
      </c>
      <c r="L167" s="40"/>
      <c r="M167" s="185" t="s">
        <v>19</v>
      </c>
      <c r="N167" s="186" t="s">
        <v>46</v>
      </c>
      <c r="O167" s="65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194</v>
      </c>
      <c r="AT167" s="189" t="s">
        <v>236</v>
      </c>
      <c r="AU167" s="189" t="s">
        <v>86</v>
      </c>
      <c r="AY167" s="18" t="s">
        <v>233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8" t="s">
        <v>80</v>
      </c>
      <c r="BK167" s="190">
        <f>ROUND(I167*H167,2)</f>
        <v>0</v>
      </c>
      <c r="BL167" s="18" t="s">
        <v>194</v>
      </c>
      <c r="BM167" s="189" t="s">
        <v>1769</v>
      </c>
    </row>
    <row r="168" spans="1:65" s="2" customFormat="1">
      <c r="A168" s="35"/>
      <c r="B168" s="36"/>
      <c r="C168" s="37"/>
      <c r="D168" s="191" t="s">
        <v>243</v>
      </c>
      <c r="E168" s="37"/>
      <c r="F168" s="192" t="s">
        <v>1451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243</v>
      </c>
      <c r="AU168" s="18" t="s">
        <v>86</v>
      </c>
    </row>
    <row r="169" spans="1:65" s="2" customFormat="1" ht="49.15" customHeight="1">
      <c r="A169" s="35"/>
      <c r="B169" s="36"/>
      <c r="C169" s="178" t="s">
        <v>452</v>
      </c>
      <c r="D169" s="178" t="s">
        <v>236</v>
      </c>
      <c r="E169" s="179" t="s">
        <v>1452</v>
      </c>
      <c r="F169" s="180" t="s">
        <v>1453</v>
      </c>
      <c r="G169" s="181" t="s">
        <v>549</v>
      </c>
      <c r="H169" s="182">
        <v>0.31900000000000001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1770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1455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12" customFormat="1" ht="22.9" customHeight="1">
      <c r="B171" s="162"/>
      <c r="C171" s="163"/>
      <c r="D171" s="164" t="s">
        <v>74</v>
      </c>
      <c r="E171" s="176" t="s">
        <v>1544</v>
      </c>
      <c r="F171" s="176" t="s">
        <v>1545</v>
      </c>
      <c r="G171" s="163"/>
      <c r="H171" s="163"/>
      <c r="I171" s="166"/>
      <c r="J171" s="177">
        <f>BK171</f>
        <v>0</v>
      </c>
      <c r="K171" s="163"/>
      <c r="L171" s="168"/>
      <c r="M171" s="169"/>
      <c r="N171" s="170"/>
      <c r="O171" s="170"/>
      <c r="P171" s="171">
        <f>SUM(P172:P205)</f>
        <v>0</v>
      </c>
      <c r="Q171" s="170"/>
      <c r="R171" s="171">
        <f>SUM(R172:R205)</f>
        <v>0.21067999999999995</v>
      </c>
      <c r="S171" s="170"/>
      <c r="T171" s="172">
        <f>SUM(T172:T205)</f>
        <v>0.19190000000000002</v>
      </c>
      <c r="AR171" s="173" t="s">
        <v>86</v>
      </c>
      <c r="AT171" s="174" t="s">
        <v>74</v>
      </c>
      <c r="AU171" s="174" t="s">
        <v>80</v>
      </c>
      <c r="AY171" s="173" t="s">
        <v>233</v>
      </c>
      <c r="BK171" s="175">
        <f>SUM(BK172:BK205)</f>
        <v>0</v>
      </c>
    </row>
    <row r="172" spans="1:65" s="2" customFormat="1" ht="24.2" customHeight="1">
      <c r="A172" s="35"/>
      <c r="B172" s="36"/>
      <c r="C172" s="178" t="s">
        <v>457</v>
      </c>
      <c r="D172" s="178" t="s">
        <v>236</v>
      </c>
      <c r="E172" s="179" t="s">
        <v>1546</v>
      </c>
      <c r="F172" s="180" t="s">
        <v>1547</v>
      </c>
      <c r="G172" s="181" t="s">
        <v>336</v>
      </c>
      <c r="H172" s="182">
        <v>1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0</v>
      </c>
      <c r="R172" s="187">
        <f>Q172*H172</f>
        <v>0</v>
      </c>
      <c r="S172" s="187">
        <v>1.933E-2</v>
      </c>
      <c r="T172" s="188">
        <f>S172*H172</f>
        <v>1.933E-2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1771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1549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86</v>
      </c>
    </row>
    <row r="174" spans="1:65" s="2" customFormat="1" ht="24.2" customHeight="1">
      <c r="A174" s="35"/>
      <c r="B174" s="36"/>
      <c r="C174" s="178" t="s">
        <v>462</v>
      </c>
      <c r="D174" s="178" t="s">
        <v>236</v>
      </c>
      <c r="E174" s="179" t="s">
        <v>1550</v>
      </c>
      <c r="F174" s="180" t="s">
        <v>1551</v>
      </c>
      <c r="G174" s="181" t="s">
        <v>336</v>
      </c>
      <c r="H174" s="182">
        <v>1</v>
      </c>
      <c r="I174" s="183"/>
      <c r="J174" s="184">
        <f>ROUND(I174*H174,2)</f>
        <v>0</v>
      </c>
      <c r="K174" s="180" t="s">
        <v>240</v>
      </c>
      <c r="L174" s="40"/>
      <c r="M174" s="185" t="s">
        <v>19</v>
      </c>
      <c r="N174" s="186" t="s">
        <v>46</v>
      </c>
      <c r="O174" s="65"/>
      <c r="P174" s="187">
        <f>O174*H174</f>
        <v>0</v>
      </c>
      <c r="Q174" s="187">
        <v>3.1919999999999997E-2</v>
      </c>
      <c r="R174" s="187">
        <f>Q174*H174</f>
        <v>3.1919999999999997E-2</v>
      </c>
      <c r="S174" s="187">
        <v>0</v>
      </c>
      <c r="T174" s="18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9" t="s">
        <v>194</v>
      </c>
      <c r="AT174" s="189" t="s">
        <v>236</v>
      </c>
      <c r="AU174" s="189" t="s">
        <v>86</v>
      </c>
      <c r="AY174" s="18" t="s">
        <v>233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8" t="s">
        <v>80</v>
      </c>
      <c r="BK174" s="190">
        <f>ROUND(I174*H174,2)</f>
        <v>0</v>
      </c>
      <c r="BL174" s="18" t="s">
        <v>194</v>
      </c>
      <c r="BM174" s="189" t="s">
        <v>1772</v>
      </c>
    </row>
    <row r="175" spans="1:65" s="2" customFormat="1">
      <c r="A175" s="35"/>
      <c r="B175" s="36"/>
      <c r="C175" s="37"/>
      <c r="D175" s="191" t="s">
        <v>243</v>
      </c>
      <c r="E175" s="37"/>
      <c r="F175" s="192" t="s">
        <v>1553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243</v>
      </c>
      <c r="AU175" s="18" t="s">
        <v>86</v>
      </c>
    </row>
    <row r="176" spans="1:65" s="2" customFormat="1" ht="24.2" customHeight="1">
      <c r="A176" s="35"/>
      <c r="B176" s="36"/>
      <c r="C176" s="206" t="s">
        <v>466</v>
      </c>
      <c r="D176" s="206" t="s">
        <v>310</v>
      </c>
      <c r="E176" s="207" t="s">
        <v>1554</v>
      </c>
      <c r="F176" s="208" t="s">
        <v>1555</v>
      </c>
      <c r="G176" s="209" t="s">
        <v>301</v>
      </c>
      <c r="H176" s="210">
        <v>1</v>
      </c>
      <c r="I176" s="211"/>
      <c r="J176" s="212">
        <f>ROUND(I176*H176,2)</f>
        <v>0</v>
      </c>
      <c r="K176" s="208" t="s">
        <v>240</v>
      </c>
      <c r="L176" s="213"/>
      <c r="M176" s="214" t="s">
        <v>19</v>
      </c>
      <c r="N176" s="215" t="s">
        <v>46</v>
      </c>
      <c r="O176" s="65"/>
      <c r="P176" s="187">
        <f>O176*H176</f>
        <v>0</v>
      </c>
      <c r="Q176" s="187">
        <v>1.2800000000000001E-3</v>
      </c>
      <c r="R176" s="187">
        <f>Q176*H176</f>
        <v>1.2800000000000001E-3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313</v>
      </c>
      <c r="AT176" s="189" t="s">
        <v>310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1773</v>
      </c>
    </row>
    <row r="177" spans="1:65" s="2" customFormat="1" ht="21.75" customHeight="1">
      <c r="A177" s="35"/>
      <c r="B177" s="36"/>
      <c r="C177" s="178" t="s">
        <v>472</v>
      </c>
      <c r="D177" s="178" t="s">
        <v>236</v>
      </c>
      <c r="E177" s="179" t="s">
        <v>1557</v>
      </c>
      <c r="F177" s="180" t="s">
        <v>1558</v>
      </c>
      <c r="G177" s="181" t="s">
        <v>336</v>
      </c>
      <c r="H177" s="182">
        <v>7</v>
      </c>
      <c r="I177" s="183"/>
      <c r="J177" s="184">
        <f>ROUND(I177*H177,2)</f>
        <v>0</v>
      </c>
      <c r="K177" s="180" t="s">
        <v>240</v>
      </c>
      <c r="L177" s="40"/>
      <c r="M177" s="185" t="s">
        <v>19</v>
      </c>
      <c r="N177" s="186" t="s">
        <v>46</v>
      </c>
      <c r="O177" s="65"/>
      <c r="P177" s="187">
        <f>O177*H177</f>
        <v>0</v>
      </c>
      <c r="Q177" s="187">
        <v>0</v>
      </c>
      <c r="R177" s="187">
        <f>Q177*H177</f>
        <v>0</v>
      </c>
      <c r="S177" s="187">
        <v>1.9460000000000002E-2</v>
      </c>
      <c r="T177" s="188">
        <f>S177*H177</f>
        <v>0.13622000000000001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194</v>
      </c>
      <c r="AT177" s="189" t="s">
        <v>236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1774</v>
      </c>
    </row>
    <row r="178" spans="1:65" s="2" customFormat="1">
      <c r="A178" s="35"/>
      <c r="B178" s="36"/>
      <c r="C178" s="37"/>
      <c r="D178" s="191" t="s">
        <v>243</v>
      </c>
      <c r="E178" s="37"/>
      <c r="F178" s="192" t="s">
        <v>1560</v>
      </c>
      <c r="G178" s="37"/>
      <c r="H178" s="37"/>
      <c r="I178" s="193"/>
      <c r="J178" s="37"/>
      <c r="K178" s="37"/>
      <c r="L178" s="40"/>
      <c r="M178" s="194"/>
      <c r="N178" s="195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243</v>
      </c>
      <c r="AU178" s="18" t="s">
        <v>86</v>
      </c>
    </row>
    <row r="179" spans="1:65" s="2" customFormat="1" ht="16.5" customHeight="1">
      <c r="A179" s="35"/>
      <c r="B179" s="36"/>
      <c r="C179" s="178" t="s">
        <v>476</v>
      </c>
      <c r="D179" s="178" t="s">
        <v>236</v>
      </c>
      <c r="E179" s="179" t="s">
        <v>1579</v>
      </c>
      <c r="F179" s="180" t="s">
        <v>1580</v>
      </c>
      <c r="G179" s="181" t="s">
        <v>336</v>
      </c>
      <c r="H179" s="182">
        <v>8</v>
      </c>
      <c r="I179" s="183"/>
      <c r="J179" s="184">
        <f>ROUND(I179*H179,2)</f>
        <v>0</v>
      </c>
      <c r="K179" s="180" t="s">
        <v>240</v>
      </c>
      <c r="L179" s="40"/>
      <c r="M179" s="185" t="s">
        <v>19</v>
      </c>
      <c r="N179" s="186" t="s">
        <v>46</v>
      </c>
      <c r="O179" s="65"/>
      <c r="P179" s="187">
        <f>O179*H179</f>
        <v>0</v>
      </c>
      <c r="Q179" s="187">
        <v>0</v>
      </c>
      <c r="R179" s="187">
        <f>Q179*H179</f>
        <v>0</v>
      </c>
      <c r="S179" s="187">
        <v>1.56E-3</v>
      </c>
      <c r="T179" s="188">
        <f>S179*H179</f>
        <v>1.248E-2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9" t="s">
        <v>194</v>
      </c>
      <c r="AT179" s="189" t="s">
        <v>236</v>
      </c>
      <c r="AU179" s="189" t="s">
        <v>86</v>
      </c>
      <c r="AY179" s="18" t="s">
        <v>233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8" t="s">
        <v>80</v>
      </c>
      <c r="BK179" s="190">
        <f>ROUND(I179*H179,2)</f>
        <v>0</v>
      </c>
      <c r="BL179" s="18" t="s">
        <v>194</v>
      </c>
      <c r="BM179" s="189" t="s">
        <v>1775</v>
      </c>
    </row>
    <row r="180" spans="1:65" s="2" customFormat="1">
      <c r="A180" s="35"/>
      <c r="B180" s="36"/>
      <c r="C180" s="37"/>
      <c r="D180" s="191" t="s">
        <v>243</v>
      </c>
      <c r="E180" s="37"/>
      <c r="F180" s="192" t="s">
        <v>1582</v>
      </c>
      <c r="G180" s="37"/>
      <c r="H180" s="37"/>
      <c r="I180" s="193"/>
      <c r="J180" s="37"/>
      <c r="K180" s="37"/>
      <c r="L180" s="40"/>
      <c r="M180" s="194"/>
      <c r="N180" s="19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243</v>
      </c>
      <c r="AU180" s="18" t="s">
        <v>86</v>
      </c>
    </row>
    <row r="181" spans="1:65" s="2" customFormat="1" ht="24.2" customHeight="1">
      <c r="A181" s="35"/>
      <c r="B181" s="36"/>
      <c r="C181" s="178" t="s">
        <v>482</v>
      </c>
      <c r="D181" s="178" t="s">
        <v>236</v>
      </c>
      <c r="E181" s="179" t="s">
        <v>1598</v>
      </c>
      <c r="F181" s="180" t="s">
        <v>1599</v>
      </c>
      <c r="G181" s="181" t="s">
        <v>301</v>
      </c>
      <c r="H181" s="182">
        <v>8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0</v>
      </c>
      <c r="R181" s="187">
        <f>Q181*H181</f>
        <v>0</v>
      </c>
      <c r="S181" s="187">
        <v>8.4999999999999995E-4</v>
      </c>
      <c r="T181" s="188">
        <f>S181*H181</f>
        <v>6.7999999999999996E-3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1776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1601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86</v>
      </c>
    </row>
    <row r="183" spans="1:65" s="2" customFormat="1" ht="37.9" customHeight="1">
      <c r="A183" s="35"/>
      <c r="B183" s="36"/>
      <c r="C183" s="178" t="s">
        <v>486</v>
      </c>
      <c r="D183" s="178" t="s">
        <v>236</v>
      </c>
      <c r="E183" s="179" t="s">
        <v>1565</v>
      </c>
      <c r="F183" s="180" t="s">
        <v>1566</v>
      </c>
      <c r="G183" s="181" t="s">
        <v>336</v>
      </c>
      <c r="H183" s="182">
        <v>7</v>
      </c>
      <c r="I183" s="183"/>
      <c r="J183" s="184">
        <f>ROUND(I183*H183,2)</f>
        <v>0</v>
      </c>
      <c r="K183" s="180" t="s">
        <v>240</v>
      </c>
      <c r="L183" s="40"/>
      <c r="M183" s="185" t="s">
        <v>19</v>
      </c>
      <c r="N183" s="186" t="s">
        <v>46</v>
      </c>
      <c r="O183" s="65"/>
      <c r="P183" s="187">
        <f>O183*H183</f>
        <v>0</v>
      </c>
      <c r="Q183" s="187">
        <v>2.0729999999999998E-2</v>
      </c>
      <c r="R183" s="187">
        <f>Q183*H183</f>
        <v>0.14510999999999999</v>
      </c>
      <c r="S183" s="187">
        <v>0</v>
      </c>
      <c r="T183" s="18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9" t="s">
        <v>194</v>
      </c>
      <c r="AT183" s="189" t="s">
        <v>236</v>
      </c>
      <c r="AU183" s="189" t="s">
        <v>86</v>
      </c>
      <c r="AY183" s="18" t="s">
        <v>233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8" t="s">
        <v>80</v>
      </c>
      <c r="BK183" s="190">
        <f>ROUND(I183*H183,2)</f>
        <v>0</v>
      </c>
      <c r="BL183" s="18" t="s">
        <v>194</v>
      </c>
      <c r="BM183" s="189" t="s">
        <v>1777</v>
      </c>
    </row>
    <row r="184" spans="1:65" s="2" customFormat="1">
      <c r="A184" s="35"/>
      <c r="B184" s="36"/>
      <c r="C184" s="37"/>
      <c r="D184" s="191" t="s">
        <v>243</v>
      </c>
      <c r="E184" s="37"/>
      <c r="F184" s="192" t="s">
        <v>1568</v>
      </c>
      <c r="G184" s="37"/>
      <c r="H184" s="37"/>
      <c r="I184" s="193"/>
      <c r="J184" s="37"/>
      <c r="K184" s="37"/>
      <c r="L184" s="40"/>
      <c r="M184" s="194"/>
      <c r="N184" s="195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243</v>
      </c>
      <c r="AU184" s="18" t="s">
        <v>86</v>
      </c>
    </row>
    <row r="185" spans="1:65" s="2" customFormat="1" ht="24.2" customHeight="1">
      <c r="A185" s="35"/>
      <c r="B185" s="36"/>
      <c r="C185" s="178" t="s">
        <v>492</v>
      </c>
      <c r="D185" s="178" t="s">
        <v>236</v>
      </c>
      <c r="E185" s="179" t="s">
        <v>1778</v>
      </c>
      <c r="F185" s="180" t="s">
        <v>1779</v>
      </c>
      <c r="G185" s="181" t="s">
        <v>336</v>
      </c>
      <c r="H185" s="182">
        <v>1</v>
      </c>
      <c r="I185" s="183"/>
      <c r="J185" s="184">
        <f>ROUND(I185*H185,2)</f>
        <v>0</v>
      </c>
      <c r="K185" s="180" t="s">
        <v>240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0</v>
      </c>
      <c r="R185" s="187">
        <f>Q185*H185</f>
        <v>0</v>
      </c>
      <c r="S185" s="187">
        <v>1.7069999999999998E-2</v>
      </c>
      <c r="T185" s="188">
        <f>S185*H185</f>
        <v>1.7069999999999998E-2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260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260</v>
      </c>
      <c r="BM185" s="189" t="s">
        <v>1780</v>
      </c>
    </row>
    <row r="186" spans="1:65" s="2" customFormat="1">
      <c r="A186" s="35"/>
      <c r="B186" s="36"/>
      <c r="C186" s="37"/>
      <c r="D186" s="191" t="s">
        <v>243</v>
      </c>
      <c r="E186" s="37"/>
      <c r="F186" s="192" t="s">
        <v>1781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243</v>
      </c>
      <c r="AU186" s="18" t="s">
        <v>86</v>
      </c>
    </row>
    <row r="187" spans="1:65" s="2" customFormat="1" ht="37.9" customHeight="1">
      <c r="A187" s="35"/>
      <c r="B187" s="36"/>
      <c r="C187" s="178" t="s">
        <v>496</v>
      </c>
      <c r="D187" s="178" t="s">
        <v>236</v>
      </c>
      <c r="E187" s="179" t="s">
        <v>1782</v>
      </c>
      <c r="F187" s="180" t="s">
        <v>1783</v>
      </c>
      <c r="G187" s="181" t="s">
        <v>336</v>
      </c>
      <c r="H187" s="182">
        <v>1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4.9300000000000004E-3</v>
      </c>
      <c r="R187" s="187">
        <f>Q187*H187</f>
        <v>4.9300000000000004E-3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1784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1785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86</v>
      </c>
    </row>
    <row r="189" spans="1:65" s="2" customFormat="1" ht="24.2" customHeight="1">
      <c r="A189" s="35"/>
      <c r="B189" s="36"/>
      <c r="C189" s="178" t="s">
        <v>502</v>
      </c>
      <c r="D189" s="178" t="s">
        <v>236</v>
      </c>
      <c r="E189" s="179" t="s">
        <v>1786</v>
      </c>
      <c r="F189" s="180" t="s">
        <v>1787</v>
      </c>
      <c r="G189" s="181" t="s">
        <v>336</v>
      </c>
      <c r="H189" s="182">
        <v>1</v>
      </c>
      <c r="I189" s="183"/>
      <c r="J189" s="184">
        <f>ROUND(I189*H189,2)</f>
        <v>0</v>
      </c>
      <c r="K189" s="180" t="s">
        <v>240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1.8E-3</v>
      </c>
      <c r="R189" s="187">
        <f>Q189*H189</f>
        <v>1.8E-3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194</v>
      </c>
      <c r="AT189" s="189" t="s">
        <v>236</v>
      </c>
      <c r="AU189" s="189" t="s">
        <v>86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194</v>
      </c>
      <c r="BM189" s="189" t="s">
        <v>1788</v>
      </c>
    </row>
    <row r="190" spans="1:65" s="2" customFormat="1">
      <c r="A190" s="35"/>
      <c r="B190" s="36"/>
      <c r="C190" s="37"/>
      <c r="D190" s="191" t="s">
        <v>243</v>
      </c>
      <c r="E190" s="37"/>
      <c r="F190" s="192" t="s">
        <v>1789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243</v>
      </c>
      <c r="AU190" s="18" t="s">
        <v>86</v>
      </c>
    </row>
    <row r="191" spans="1:65" s="2" customFormat="1" ht="16.5" customHeight="1">
      <c r="A191" s="35"/>
      <c r="B191" s="36"/>
      <c r="C191" s="178" t="s">
        <v>507</v>
      </c>
      <c r="D191" s="178" t="s">
        <v>236</v>
      </c>
      <c r="E191" s="179" t="s">
        <v>1573</v>
      </c>
      <c r="F191" s="180" t="s">
        <v>1574</v>
      </c>
      <c r="G191" s="181" t="s">
        <v>336</v>
      </c>
      <c r="H191" s="182">
        <v>6</v>
      </c>
      <c r="I191" s="183"/>
      <c r="J191" s="184">
        <f>ROUND(I191*H191,2)</f>
        <v>0</v>
      </c>
      <c r="K191" s="180" t="s">
        <v>19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1.2999999999999999E-4</v>
      </c>
      <c r="R191" s="187">
        <f>Q191*H191</f>
        <v>7.7999999999999988E-4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1790</v>
      </c>
    </row>
    <row r="192" spans="1:65" s="2" customFormat="1" ht="37.9" customHeight="1">
      <c r="A192" s="35"/>
      <c r="B192" s="36"/>
      <c r="C192" s="206" t="s">
        <v>511</v>
      </c>
      <c r="D192" s="206" t="s">
        <v>310</v>
      </c>
      <c r="E192" s="207" t="s">
        <v>1576</v>
      </c>
      <c r="F192" s="208" t="s">
        <v>1577</v>
      </c>
      <c r="G192" s="209" t="s">
        <v>301</v>
      </c>
      <c r="H192" s="210">
        <v>6</v>
      </c>
      <c r="I192" s="211"/>
      <c r="J192" s="212">
        <f>ROUND(I192*H192,2)</f>
        <v>0</v>
      </c>
      <c r="K192" s="208" t="s">
        <v>19</v>
      </c>
      <c r="L192" s="213"/>
      <c r="M192" s="214" t="s">
        <v>19</v>
      </c>
      <c r="N192" s="215" t="s">
        <v>46</v>
      </c>
      <c r="O192" s="65"/>
      <c r="P192" s="187">
        <f>O192*H192</f>
        <v>0</v>
      </c>
      <c r="Q192" s="187">
        <v>6.4999999999999997E-4</v>
      </c>
      <c r="R192" s="187">
        <f>Q192*H192</f>
        <v>3.8999999999999998E-3</v>
      </c>
      <c r="S192" s="187">
        <v>0</v>
      </c>
      <c r="T192" s="18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9" t="s">
        <v>313</v>
      </c>
      <c r="AT192" s="189" t="s">
        <v>310</v>
      </c>
      <c r="AU192" s="189" t="s">
        <v>86</v>
      </c>
      <c r="AY192" s="18" t="s">
        <v>233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8" t="s">
        <v>80</v>
      </c>
      <c r="BK192" s="190">
        <f>ROUND(I192*H192,2)</f>
        <v>0</v>
      </c>
      <c r="BL192" s="18" t="s">
        <v>194</v>
      </c>
      <c r="BM192" s="189" t="s">
        <v>1791</v>
      </c>
    </row>
    <row r="193" spans="1:65" s="2" customFormat="1" ht="21.75" customHeight="1">
      <c r="A193" s="35"/>
      <c r="B193" s="36"/>
      <c r="C193" s="178" t="s">
        <v>516</v>
      </c>
      <c r="D193" s="178" t="s">
        <v>236</v>
      </c>
      <c r="E193" s="179" t="s">
        <v>1583</v>
      </c>
      <c r="F193" s="180" t="s">
        <v>1584</v>
      </c>
      <c r="G193" s="181" t="s">
        <v>336</v>
      </c>
      <c r="H193" s="182">
        <v>7</v>
      </c>
      <c r="I193" s="183"/>
      <c r="J193" s="184">
        <f>ROUND(I193*H193,2)</f>
        <v>0</v>
      </c>
      <c r="K193" s="180" t="s">
        <v>240</v>
      </c>
      <c r="L193" s="40"/>
      <c r="M193" s="185" t="s">
        <v>19</v>
      </c>
      <c r="N193" s="186" t="s">
        <v>46</v>
      </c>
      <c r="O193" s="65"/>
      <c r="P193" s="187">
        <f>O193*H193</f>
        <v>0</v>
      </c>
      <c r="Q193" s="187">
        <v>1.8E-3</v>
      </c>
      <c r="R193" s="187">
        <f>Q193*H193</f>
        <v>1.26E-2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194</v>
      </c>
      <c r="AT193" s="189" t="s">
        <v>236</v>
      </c>
      <c r="AU193" s="189" t="s">
        <v>86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1792</v>
      </c>
    </row>
    <row r="194" spans="1:65" s="2" customFormat="1">
      <c r="A194" s="35"/>
      <c r="B194" s="36"/>
      <c r="C194" s="37"/>
      <c r="D194" s="191" t="s">
        <v>243</v>
      </c>
      <c r="E194" s="37"/>
      <c r="F194" s="192" t="s">
        <v>1586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243</v>
      </c>
      <c r="AU194" s="18" t="s">
        <v>86</v>
      </c>
    </row>
    <row r="195" spans="1:65" s="2" customFormat="1" ht="24.2" customHeight="1">
      <c r="A195" s="35"/>
      <c r="B195" s="36"/>
      <c r="C195" s="178" t="s">
        <v>520</v>
      </c>
      <c r="D195" s="178" t="s">
        <v>236</v>
      </c>
      <c r="E195" s="179" t="s">
        <v>1591</v>
      </c>
      <c r="F195" s="180" t="s">
        <v>1592</v>
      </c>
      <c r="G195" s="181" t="s">
        <v>336</v>
      </c>
      <c r="H195" s="182">
        <v>16</v>
      </c>
      <c r="I195" s="183"/>
      <c r="J195" s="184">
        <f>ROUND(I195*H195,2)</f>
        <v>0</v>
      </c>
      <c r="K195" s="180" t="s">
        <v>240</v>
      </c>
      <c r="L195" s="40"/>
      <c r="M195" s="185" t="s">
        <v>19</v>
      </c>
      <c r="N195" s="186" t="s">
        <v>46</v>
      </c>
      <c r="O195" s="65"/>
      <c r="P195" s="187">
        <f>O195*H195</f>
        <v>0</v>
      </c>
      <c r="Q195" s="187">
        <v>9.0000000000000006E-5</v>
      </c>
      <c r="R195" s="187">
        <f>Q195*H195</f>
        <v>1.4400000000000001E-3</v>
      </c>
      <c r="S195" s="187">
        <v>0</v>
      </c>
      <c r="T195" s="18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9" t="s">
        <v>260</v>
      </c>
      <c r="AT195" s="189" t="s">
        <v>236</v>
      </c>
      <c r="AU195" s="189" t="s">
        <v>86</v>
      </c>
      <c r="AY195" s="18" t="s">
        <v>233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8" t="s">
        <v>80</v>
      </c>
      <c r="BK195" s="190">
        <f>ROUND(I195*H195,2)</f>
        <v>0</v>
      </c>
      <c r="BL195" s="18" t="s">
        <v>260</v>
      </c>
      <c r="BM195" s="189" t="s">
        <v>1793</v>
      </c>
    </row>
    <row r="196" spans="1:65" s="2" customFormat="1">
      <c r="A196" s="35"/>
      <c r="B196" s="36"/>
      <c r="C196" s="37"/>
      <c r="D196" s="191" t="s">
        <v>243</v>
      </c>
      <c r="E196" s="37"/>
      <c r="F196" s="192" t="s">
        <v>1594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243</v>
      </c>
      <c r="AU196" s="18" t="s">
        <v>86</v>
      </c>
    </row>
    <row r="197" spans="1:65" s="2" customFormat="1" ht="24.2" customHeight="1">
      <c r="A197" s="35"/>
      <c r="B197" s="36"/>
      <c r="C197" s="206" t="s">
        <v>526</v>
      </c>
      <c r="D197" s="206" t="s">
        <v>310</v>
      </c>
      <c r="E197" s="207" t="s">
        <v>1595</v>
      </c>
      <c r="F197" s="208" t="s">
        <v>1596</v>
      </c>
      <c r="G197" s="209" t="s">
        <v>301</v>
      </c>
      <c r="H197" s="210">
        <v>16</v>
      </c>
      <c r="I197" s="211"/>
      <c r="J197" s="212">
        <f>ROUND(I197*H197,2)</f>
        <v>0</v>
      </c>
      <c r="K197" s="208" t="s">
        <v>240</v>
      </c>
      <c r="L197" s="213"/>
      <c r="M197" s="214" t="s">
        <v>19</v>
      </c>
      <c r="N197" s="215" t="s">
        <v>46</v>
      </c>
      <c r="O197" s="65"/>
      <c r="P197" s="187">
        <f>O197*H197</f>
        <v>0</v>
      </c>
      <c r="Q197" s="187">
        <v>3.1E-4</v>
      </c>
      <c r="R197" s="187">
        <f>Q197*H197</f>
        <v>4.96E-3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284</v>
      </c>
      <c r="AT197" s="189" t="s">
        <v>310</v>
      </c>
      <c r="AU197" s="189" t="s">
        <v>86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260</v>
      </c>
      <c r="BM197" s="189" t="s">
        <v>1794</v>
      </c>
    </row>
    <row r="198" spans="1:65" s="2" customFormat="1" ht="24.2" customHeight="1">
      <c r="A198" s="35"/>
      <c r="B198" s="36"/>
      <c r="C198" s="178" t="s">
        <v>532</v>
      </c>
      <c r="D198" s="178" t="s">
        <v>236</v>
      </c>
      <c r="E198" s="179" t="s">
        <v>1602</v>
      </c>
      <c r="F198" s="180" t="s">
        <v>1603</v>
      </c>
      <c r="G198" s="181" t="s">
        <v>301</v>
      </c>
      <c r="H198" s="182">
        <v>7</v>
      </c>
      <c r="I198" s="183"/>
      <c r="J198" s="184">
        <f>ROUND(I198*H198,2)</f>
        <v>0</v>
      </c>
      <c r="K198" s="180" t="s">
        <v>240</v>
      </c>
      <c r="L198" s="40"/>
      <c r="M198" s="185" t="s">
        <v>19</v>
      </c>
      <c r="N198" s="186" t="s">
        <v>46</v>
      </c>
      <c r="O198" s="65"/>
      <c r="P198" s="187">
        <f>O198*H198</f>
        <v>0</v>
      </c>
      <c r="Q198" s="187">
        <v>2.4000000000000001E-4</v>
      </c>
      <c r="R198" s="187">
        <f>Q198*H198</f>
        <v>1.6800000000000001E-3</v>
      </c>
      <c r="S198" s="187">
        <v>0</v>
      </c>
      <c r="T198" s="18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9" t="s">
        <v>260</v>
      </c>
      <c r="AT198" s="189" t="s">
        <v>236</v>
      </c>
      <c r="AU198" s="189" t="s">
        <v>86</v>
      </c>
      <c r="AY198" s="18" t="s">
        <v>233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8" t="s">
        <v>80</v>
      </c>
      <c r="BK198" s="190">
        <f>ROUND(I198*H198,2)</f>
        <v>0</v>
      </c>
      <c r="BL198" s="18" t="s">
        <v>260</v>
      </c>
      <c r="BM198" s="189" t="s">
        <v>1795</v>
      </c>
    </row>
    <row r="199" spans="1:65" s="2" customFormat="1">
      <c r="A199" s="35"/>
      <c r="B199" s="36"/>
      <c r="C199" s="37"/>
      <c r="D199" s="191" t="s">
        <v>243</v>
      </c>
      <c r="E199" s="37"/>
      <c r="F199" s="192" t="s">
        <v>1605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243</v>
      </c>
      <c r="AU199" s="18" t="s">
        <v>86</v>
      </c>
    </row>
    <row r="200" spans="1:65" s="2" customFormat="1" ht="24.2" customHeight="1">
      <c r="A200" s="35"/>
      <c r="B200" s="36"/>
      <c r="C200" s="178" t="s">
        <v>536</v>
      </c>
      <c r="D200" s="178" t="s">
        <v>236</v>
      </c>
      <c r="E200" s="179" t="s">
        <v>1796</v>
      </c>
      <c r="F200" s="180" t="s">
        <v>1797</v>
      </c>
      <c r="G200" s="181" t="s">
        <v>301</v>
      </c>
      <c r="H200" s="182">
        <v>1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2.7999999999999998E-4</v>
      </c>
      <c r="R200" s="187">
        <f>Q200*H200</f>
        <v>2.7999999999999998E-4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86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1798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1799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86</v>
      </c>
    </row>
    <row r="202" spans="1:65" s="2" customFormat="1" ht="49.15" customHeight="1">
      <c r="A202" s="35"/>
      <c r="B202" s="36"/>
      <c r="C202" s="178" t="s">
        <v>542</v>
      </c>
      <c r="D202" s="178" t="s">
        <v>236</v>
      </c>
      <c r="E202" s="179" t="s">
        <v>1606</v>
      </c>
      <c r="F202" s="180" t="s">
        <v>1607</v>
      </c>
      <c r="G202" s="181" t="s">
        <v>549</v>
      </c>
      <c r="H202" s="182">
        <v>0.20300000000000001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86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1800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1609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86</v>
      </c>
    </row>
    <row r="204" spans="1:65" s="2" customFormat="1" ht="49.15" customHeight="1">
      <c r="A204" s="35"/>
      <c r="B204" s="36"/>
      <c r="C204" s="178" t="s">
        <v>546</v>
      </c>
      <c r="D204" s="178" t="s">
        <v>236</v>
      </c>
      <c r="E204" s="179" t="s">
        <v>1610</v>
      </c>
      <c r="F204" s="180" t="s">
        <v>1611</v>
      </c>
      <c r="G204" s="181" t="s">
        <v>549</v>
      </c>
      <c r="H204" s="182">
        <v>0.20300000000000001</v>
      </c>
      <c r="I204" s="183"/>
      <c r="J204" s="184">
        <f>ROUND(I204*H204,2)</f>
        <v>0</v>
      </c>
      <c r="K204" s="180" t="s">
        <v>240</v>
      </c>
      <c r="L204" s="40"/>
      <c r="M204" s="185" t="s">
        <v>19</v>
      </c>
      <c r="N204" s="186" t="s">
        <v>46</v>
      </c>
      <c r="O204" s="65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9" t="s">
        <v>194</v>
      </c>
      <c r="AT204" s="189" t="s">
        <v>236</v>
      </c>
      <c r="AU204" s="189" t="s">
        <v>86</v>
      </c>
      <c r="AY204" s="18" t="s">
        <v>233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8" t="s">
        <v>80</v>
      </c>
      <c r="BK204" s="190">
        <f>ROUND(I204*H204,2)</f>
        <v>0</v>
      </c>
      <c r="BL204" s="18" t="s">
        <v>194</v>
      </c>
      <c r="BM204" s="189" t="s">
        <v>1801</v>
      </c>
    </row>
    <row r="205" spans="1:65" s="2" customFormat="1">
      <c r="A205" s="35"/>
      <c r="B205" s="36"/>
      <c r="C205" s="37"/>
      <c r="D205" s="191" t="s">
        <v>243</v>
      </c>
      <c r="E205" s="37"/>
      <c r="F205" s="192" t="s">
        <v>1613</v>
      </c>
      <c r="G205" s="37"/>
      <c r="H205" s="37"/>
      <c r="I205" s="193"/>
      <c r="J205" s="37"/>
      <c r="K205" s="37"/>
      <c r="L205" s="40"/>
      <c r="M205" s="194"/>
      <c r="N205" s="195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243</v>
      </c>
      <c r="AU205" s="18" t="s">
        <v>86</v>
      </c>
    </row>
    <row r="206" spans="1:65" s="12" customFormat="1" ht="22.9" customHeight="1">
      <c r="B206" s="162"/>
      <c r="C206" s="163"/>
      <c r="D206" s="164" t="s">
        <v>74</v>
      </c>
      <c r="E206" s="176" t="s">
        <v>1802</v>
      </c>
      <c r="F206" s="176" t="s">
        <v>1803</v>
      </c>
      <c r="G206" s="163"/>
      <c r="H206" s="163"/>
      <c r="I206" s="166"/>
      <c r="J206" s="177">
        <f>BK206</f>
        <v>0</v>
      </c>
      <c r="K206" s="163"/>
      <c r="L206" s="168"/>
      <c r="M206" s="169"/>
      <c r="N206" s="170"/>
      <c r="O206" s="170"/>
      <c r="P206" s="171">
        <f>SUM(P207:P217)</f>
        <v>0</v>
      </c>
      <c r="Q206" s="170"/>
      <c r="R206" s="171">
        <f>SUM(R207:R217)</f>
        <v>9.8779999999999993E-2</v>
      </c>
      <c r="S206" s="170"/>
      <c r="T206" s="172">
        <f>SUM(T207:T217)</f>
        <v>0</v>
      </c>
      <c r="AR206" s="173" t="s">
        <v>86</v>
      </c>
      <c r="AT206" s="174" t="s">
        <v>74</v>
      </c>
      <c r="AU206" s="174" t="s">
        <v>80</v>
      </c>
      <c r="AY206" s="173" t="s">
        <v>233</v>
      </c>
      <c r="BK206" s="175">
        <f>SUM(BK207:BK217)</f>
        <v>0</v>
      </c>
    </row>
    <row r="207" spans="1:65" s="2" customFormat="1" ht="37.9" customHeight="1">
      <c r="A207" s="35"/>
      <c r="B207" s="36"/>
      <c r="C207" s="178" t="s">
        <v>552</v>
      </c>
      <c r="D207" s="178" t="s">
        <v>236</v>
      </c>
      <c r="E207" s="179" t="s">
        <v>1804</v>
      </c>
      <c r="F207" s="180" t="s">
        <v>1805</v>
      </c>
      <c r="G207" s="181" t="s">
        <v>301</v>
      </c>
      <c r="H207" s="182">
        <v>2</v>
      </c>
      <c r="I207" s="183"/>
      <c r="J207" s="184">
        <f>ROUND(I207*H207,2)</f>
        <v>0</v>
      </c>
      <c r="K207" s="180" t="s">
        <v>240</v>
      </c>
      <c r="L207" s="40"/>
      <c r="M207" s="185" t="s">
        <v>19</v>
      </c>
      <c r="N207" s="186" t="s">
        <v>46</v>
      </c>
      <c r="O207" s="65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9" t="s">
        <v>194</v>
      </c>
      <c r="AT207" s="189" t="s">
        <v>236</v>
      </c>
      <c r="AU207" s="189" t="s">
        <v>86</v>
      </c>
      <c r="AY207" s="18" t="s">
        <v>233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8" t="s">
        <v>80</v>
      </c>
      <c r="BK207" s="190">
        <f>ROUND(I207*H207,2)</f>
        <v>0</v>
      </c>
      <c r="BL207" s="18" t="s">
        <v>194</v>
      </c>
      <c r="BM207" s="189" t="s">
        <v>1806</v>
      </c>
    </row>
    <row r="208" spans="1:65" s="2" customFormat="1">
      <c r="A208" s="35"/>
      <c r="B208" s="36"/>
      <c r="C208" s="37"/>
      <c r="D208" s="191" t="s">
        <v>243</v>
      </c>
      <c r="E208" s="37"/>
      <c r="F208" s="192" t="s">
        <v>1807</v>
      </c>
      <c r="G208" s="37"/>
      <c r="H208" s="37"/>
      <c r="I208" s="193"/>
      <c r="J208" s="37"/>
      <c r="K208" s="37"/>
      <c r="L208" s="40"/>
      <c r="M208" s="194"/>
      <c r="N208" s="195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243</v>
      </c>
      <c r="AU208" s="18" t="s">
        <v>86</v>
      </c>
    </row>
    <row r="209" spans="1:65" s="2" customFormat="1" ht="33" customHeight="1">
      <c r="A209" s="35"/>
      <c r="B209" s="36"/>
      <c r="C209" s="178" t="s">
        <v>557</v>
      </c>
      <c r="D209" s="178" t="s">
        <v>236</v>
      </c>
      <c r="E209" s="179" t="s">
        <v>1808</v>
      </c>
      <c r="F209" s="180" t="s">
        <v>1809</v>
      </c>
      <c r="G209" s="181" t="s">
        <v>301</v>
      </c>
      <c r="H209" s="182">
        <v>2</v>
      </c>
      <c r="I209" s="183"/>
      <c r="J209" s="184">
        <f>ROUND(I209*H209,2)</f>
        <v>0</v>
      </c>
      <c r="K209" s="180" t="s">
        <v>240</v>
      </c>
      <c r="L209" s="40"/>
      <c r="M209" s="185" t="s">
        <v>19</v>
      </c>
      <c r="N209" s="186" t="s">
        <v>46</v>
      </c>
      <c r="O209" s="65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9" t="s">
        <v>194</v>
      </c>
      <c r="AT209" s="189" t="s">
        <v>236</v>
      </c>
      <c r="AU209" s="189" t="s">
        <v>86</v>
      </c>
      <c r="AY209" s="18" t="s">
        <v>233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8" t="s">
        <v>80</v>
      </c>
      <c r="BK209" s="190">
        <f>ROUND(I209*H209,2)</f>
        <v>0</v>
      </c>
      <c r="BL209" s="18" t="s">
        <v>194</v>
      </c>
      <c r="BM209" s="189" t="s">
        <v>1810</v>
      </c>
    </row>
    <row r="210" spans="1:65" s="2" customFormat="1">
      <c r="A210" s="35"/>
      <c r="B210" s="36"/>
      <c r="C210" s="37"/>
      <c r="D210" s="191" t="s">
        <v>243</v>
      </c>
      <c r="E210" s="37"/>
      <c r="F210" s="192" t="s">
        <v>1811</v>
      </c>
      <c r="G210" s="37"/>
      <c r="H210" s="37"/>
      <c r="I210" s="193"/>
      <c r="J210" s="37"/>
      <c r="K210" s="37"/>
      <c r="L210" s="40"/>
      <c r="M210" s="194"/>
      <c r="N210" s="195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243</v>
      </c>
      <c r="AU210" s="18" t="s">
        <v>86</v>
      </c>
    </row>
    <row r="211" spans="1:65" s="2" customFormat="1" ht="24.2" customHeight="1">
      <c r="A211" s="35"/>
      <c r="B211" s="36"/>
      <c r="C211" s="178" t="s">
        <v>794</v>
      </c>
      <c r="D211" s="178" t="s">
        <v>236</v>
      </c>
      <c r="E211" s="179" t="s">
        <v>1812</v>
      </c>
      <c r="F211" s="180" t="s">
        <v>1813</v>
      </c>
      <c r="G211" s="181" t="s">
        <v>301</v>
      </c>
      <c r="H211" s="182">
        <v>1</v>
      </c>
      <c r="I211" s="183"/>
      <c r="J211" s="184">
        <f>ROUND(I211*H211,2)</f>
        <v>0</v>
      </c>
      <c r="K211" s="180" t="s">
        <v>240</v>
      </c>
      <c r="L211" s="40"/>
      <c r="M211" s="185" t="s">
        <v>19</v>
      </c>
      <c r="N211" s="186" t="s">
        <v>46</v>
      </c>
      <c r="O211" s="65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9" t="s">
        <v>194</v>
      </c>
      <c r="AT211" s="189" t="s">
        <v>236</v>
      </c>
      <c r="AU211" s="189" t="s">
        <v>86</v>
      </c>
      <c r="AY211" s="18" t="s">
        <v>233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8" t="s">
        <v>80</v>
      </c>
      <c r="BK211" s="190">
        <f>ROUND(I211*H211,2)</f>
        <v>0</v>
      </c>
      <c r="BL211" s="18" t="s">
        <v>194</v>
      </c>
      <c r="BM211" s="189" t="s">
        <v>1814</v>
      </c>
    </row>
    <row r="212" spans="1:65" s="2" customFormat="1">
      <c r="A212" s="35"/>
      <c r="B212" s="36"/>
      <c r="C212" s="37"/>
      <c r="D212" s="191" t="s">
        <v>243</v>
      </c>
      <c r="E212" s="37"/>
      <c r="F212" s="192" t="s">
        <v>1815</v>
      </c>
      <c r="G212" s="37"/>
      <c r="H212" s="37"/>
      <c r="I212" s="193"/>
      <c r="J212" s="37"/>
      <c r="K212" s="37"/>
      <c r="L212" s="40"/>
      <c r="M212" s="194"/>
      <c r="N212" s="195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243</v>
      </c>
      <c r="AU212" s="18" t="s">
        <v>86</v>
      </c>
    </row>
    <row r="213" spans="1:65" s="2" customFormat="1" ht="33" customHeight="1">
      <c r="A213" s="35"/>
      <c r="B213" s="36"/>
      <c r="C213" s="178" t="s">
        <v>799</v>
      </c>
      <c r="D213" s="178" t="s">
        <v>236</v>
      </c>
      <c r="E213" s="179" t="s">
        <v>1816</v>
      </c>
      <c r="F213" s="180" t="s">
        <v>1817</v>
      </c>
      <c r="G213" s="181" t="s">
        <v>301</v>
      </c>
      <c r="H213" s="182">
        <v>1</v>
      </c>
      <c r="I213" s="183"/>
      <c r="J213" s="184">
        <f>ROUND(I213*H213,2)</f>
        <v>0</v>
      </c>
      <c r="K213" s="180" t="s">
        <v>240</v>
      </c>
      <c r="L213" s="40"/>
      <c r="M213" s="185" t="s">
        <v>19</v>
      </c>
      <c r="N213" s="186" t="s">
        <v>46</v>
      </c>
      <c r="O213" s="65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9" t="s">
        <v>194</v>
      </c>
      <c r="AT213" s="189" t="s">
        <v>236</v>
      </c>
      <c r="AU213" s="189" t="s">
        <v>86</v>
      </c>
      <c r="AY213" s="18" t="s">
        <v>233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8" t="s">
        <v>80</v>
      </c>
      <c r="BK213" s="190">
        <f>ROUND(I213*H213,2)</f>
        <v>0</v>
      </c>
      <c r="BL213" s="18" t="s">
        <v>194</v>
      </c>
      <c r="BM213" s="189" t="s">
        <v>1818</v>
      </c>
    </row>
    <row r="214" spans="1:65" s="2" customFormat="1">
      <c r="A214" s="35"/>
      <c r="B214" s="36"/>
      <c r="C214" s="37"/>
      <c r="D214" s="191" t="s">
        <v>243</v>
      </c>
      <c r="E214" s="37"/>
      <c r="F214" s="192" t="s">
        <v>1819</v>
      </c>
      <c r="G214" s="37"/>
      <c r="H214" s="37"/>
      <c r="I214" s="193"/>
      <c r="J214" s="37"/>
      <c r="K214" s="37"/>
      <c r="L214" s="40"/>
      <c r="M214" s="194"/>
      <c r="N214" s="195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243</v>
      </c>
      <c r="AU214" s="18" t="s">
        <v>86</v>
      </c>
    </row>
    <row r="215" spans="1:65" s="2" customFormat="1" ht="33" customHeight="1">
      <c r="A215" s="35"/>
      <c r="B215" s="36"/>
      <c r="C215" s="178" t="s">
        <v>804</v>
      </c>
      <c r="D215" s="178" t="s">
        <v>236</v>
      </c>
      <c r="E215" s="179" t="s">
        <v>1820</v>
      </c>
      <c r="F215" s="180" t="s">
        <v>1821</v>
      </c>
      <c r="G215" s="181" t="s">
        <v>301</v>
      </c>
      <c r="H215" s="182">
        <v>1</v>
      </c>
      <c r="I215" s="183"/>
      <c r="J215" s="184">
        <f>ROUND(I215*H215,2)</f>
        <v>0</v>
      </c>
      <c r="K215" s="180" t="s">
        <v>240</v>
      </c>
      <c r="L215" s="40"/>
      <c r="M215" s="185" t="s">
        <v>19</v>
      </c>
      <c r="N215" s="186" t="s">
        <v>46</v>
      </c>
      <c r="O215" s="65"/>
      <c r="P215" s="187">
        <f>O215*H215</f>
        <v>0</v>
      </c>
      <c r="Q215" s="187">
        <v>8.0000000000000007E-5</v>
      </c>
      <c r="R215" s="187">
        <f>Q215*H215</f>
        <v>8.0000000000000007E-5</v>
      </c>
      <c r="S215" s="187">
        <v>0</v>
      </c>
      <c r="T215" s="18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9" t="s">
        <v>194</v>
      </c>
      <c r="AT215" s="189" t="s">
        <v>236</v>
      </c>
      <c r="AU215" s="189" t="s">
        <v>86</v>
      </c>
      <c r="AY215" s="18" t="s">
        <v>233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8" t="s">
        <v>80</v>
      </c>
      <c r="BK215" s="190">
        <f>ROUND(I215*H215,2)</f>
        <v>0</v>
      </c>
      <c r="BL215" s="18" t="s">
        <v>194</v>
      </c>
      <c r="BM215" s="189" t="s">
        <v>1822</v>
      </c>
    </row>
    <row r="216" spans="1:65" s="2" customFormat="1">
      <c r="A216" s="35"/>
      <c r="B216" s="36"/>
      <c r="C216" s="37"/>
      <c r="D216" s="191" t="s">
        <v>243</v>
      </c>
      <c r="E216" s="37"/>
      <c r="F216" s="192" t="s">
        <v>1823</v>
      </c>
      <c r="G216" s="37"/>
      <c r="H216" s="37"/>
      <c r="I216" s="193"/>
      <c r="J216" s="37"/>
      <c r="K216" s="37"/>
      <c r="L216" s="40"/>
      <c r="M216" s="194"/>
      <c r="N216" s="195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243</v>
      </c>
      <c r="AU216" s="18" t="s">
        <v>86</v>
      </c>
    </row>
    <row r="217" spans="1:65" s="2" customFormat="1" ht="24.2" customHeight="1">
      <c r="A217" s="35"/>
      <c r="B217" s="36"/>
      <c r="C217" s="206" t="s">
        <v>809</v>
      </c>
      <c r="D217" s="206" t="s">
        <v>310</v>
      </c>
      <c r="E217" s="207" t="s">
        <v>1824</v>
      </c>
      <c r="F217" s="208" t="s">
        <v>1825</v>
      </c>
      <c r="G217" s="209" t="s">
        <v>301</v>
      </c>
      <c r="H217" s="210">
        <v>1</v>
      </c>
      <c r="I217" s="211"/>
      <c r="J217" s="212">
        <f>ROUND(I217*H217,2)</f>
        <v>0</v>
      </c>
      <c r="K217" s="208" t="s">
        <v>19</v>
      </c>
      <c r="L217" s="213"/>
      <c r="M217" s="214" t="s">
        <v>19</v>
      </c>
      <c r="N217" s="215" t="s">
        <v>46</v>
      </c>
      <c r="O217" s="65"/>
      <c r="P217" s="187">
        <f>O217*H217</f>
        <v>0</v>
      </c>
      <c r="Q217" s="187">
        <v>9.8699999999999996E-2</v>
      </c>
      <c r="R217" s="187">
        <f>Q217*H217</f>
        <v>9.8699999999999996E-2</v>
      </c>
      <c r="S217" s="187">
        <v>0</v>
      </c>
      <c r="T217" s="18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9" t="s">
        <v>313</v>
      </c>
      <c r="AT217" s="189" t="s">
        <v>310</v>
      </c>
      <c r="AU217" s="189" t="s">
        <v>86</v>
      </c>
      <c r="AY217" s="18" t="s">
        <v>233</v>
      </c>
      <c r="BE217" s="190">
        <f>IF(N217="základní",J217,0)</f>
        <v>0</v>
      </c>
      <c r="BF217" s="190">
        <f>IF(N217="snížená",J217,0)</f>
        <v>0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8" t="s">
        <v>80</v>
      </c>
      <c r="BK217" s="190">
        <f>ROUND(I217*H217,2)</f>
        <v>0</v>
      </c>
      <c r="BL217" s="18" t="s">
        <v>194</v>
      </c>
      <c r="BM217" s="189" t="s">
        <v>1826</v>
      </c>
    </row>
    <row r="218" spans="1:65" s="12" customFormat="1" ht="22.9" customHeight="1">
      <c r="B218" s="162"/>
      <c r="C218" s="163"/>
      <c r="D218" s="164" t="s">
        <v>74</v>
      </c>
      <c r="E218" s="176" t="s">
        <v>1614</v>
      </c>
      <c r="F218" s="176" t="s">
        <v>1615</v>
      </c>
      <c r="G218" s="163"/>
      <c r="H218" s="163"/>
      <c r="I218" s="166"/>
      <c r="J218" s="177">
        <f>BK218</f>
        <v>0</v>
      </c>
      <c r="K218" s="163"/>
      <c r="L218" s="168"/>
      <c r="M218" s="169"/>
      <c r="N218" s="170"/>
      <c r="O218" s="170"/>
      <c r="P218" s="171">
        <f>SUM(P219:P239)</f>
        <v>0</v>
      </c>
      <c r="Q218" s="170"/>
      <c r="R218" s="171">
        <f>SUM(R219:R239)</f>
        <v>0.32281199999999999</v>
      </c>
      <c r="S218" s="170"/>
      <c r="T218" s="172">
        <f>SUM(T219:T239)</f>
        <v>0.34271999999999997</v>
      </c>
      <c r="AR218" s="173" t="s">
        <v>86</v>
      </c>
      <c r="AT218" s="174" t="s">
        <v>74</v>
      </c>
      <c r="AU218" s="174" t="s">
        <v>80</v>
      </c>
      <c r="AY218" s="173" t="s">
        <v>233</v>
      </c>
      <c r="BK218" s="175">
        <f>SUM(BK219:BK239)</f>
        <v>0</v>
      </c>
    </row>
    <row r="219" spans="1:65" s="2" customFormat="1" ht="24.2" customHeight="1">
      <c r="A219" s="35"/>
      <c r="B219" s="36"/>
      <c r="C219" s="178" t="s">
        <v>814</v>
      </c>
      <c r="D219" s="178" t="s">
        <v>236</v>
      </c>
      <c r="E219" s="179" t="s">
        <v>1620</v>
      </c>
      <c r="F219" s="180" t="s">
        <v>1621</v>
      </c>
      <c r="G219" s="181" t="s">
        <v>1099</v>
      </c>
      <c r="H219" s="182">
        <v>12.6</v>
      </c>
      <c r="I219" s="183"/>
      <c r="J219" s="184">
        <f>ROUND(I219*H219,2)</f>
        <v>0</v>
      </c>
      <c r="K219" s="180" t="s">
        <v>240</v>
      </c>
      <c r="L219" s="40"/>
      <c r="M219" s="185" t="s">
        <v>19</v>
      </c>
      <c r="N219" s="186" t="s">
        <v>46</v>
      </c>
      <c r="O219" s="65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9" t="s">
        <v>194</v>
      </c>
      <c r="AT219" s="189" t="s">
        <v>236</v>
      </c>
      <c r="AU219" s="189" t="s">
        <v>86</v>
      </c>
      <c r="AY219" s="18" t="s">
        <v>233</v>
      </c>
      <c r="BE219" s="190">
        <f>IF(N219="základní",J219,0)</f>
        <v>0</v>
      </c>
      <c r="BF219" s="190">
        <f>IF(N219="snížená",J219,0)</f>
        <v>0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8" t="s">
        <v>80</v>
      </c>
      <c r="BK219" s="190">
        <f>ROUND(I219*H219,2)</f>
        <v>0</v>
      </c>
      <c r="BL219" s="18" t="s">
        <v>194</v>
      </c>
      <c r="BM219" s="189" t="s">
        <v>1827</v>
      </c>
    </row>
    <row r="220" spans="1:65" s="2" customFormat="1">
      <c r="A220" s="35"/>
      <c r="B220" s="36"/>
      <c r="C220" s="37"/>
      <c r="D220" s="191" t="s">
        <v>243</v>
      </c>
      <c r="E220" s="37"/>
      <c r="F220" s="192" t="s">
        <v>1623</v>
      </c>
      <c r="G220" s="37"/>
      <c r="H220" s="37"/>
      <c r="I220" s="193"/>
      <c r="J220" s="37"/>
      <c r="K220" s="37"/>
      <c r="L220" s="40"/>
      <c r="M220" s="194"/>
      <c r="N220" s="195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243</v>
      </c>
      <c r="AU220" s="18" t="s">
        <v>86</v>
      </c>
    </row>
    <row r="221" spans="1:65" s="2" customFormat="1" ht="24.2" customHeight="1">
      <c r="A221" s="35"/>
      <c r="B221" s="36"/>
      <c r="C221" s="178" t="s">
        <v>819</v>
      </c>
      <c r="D221" s="178" t="s">
        <v>236</v>
      </c>
      <c r="E221" s="179" t="s">
        <v>1624</v>
      </c>
      <c r="F221" s="180" t="s">
        <v>1625</v>
      </c>
      <c r="G221" s="181" t="s">
        <v>1099</v>
      </c>
      <c r="H221" s="182">
        <v>12.6</v>
      </c>
      <c r="I221" s="183"/>
      <c r="J221" s="184">
        <f>ROUND(I221*H221,2)</f>
        <v>0</v>
      </c>
      <c r="K221" s="180" t="s">
        <v>240</v>
      </c>
      <c r="L221" s="40"/>
      <c r="M221" s="185" t="s">
        <v>19</v>
      </c>
      <c r="N221" s="186" t="s">
        <v>46</v>
      </c>
      <c r="O221" s="65"/>
      <c r="P221" s="187">
        <f>O221*H221</f>
        <v>0</v>
      </c>
      <c r="Q221" s="187">
        <v>2.9999999999999997E-4</v>
      </c>
      <c r="R221" s="187">
        <f>Q221*H221</f>
        <v>3.7799999999999995E-3</v>
      </c>
      <c r="S221" s="187">
        <v>0</v>
      </c>
      <c r="T221" s="18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9" t="s">
        <v>194</v>
      </c>
      <c r="AT221" s="189" t="s">
        <v>236</v>
      </c>
      <c r="AU221" s="189" t="s">
        <v>86</v>
      </c>
      <c r="AY221" s="18" t="s">
        <v>233</v>
      </c>
      <c r="BE221" s="190">
        <f>IF(N221="základní",J221,0)</f>
        <v>0</v>
      </c>
      <c r="BF221" s="190">
        <f>IF(N221="snížená",J221,0)</f>
        <v>0</v>
      </c>
      <c r="BG221" s="190">
        <f>IF(N221="zákl. přenesená",J221,0)</f>
        <v>0</v>
      </c>
      <c r="BH221" s="190">
        <f>IF(N221="sníž. přenesená",J221,0)</f>
        <v>0</v>
      </c>
      <c r="BI221" s="190">
        <f>IF(N221="nulová",J221,0)</f>
        <v>0</v>
      </c>
      <c r="BJ221" s="18" t="s">
        <v>80</v>
      </c>
      <c r="BK221" s="190">
        <f>ROUND(I221*H221,2)</f>
        <v>0</v>
      </c>
      <c r="BL221" s="18" t="s">
        <v>194</v>
      </c>
      <c r="BM221" s="189" t="s">
        <v>1828</v>
      </c>
    </row>
    <row r="222" spans="1:65" s="2" customFormat="1">
      <c r="A222" s="35"/>
      <c r="B222" s="36"/>
      <c r="C222" s="37"/>
      <c r="D222" s="191" t="s">
        <v>243</v>
      </c>
      <c r="E222" s="37"/>
      <c r="F222" s="192" t="s">
        <v>1627</v>
      </c>
      <c r="G222" s="37"/>
      <c r="H222" s="37"/>
      <c r="I222" s="193"/>
      <c r="J222" s="37"/>
      <c r="K222" s="37"/>
      <c r="L222" s="40"/>
      <c r="M222" s="194"/>
      <c r="N222" s="195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243</v>
      </c>
      <c r="AU222" s="18" t="s">
        <v>86</v>
      </c>
    </row>
    <row r="223" spans="1:65" s="2" customFormat="1" ht="24.2" customHeight="1">
      <c r="A223" s="35"/>
      <c r="B223" s="36"/>
      <c r="C223" s="178" t="s">
        <v>827</v>
      </c>
      <c r="D223" s="178" t="s">
        <v>236</v>
      </c>
      <c r="E223" s="179" t="s">
        <v>1628</v>
      </c>
      <c r="F223" s="180" t="s">
        <v>1629</v>
      </c>
      <c r="G223" s="181" t="s">
        <v>1099</v>
      </c>
      <c r="H223" s="182">
        <v>12.6</v>
      </c>
      <c r="I223" s="183"/>
      <c r="J223" s="184">
        <f>ROUND(I223*H223,2)</f>
        <v>0</v>
      </c>
      <c r="K223" s="180" t="s">
        <v>240</v>
      </c>
      <c r="L223" s="40"/>
      <c r="M223" s="185" t="s">
        <v>19</v>
      </c>
      <c r="N223" s="186" t="s">
        <v>46</v>
      </c>
      <c r="O223" s="65"/>
      <c r="P223" s="187">
        <f>O223*H223</f>
        <v>0</v>
      </c>
      <c r="Q223" s="187">
        <v>1.5E-3</v>
      </c>
      <c r="R223" s="187">
        <f>Q223*H223</f>
        <v>1.89E-2</v>
      </c>
      <c r="S223" s="187">
        <v>0</v>
      </c>
      <c r="T223" s="18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9" t="s">
        <v>194</v>
      </c>
      <c r="AT223" s="189" t="s">
        <v>236</v>
      </c>
      <c r="AU223" s="189" t="s">
        <v>86</v>
      </c>
      <c r="AY223" s="18" t="s">
        <v>233</v>
      </c>
      <c r="BE223" s="190">
        <f>IF(N223="základní",J223,0)</f>
        <v>0</v>
      </c>
      <c r="BF223" s="190">
        <f>IF(N223="snížená",J223,0)</f>
        <v>0</v>
      </c>
      <c r="BG223" s="190">
        <f>IF(N223="zákl. přenesená",J223,0)</f>
        <v>0</v>
      </c>
      <c r="BH223" s="190">
        <f>IF(N223="sníž. přenesená",J223,0)</f>
        <v>0</v>
      </c>
      <c r="BI223" s="190">
        <f>IF(N223="nulová",J223,0)</f>
        <v>0</v>
      </c>
      <c r="BJ223" s="18" t="s">
        <v>80</v>
      </c>
      <c r="BK223" s="190">
        <f>ROUND(I223*H223,2)</f>
        <v>0</v>
      </c>
      <c r="BL223" s="18" t="s">
        <v>194</v>
      </c>
      <c r="BM223" s="189" t="s">
        <v>1829</v>
      </c>
    </row>
    <row r="224" spans="1:65" s="2" customFormat="1">
      <c r="A224" s="35"/>
      <c r="B224" s="36"/>
      <c r="C224" s="37"/>
      <c r="D224" s="191" t="s">
        <v>243</v>
      </c>
      <c r="E224" s="37"/>
      <c r="F224" s="192" t="s">
        <v>1631</v>
      </c>
      <c r="G224" s="37"/>
      <c r="H224" s="37"/>
      <c r="I224" s="193"/>
      <c r="J224" s="37"/>
      <c r="K224" s="37"/>
      <c r="L224" s="40"/>
      <c r="M224" s="194"/>
      <c r="N224" s="195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243</v>
      </c>
      <c r="AU224" s="18" t="s">
        <v>86</v>
      </c>
    </row>
    <row r="225" spans="1:65" s="2" customFormat="1" ht="33" customHeight="1">
      <c r="A225" s="35"/>
      <c r="B225" s="36"/>
      <c r="C225" s="178" t="s">
        <v>832</v>
      </c>
      <c r="D225" s="178" t="s">
        <v>236</v>
      </c>
      <c r="E225" s="179" t="s">
        <v>1632</v>
      </c>
      <c r="F225" s="180" t="s">
        <v>1633</v>
      </c>
      <c r="G225" s="181" t="s">
        <v>1099</v>
      </c>
      <c r="H225" s="182">
        <v>12.6</v>
      </c>
      <c r="I225" s="183"/>
      <c r="J225" s="184">
        <f>ROUND(I225*H225,2)</f>
        <v>0</v>
      </c>
      <c r="K225" s="180" t="s">
        <v>240</v>
      </c>
      <c r="L225" s="40"/>
      <c r="M225" s="185" t="s">
        <v>19</v>
      </c>
      <c r="N225" s="186" t="s">
        <v>46</v>
      </c>
      <c r="O225" s="65"/>
      <c r="P225" s="187">
        <f>O225*H225</f>
        <v>0</v>
      </c>
      <c r="Q225" s="187">
        <v>4.4999999999999997E-3</v>
      </c>
      <c r="R225" s="187">
        <f>Q225*H225</f>
        <v>5.6699999999999993E-2</v>
      </c>
      <c r="S225" s="187">
        <v>0</v>
      </c>
      <c r="T225" s="18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9" t="s">
        <v>194</v>
      </c>
      <c r="AT225" s="189" t="s">
        <v>236</v>
      </c>
      <c r="AU225" s="189" t="s">
        <v>86</v>
      </c>
      <c r="AY225" s="18" t="s">
        <v>233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8" t="s">
        <v>80</v>
      </c>
      <c r="BK225" s="190">
        <f>ROUND(I225*H225,2)</f>
        <v>0</v>
      </c>
      <c r="BL225" s="18" t="s">
        <v>194</v>
      </c>
      <c r="BM225" s="189" t="s">
        <v>1830</v>
      </c>
    </row>
    <row r="226" spans="1:65" s="2" customFormat="1">
      <c r="A226" s="35"/>
      <c r="B226" s="36"/>
      <c r="C226" s="37"/>
      <c r="D226" s="191" t="s">
        <v>243</v>
      </c>
      <c r="E226" s="37"/>
      <c r="F226" s="192" t="s">
        <v>1635</v>
      </c>
      <c r="G226" s="37"/>
      <c r="H226" s="37"/>
      <c r="I226" s="193"/>
      <c r="J226" s="37"/>
      <c r="K226" s="37"/>
      <c r="L226" s="40"/>
      <c r="M226" s="194"/>
      <c r="N226" s="195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243</v>
      </c>
      <c r="AU226" s="18" t="s">
        <v>86</v>
      </c>
    </row>
    <row r="227" spans="1:65" s="2" customFormat="1" ht="21.75" customHeight="1">
      <c r="A227" s="35"/>
      <c r="B227" s="36"/>
      <c r="C227" s="178" t="s">
        <v>838</v>
      </c>
      <c r="D227" s="178" t="s">
        <v>236</v>
      </c>
      <c r="E227" s="179" t="s">
        <v>1616</v>
      </c>
      <c r="F227" s="180" t="s">
        <v>1617</v>
      </c>
      <c r="G227" s="181" t="s">
        <v>1099</v>
      </c>
      <c r="H227" s="182">
        <v>12.6</v>
      </c>
      <c r="I227" s="183"/>
      <c r="J227" s="184">
        <f>ROUND(I227*H227,2)</f>
        <v>0</v>
      </c>
      <c r="K227" s="180" t="s">
        <v>240</v>
      </c>
      <c r="L227" s="40"/>
      <c r="M227" s="185" t="s">
        <v>19</v>
      </c>
      <c r="N227" s="186" t="s">
        <v>46</v>
      </c>
      <c r="O227" s="65"/>
      <c r="P227" s="187">
        <f>O227*H227</f>
        <v>0</v>
      </c>
      <c r="Q227" s="187">
        <v>0</v>
      </c>
      <c r="R227" s="187">
        <f>Q227*H227</f>
        <v>0</v>
      </c>
      <c r="S227" s="187">
        <v>2.7199999999999998E-2</v>
      </c>
      <c r="T227" s="188">
        <f>S227*H227</f>
        <v>0.34271999999999997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9" t="s">
        <v>194</v>
      </c>
      <c r="AT227" s="189" t="s">
        <v>236</v>
      </c>
      <c r="AU227" s="189" t="s">
        <v>86</v>
      </c>
      <c r="AY227" s="18" t="s">
        <v>233</v>
      </c>
      <c r="BE227" s="190">
        <f>IF(N227="základní",J227,0)</f>
        <v>0</v>
      </c>
      <c r="BF227" s="190">
        <f>IF(N227="snížená",J227,0)</f>
        <v>0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8" t="s">
        <v>80</v>
      </c>
      <c r="BK227" s="190">
        <f>ROUND(I227*H227,2)</f>
        <v>0</v>
      </c>
      <c r="BL227" s="18" t="s">
        <v>194</v>
      </c>
      <c r="BM227" s="189" t="s">
        <v>1831</v>
      </c>
    </row>
    <row r="228" spans="1:65" s="2" customFormat="1">
      <c r="A228" s="35"/>
      <c r="B228" s="36"/>
      <c r="C228" s="37"/>
      <c r="D228" s="191" t="s">
        <v>243</v>
      </c>
      <c r="E228" s="37"/>
      <c r="F228" s="192" t="s">
        <v>1619</v>
      </c>
      <c r="G228" s="37"/>
      <c r="H228" s="37"/>
      <c r="I228" s="193"/>
      <c r="J228" s="37"/>
      <c r="K228" s="37"/>
      <c r="L228" s="40"/>
      <c r="M228" s="194"/>
      <c r="N228" s="195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243</v>
      </c>
      <c r="AU228" s="18" t="s">
        <v>86</v>
      </c>
    </row>
    <row r="229" spans="1:65" s="2" customFormat="1" ht="37.9" customHeight="1">
      <c r="A229" s="35"/>
      <c r="B229" s="36"/>
      <c r="C229" s="178" t="s">
        <v>843</v>
      </c>
      <c r="D229" s="178" t="s">
        <v>236</v>
      </c>
      <c r="E229" s="179" t="s">
        <v>1636</v>
      </c>
      <c r="F229" s="180" t="s">
        <v>1637</v>
      </c>
      <c r="G229" s="181" t="s">
        <v>1099</v>
      </c>
      <c r="H229" s="182">
        <v>12.6</v>
      </c>
      <c r="I229" s="183"/>
      <c r="J229" s="184">
        <f>ROUND(I229*H229,2)</f>
        <v>0</v>
      </c>
      <c r="K229" s="180" t="s">
        <v>240</v>
      </c>
      <c r="L229" s="40"/>
      <c r="M229" s="185" t="s">
        <v>19</v>
      </c>
      <c r="N229" s="186" t="s">
        <v>46</v>
      </c>
      <c r="O229" s="65"/>
      <c r="P229" s="187">
        <f>O229*H229</f>
        <v>0</v>
      </c>
      <c r="Q229" s="187">
        <v>5.3E-3</v>
      </c>
      <c r="R229" s="187">
        <f>Q229*H229</f>
        <v>6.6779999999999992E-2</v>
      </c>
      <c r="S229" s="187">
        <v>0</v>
      </c>
      <c r="T229" s="18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9" t="s">
        <v>194</v>
      </c>
      <c r="AT229" s="189" t="s">
        <v>236</v>
      </c>
      <c r="AU229" s="189" t="s">
        <v>86</v>
      </c>
      <c r="AY229" s="18" t="s">
        <v>233</v>
      </c>
      <c r="BE229" s="190">
        <f>IF(N229="základní",J229,0)</f>
        <v>0</v>
      </c>
      <c r="BF229" s="190">
        <f>IF(N229="snížená",J229,0)</f>
        <v>0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8" t="s">
        <v>80</v>
      </c>
      <c r="BK229" s="190">
        <f>ROUND(I229*H229,2)</f>
        <v>0</v>
      </c>
      <c r="BL229" s="18" t="s">
        <v>194</v>
      </c>
      <c r="BM229" s="189" t="s">
        <v>1832</v>
      </c>
    </row>
    <row r="230" spans="1:65" s="2" customFormat="1">
      <c r="A230" s="35"/>
      <c r="B230" s="36"/>
      <c r="C230" s="37"/>
      <c r="D230" s="191" t="s">
        <v>243</v>
      </c>
      <c r="E230" s="37"/>
      <c r="F230" s="192" t="s">
        <v>1639</v>
      </c>
      <c r="G230" s="37"/>
      <c r="H230" s="37"/>
      <c r="I230" s="193"/>
      <c r="J230" s="37"/>
      <c r="K230" s="37"/>
      <c r="L230" s="40"/>
      <c r="M230" s="194"/>
      <c r="N230" s="195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243</v>
      </c>
      <c r="AU230" s="18" t="s">
        <v>86</v>
      </c>
    </row>
    <row r="231" spans="1:65" s="2" customFormat="1" ht="16.5" customHeight="1">
      <c r="A231" s="35"/>
      <c r="B231" s="36"/>
      <c r="C231" s="206" t="s">
        <v>849</v>
      </c>
      <c r="D231" s="206" t="s">
        <v>310</v>
      </c>
      <c r="E231" s="207" t="s">
        <v>1640</v>
      </c>
      <c r="F231" s="208" t="s">
        <v>1641</v>
      </c>
      <c r="G231" s="209" t="s">
        <v>1099</v>
      </c>
      <c r="H231" s="210">
        <v>13.86</v>
      </c>
      <c r="I231" s="211"/>
      <c r="J231" s="212">
        <f>ROUND(I231*H231,2)</f>
        <v>0</v>
      </c>
      <c r="K231" s="208" t="s">
        <v>240</v>
      </c>
      <c r="L231" s="213"/>
      <c r="M231" s="214" t="s">
        <v>19</v>
      </c>
      <c r="N231" s="215" t="s">
        <v>46</v>
      </c>
      <c r="O231" s="65"/>
      <c r="P231" s="187">
        <f>O231*H231</f>
        <v>0</v>
      </c>
      <c r="Q231" s="187">
        <v>1.26E-2</v>
      </c>
      <c r="R231" s="187">
        <f>Q231*H231</f>
        <v>0.17463599999999999</v>
      </c>
      <c r="S231" s="187">
        <v>0</v>
      </c>
      <c r="T231" s="18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9" t="s">
        <v>313</v>
      </c>
      <c r="AT231" s="189" t="s">
        <v>310</v>
      </c>
      <c r="AU231" s="189" t="s">
        <v>86</v>
      </c>
      <c r="AY231" s="18" t="s">
        <v>233</v>
      </c>
      <c r="BE231" s="190">
        <f>IF(N231="základní",J231,0)</f>
        <v>0</v>
      </c>
      <c r="BF231" s="190">
        <f>IF(N231="snížená",J231,0)</f>
        <v>0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18" t="s">
        <v>80</v>
      </c>
      <c r="BK231" s="190">
        <f>ROUND(I231*H231,2)</f>
        <v>0</v>
      </c>
      <c r="BL231" s="18" t="s">
        <v>194</v>
      </c>
      <c r="BM231" s="189" t="s">
        <v>1833</v>
      </c>
    </row>
    <row r="232" spans="1:65" s="2" customFormat="1" ht="33" customHeight="1">
      <c r="A232" s="35"/>
      <c r="B232" s="36"/>
      <c r="C232" s="178" t="s">
        <v>854</v>
      </c>
      <c r="D232" s="178" t="s">
        <v>236</v>
      </c>
      <c r="E232" s="179" t="s">
        <v>1643</v>
      </c>
      <c r="F232" s="180" t="s">
        <v>1644</v>
      </c>
      <c r="G232" s="181" t="s">
        <v>1099</v>
      </c>
      <c r="H232" s="182">
        <v>12.6</v>
      </c>
      <c r="I232" s="183"/>
      <c r="J232" s="184">
        <f>ROUND(I232*H232,2)</f>
        <v>0</v>
      </c>
      <c r="K232" s="180" t="s">
        <v>240</v>
      </c>
      <c r="L232" s="40"/>
      <c r="M232" s="185" t="s">
        <v>19</v>
      </c>
      <c r="N232" s="186" t="s">
        <v>46</v>
      </c>
      <c r="O232" s="65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9" t="s">
        <v>194</v>
      </c>
      <c r="AT232" s="189" t="s">
        <v>236</v>
      </c>
      <c r="AU232" s="189" t="s">
        <v>86</v>
      </c>
      <c r="AY232" s="18" t="s">
        <v>233</v>
      </c>
      <c r="BE232" s="190">
        <f>IF(N232="základní",J232,0)</f>
        <v>0</v>
      </c>
      <c r="BF232" s="190">
        <f>IF(N232="snížená",J232,0)</f>
        <v>0</v>
      </c>
      <c r="BG232" s="190">
        <f>IF(N232="zákl. přenesená",J232,0)</f>
        <v>0</v>
      </c>
      <c r="BH232" s="190">
        <f>IF(N232="sníž. přenesená",J232,0)</f>
        <v>0</v>
      </c>
      <c r="BI232" s="190">
        <f>IF(N232="nulová",J232,0)</f>
        <v>0</v>
      </c>
      <c r="BJ232" s="18" t="s">
        <v>80</v>
      </c>
      <c r="BK232" s="190">
        <f>ROUND(I232*H232,2)</f>
        <v>0</v>
      </c>
      <c r="BL232" s="18" t="s">
        <v>194</v>
      </c>
      <c r="BM232" s="189" t="s">
        <v>1834</v>
      </c>
    </row>
    <row r="233" spans="1:65" s="2" customFormat="1">
      <c r="A233" s="35"/>
      <c r="B233" s="36"/>
      <c r="C233" s="37"/>
      <c r="D233" s="191" t="s">
        <v>243</v>
      </c>
      <c r="E233" s="37"/>
      <c r="F233" s="192" t="s">
        <v>1646</v>
      </c>
      <c r="G233" s="37"/>
      <c r="H233" s="37"/>
      <c r="I233" s="193"/>
      <c r="J233" s="37"/>
      <c r="K233" s="37"/>
      <c r="L233" s="40"/>
      <c r="M233" s="194"/>
      <c r="N233" s="195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243</v>
      </c>
      <c r="AU233" s="18" t="s">
        <v>86</v>
      </c>
    </row>
    <row r="234" spans="1:65" s="2" customFormat="1" ht="24.2" customHeight="1">
      <c r="A234" s="35"/>
      <c r="B234" s="36"/>
      <c r="C234" s="178" t="s">
        <v>859</v>
      </c>
      <c r="D234" s="178" t="s">
        <v>236</v>
      </c>
      <c r="E234" s="179" t="s">
        <v>1647</v>
      </c>
      <c r="F234" s="180" t="s">
        <v>1648</v>
      </c>
      <c r="G234" s="181" t="s">
        <v>307</v>
      </c>
      <c r="H234" s="182">
        <v>67.2</v>
      </c>
      <c r="I234" s="183"/>
      <c r="J234" s="184">
        <f>ROUND(I234*H234,2)</f>
        <v>0</v>
      </c>
      <c r="K234" s="180" t="s">
        <v>240</v>
      </c>
      <c r="L234" s="40"/>
      <c r="M234" s="185" t="s">
        <v>19</v>
      </c>
      <c r="N234" s="186" t="s">
        <v>46</v>
      </c>
      <c r="O234" s="65"/>
      <c r="P234" s="187">
        <f>O234*H234</f>
        <v>0</v>
      </c>
      <c r="Q234" s="187">
        <v>3.0000000000000001E-5</v>
      </c>
      <c r="R234" s="187">
        <f>Q234*H234</f>
        <v>2.016E-3</v>
      </c>
      <c r="S234" s="187">
        <v>0</v>
      </c>
      <c r="T234" s="18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9" t="s">
        <v>194</v>
      </c>
      <c r="AT234" s="189" t="s">
        <v>236</v>
      </c>
      <c r="AU234" s="189" t="s">
        <v>86</v>
      </c>
      <c r="AY234" s="18" t="s">
        <v>233</v>
      </c>
      <c r="BE234" s="190">
        <f>IF(N234="základní",J234,0)</f>
        <v>0</v>
      </c>
      <c r="BF234" s="190">
        <f>IF(N234="snížená",J234,0)</f>
        <v>0</v>
      </c>
      <c r="BG234" s="190">
        <f>IF(N234="zákl. přenesená",J234,0)</f>
        <v>0</v>
      </c>
      <c r="BH234" s="190">
        <f>IF(N234="sníž. přenesená",J234,0)</f>
        <v>0</v>
      </c>
      <c r="BI234" s="190">
        <f>IF(N234="nulová",J234,0)</f>
        <v>0</v>
      </c>
      <c r="BJ234" s="18" t="s">
        <v>80</v>
      </c>
      <c r="BK234" s="190">
        <f>ROUND(I234*H234,2)</f>
        <v>0</v>
      </c>
      <c r="BL234" s="18" t="s">
        <v>194</v>
      </c>
      <c r="BM234" s="189" t="s">
        <v>1835</v>
      </c>
    </row>
    <row r="235" spans="1:65" s="2" customFormat="1">
      <c r="A235" s="35"/>
      <c r="B235" s="36"/>
      <c r="C235" s="37"/>
      <c r="D235" s="191" t="s">
        <v>243</v>
      </c>
      <c r="E235" s="37"/>
      <c r="F235" s="192" t="s">
        <v>1650</v>
      </c>
      <c r="G235" s="37"/>
      <c r="H235" s="37"/>
      <c r="I235" s="193"/>
      <c r="J235" s="37"/>
      <c r="K235" s="37"/>
      <c r="L235" s="40"/>
      <c r="M235" s="194"/>
      <c r="N235" s="195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243</v>
      </c>
      <c r="AU235" s="18" t="s">
        <v>86</v>
      </c>
    </row>
    <row r="236" spans="1:65" s="2" customFormat="1" ht="49.15" customHeight="1">
      <c r="A236" s="35"/>
      <c r="B236" s="36"/>
      <c r="C236" s="178" t="s">
        <v>864</v>
      </c>
      <c r="D236" s="178" t="s">
        <v>236</v>
      </c>
      <c r="E236" s="179" t="s">
        <v>1651</v>
      </c>
      <c r="F236" s="180" t="s">
        <v>1652</v>
      </c>
      <c r="G236" s="181" t="s">
        <v>549</v>
      </c>
      <c r="H236" s="182">
        <v>0.32300000000000001</v>
      </c>
      <c r="I236" s="183"/>
      <c r="J236" s="184">
        <f>ROUND(I236*H236,2)</f>
        <v>0</v>
      </c>
      <c r="K236" s="180" t="s">
        <v>240</v>
      </c>
      <c r="L236" s="40"/>
      <c r="M236" s="185" t="s">
        <v>19</v>
      </c>
      <c r="N236" s="186" t="s">
        <v>46</v>
      </c>
      <c r="O236" s="65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9" t="s">
        <v>194</v>
      </c>
      <c r="AT236" s="189" t="s">
        <v>236</v>
      </c>
      <c r="AU236" s="189" t="s">
        <v>86</v>
      </c>
      <c r="AY236" s="18" t="s">
        <v>233</v>
      </c>
      <c r="BE236" s="190">
        <f>IF(N236="základní",J236,0)</f>
        <v>0</v>
      </c>
      <c r="BF236" s="190">
        <f>IF(N236="snížená",J236,0)</f>
        <v>0</v>
      </c>
      <c r="BG236" s="190">
        <f>IF(N236="zákl. přenesená",J236,0)</f>
        <v>0</v>
      </c>
      <c r="BH236" s="190">
        <f>IF(N236="sníž. přenesená",J236,0)</f>
        <v>0</v>
      </c>
      <c r="BI236" s="190">
        <f>IF(N236="nulová",J236,0)</f>
        <v>0</v>
      </c>
      <c r="BJ236" s="18" t="s">
        <v>80</v>
      </c>
      <c r="BK236" s="190">
        <f>ROUND(I236*H236,2)</f>
        <v>0</v>
      </c>
      <c r="BL236" s="18" t="s">
        <v>194</v>
      </c>
      <c r="BM236" s="189" t="s">
        <v>1836</v>
      </c>
    </row>
    <row r="237" spans="1:65" s="2" customFormat="1">
      <c r="A237" s="35"/>
      <c r="B237" s="36"/>
      <c r="C237" s="37"/>
      <c r="D237" s="191" t="s">
        <v>243</v>
      </c>
      <c r="E237" s="37"/>
      <c r="F237" s="192" t="s">
        <v>1654</v>
      </c>
      <c r="G237" s="37"/>
      <c r="H237" s="37"/>
      <c r="I237" s="193"/>
      <c r="J237" s="37"/>
      <c r="K237" s="37"/>
      <c r="L237" s="40"/>
      <c r="M237" s="194"/>
      <c r="N237" s="195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243</v>
      </c>
      <c r="AU237" s="18" t="s">
        <v>86</v>
      </c>
    </row>
    <row r="238" spans="1:65" s="2" customFormat="1" ht="49.15" customHeight="1">
      <c r="A238" s="35"/>
      <c r="B238" s="36"/>
      <c r="C238" s="178" t="s">
        <v>870</v>
      </c>
      <c r="D238" s="178" t="s">
        <v>236</v>
      </c>
      <c r="E238" s="179" t="s">
        <v>1655</v>
      </c>
      <c r="F238" s="180" t="s">
        <v>1656</v>
      </c>
      <c r="G238" s="181" t="s">
        <v>549</v>
      </c>
      <c r="H238" s="182">
        <v>0.32300000000000001</v>
      </c>
      <c r="I238" s="183"/>
      <c r="J238" s="184">
        <f>ROUND(I238*H238,2)</f>
        <v>0</v>
      </c>
      <c r="K238" s="180" t="s">
        <v>240</v>
      </c>
      <c r="L238" s="40"/>
      <c r="M238" s="185" t="s">
        <v>19</v>
      </c>
      <c r="N238" s="186" t="s">
        <v>46</v>
      </c>
      <c r="O238" s="65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9" t="s">
        <v>194</v>
      </c>
      <c r="AT238" s="189" t="s">
        <v>236</v>
      </c>
      <c r="AU238" s="189" t="s">
        <v>86</v>
      </c>
      <c r="AY238" s="18" t="s">
        <v>233</v>
      </c>
      <c r="BE238" s="190">
        <f>IF(N238="základní",J238,0)</f>
        <v>0</v>
      </c>
      <c r="BF238" s="190">
        <f>IF(N238="snížená",J238,0)</f>
        <v>0</v>
      </c>
      <c r="BG238" s="190">
        <f>IF(N238="zákl. přenesená",J238,0)</f>
        <v>0</v>
      </c>
      <c r="BH238" s="190">
        <f>IF(N238="sníž. přenesená",J238,0)</f>
        <v>0</v>
      </c>
      <c r="BI238" s="190">
        <f>IF(N238="nulová",J238,0)</f>
        <v>0</v>
      </c>
      <c r="BJ238" s="18" t="s">
        <v>80</v>
      </c>
      <c r="BK238" s="190">
        <f>ROUND(I238*H238,2)</f>
        <v>0</v>
      </c>
      <c r="BL238" s="18" t="s">
        <v>194</v>
      </c>
      <c r="BM238" s="189" t="s">
        <v>1837</v>
      </c>
    </row>
    <row r="239" spans="1:65" s="2" customFormat="1">
      <c r="A239" s="35"/>
      <c r="B239" s="36"/>
      <c r="C239" s="37"/>
      <c r="D239" s="191" t="s">
        <v>243</v>
      </c>
      <c r="E239" s="37"/>
      <c r="F239" s="192" t="s">
        <v>1658</v>
      </c>
      <c r="G239" s="37"/>
      <c r="H239" s="37"/>
      <c r="I239" s="193"/>
      <c r="J239" s="37"/>
      <c r="K239" s="37"/>
      <c r="L239" s="40"/>
      <c r="M239" s="198"/>
      <c r="N239" s="199"/>
      <c r="O239" s="200"/>
      <c r="P239" s="200"/>
      <c r="Q239" s="200"/>
      <c r="R239" s="200"/>
      <c r="S239" s="200"/>
      <c r="T239" s="201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243</v>
      </c>
      <c r="AU239" s="18" t="s">
        <v>86</v>
      </c>
    </row>
    <row r="240" spans="1:65" s="2" customFormat="1" ht="6.95" customHeight="1">
      <c r="A240" s="35"/>
      <c r="B240" s="48"/>
      <c r="C240" s="49"/>
      <c r="D240" s="49"/>
      <c r="E240" s="49"/>
      <c r="F240" s="49"/>
      <c r="G240" s="49"/>
      <c r="H240" s="49"/>
      <c r="I240" s="49"/>
      <c r="J240" s="49"/>
      <c r="K240" s="49"/>
      <c r="L240" s="40"/>
      <c r="M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</row>
  </sheetData>
  <sheetProtection algorithmName="SHA-512" hashValue="G2wnhAiTYP1HwtF7NTzpdE2GkZzx/li9t+FdFesuJxYGXmfd/S16IAOEo6F8QeSifVizFONLq+IXwYPQG4wHlw==" saltValue="H75fMXV9pmYSBTPcy/Ugu8WBuBkPYGBZGMXVAheiStZ6J5hq+6+1/FHBhEK56VtgGuslQY5nJkKjXAd7bbkl0g==" spinCount="100000" sheet="1" objects="1" scenarios="1" formatColumns="0" formatRows="0" autoFilter="0"/>
  <autoFilter ref="C100:K239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7" r:id="rId2"/>
    <hyperlink ref="F109" r:id="rId3"/>
    <hyperlink ref="F112" r:id="rId4"/>
    <hyperlink ref="F114" r:id="rId5"/>
    <hyperlink ref="F116" r:id="rId6"/>
    <hyperlink ref="F118" r:id="rId7"/>
    <hyperlink ref="F121" r:id="rId8"/>
    <hyperlink ref="F123" r:id="rId9"/>
    <hyperlink ref="F125" r:id="rId10"/>
    <hyperlink ref="F128" r:id="rId11"/>
    <hyperlink ref="F132" r:id="rId12"/>
    <hyperlink ref="F134" r:id="rId13"/>
    <hyperlink ref="F136" r:id="rId14"/>
    <hyperlink ref="F138" r:id="rId15"/>
    <hyperlink ref="F140" r:id="rId16"/>
    <hyperlink ref="F142" r:id="rId17"/>
    <hyperlink ref="F144" r:id="rId18"/>
    <hyperlink ref="F146" r:id="rId19"/>
    <hyperlink ref="F148" r:id="rId20"/>
    <hyperlink ref="F162" r:id="rId21"/>
    <hyperlink ref="F164" r:id="rId22"/>
    <hyperlink ref="F166" r:id="rId23"/>
    <hyperlink ref="F168" r:id="rId24"/>
    <hyperlink ref="F170" r:id="rId25"/>
    <hyperlink ref="F173" r:id="rId26"/>
    <hyperlink ref="F175" r:id="rId27"/>
    <hyperlink ref="F178" r:id="rId28"/>
    <hyperlink ref="F180" r:id="rId29"/>
    <hyperlink ref="F182" r:id="rId30"/>
    <hyperlink ref="F184" r:id="rId31"/>
    <hyperlink ref="F186" r:id="rId32"/>
    <hyperlink ref="F188" r:id="rId33"/>
    <hyperlink ref="F190" r:id="rId34"/>
    <hyperlink ref="F194" r:id="rId35"/>
    <hyperlink ref="F196" r:id="rId36"/>
    <hyperlink ref="F199" r:id="rId37"/>
    <hyperlink ref="F201" r:id="rId38"/>
    <hyperlink ref="F203" r:id="rId39"/>
    <hyperlink ref="F205" r:id="rId40"/>
    <hyperlink ref="F208" r:id="rId41"/>
    <hyperlink ref="F210" r:id="rId42"/>
    <hyperlink ref="F212" r:id="rId43"/>
    <hyperlink ref="F214" r:id="rId44"/>
    <hyperlink ref="F216" r:id="rId45"/>
    <hyperlink ref="F220" r:id="rId46"/>
    <hyperlink ref="F222" r:id="rId47"/>
    <hyperlink ref="F224" r:id="rId48"/>
    <hyperlink ref="F226" r:id="rId49"/>
    <hyperlink ref="F228" r:id="rId50"/>
    <hyperlink ref="F230" r:id="rId51"/>
    <hyperlink ref="F233" r:id="rId52"/>
    <hyperlink ref="F235" r:id="rId53"/>
    <hyperlink ref="F237" r:id="rId54"/>
    <hyperlink ref="F239" r:id="rId5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128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1838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ROUND(J99,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ROUND((SUM(BE99:BE146)),  2)</f>
        <v>0</v>
      </c>
      <c r="G37" s="35"/>
      <c r="H37" s="35"/>
      <c r="I37" s="124">
        <v>0.21</v>
      </c>
      <c r="J37" s="123">
        <f>ROUND(((SUM(BE99:BE146))*I37),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ROUND((SUM(BF99:BF146)),  2)</f>
        <v>0</v>
      </c>
      <c r="G38" s="35"/>
      <c r="H38" s="35"/>
      <c r="I38" s="124">
        <v>0.15</v>
      </c>
      <c r="J38" s="123">
        <f>ROUND(((SUM(BF99:BF146))*I38),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ROUND((SUM(BG99:BG146)),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ROUND((SUM(BH99:BH146)),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ROUND((SUM(BI99:BI146)),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14 - 1.PP_1.ETAPA - KANALIZACE_13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J99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J100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J101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1298</v>
      </c>
      <c r="E70" s="148"/>
      <c r="F70" s="148"/>
      <c r="G70" s="148"/>
      <c r="H70" s="148"/>
      <c r="I70" s="148"/>
      <c r="J70" s="149">
        <f>J104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1299</v>
      </c>
      <c r="E71" s="148"/>
      <c r="F71" s="148"/>
      <c r="G71" s="148"/>
      <c r="H71" s="148"/>
      <c r="I71" s="148"/>
      <c r="J71" s="149">
        <f>J114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1300</v>
      </c>
      <c r="E72" s="148"/>
      <c r="F72" s="148"/>
      <c r="G72" s="148"/>
      <c r="H72" s="148"/>
      <c r="I72" s="148"/>
      <c r="J72" s="149">
        <f>J117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1301</v>
      </c>
      <c r="E73" s="148"/>
      <c r="F73" s="148"/>
      <c r="G73" s="148"/>
      <c r="H73" s="148"/>
      <c r="I73" s="148"/>
      <c r="J73" s="149">
        <f>J124</f>
        <v>0</v>
      </c>
      <c r="K73" s="97"/>
      <c r="L73" s="150"/>
    </row>
    <row r="74" spans="1:47" s="9" customFormat="1" ht="24.95" customHeight="1">
      <c r="B74" s="140"/>
      <c r="C74" s="141"/>
      <c r="D74" s="142" t="s">
        <v>294</v>
      </c>
      <c r="E74" s="143"/>
      <c r="F74" s="143"/>
      <c r="G74" s="143"/>
      <c r="H74" s="143"/>
      <c r="I74" s="143"/>
      <c r="J74" s="144">
        <f>J127</f>
        <v>0</v>
      </c>
      <c r="K74" s="141"/>
      <c r="L74" s="145"/>
    </row>
    <row r="75" spans="1:47" s="9" customFormat="1" ht="24.95" customHeight="1">
      <c r="B75" s="140"/>
      <c r="C75" s="141"/>
      <c r="D75" s="142" t="s">
        <v>1839</v>
      </c>
      <c r="E75" s="143"/>
      <c r="F75" s="143"/>
      <c r="G75" s="143"/>
      <c r="H75" s="143"/>
      <c r="I75" s="143"/>
      <c r="J75" s="144">
        <f>J128</f>
        <v>0</v>
      </c>
      <c r="K75" s="141"/>
      <c r="L75" s="145"/>
    </row>
    <row r="76" spans="1:47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217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90" t="str">
        <f>E7</f>
        <v>ZŠ Rokycanova - opravy vnitřních instalací</v>
      </c>
      <c r="F85" s="391"/>
      <c r="G85" s="391"/>
      <c r="H85" s="391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90" t="s">
        <v>291</v>
      </c>
      <c r="F87" s="376"/>
      <c r="G87" s="376"/>
      <c r="H87" s="376"/>
      <c r="I87" s="23"/>
      <c r="J87" s="23"/>
      <c r="K87" s="23"/>
      <c r="L87" s="21"/>
    </row>
    <row r="88" spans="1:31" s="1" customFormat="1" ht="12" customHeight="1">
      <c r="B88" s="22"/>
      <c r="C88" s="30" t="s">
        <v>292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94" t="s">
        <v>1289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297</v>
      </c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46" t="str">
        <f>E13</f>
        <v>14 - 1.PP_1.ETAPA - KANALIZACE_13</v>
      </c>
      <c r="F91" s="384"/>
      <c r="G91" s="384"/>
      <c r="H91" s="384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F16</f>
        <v>Sokolov</v>
      </c>
      <c r="G93" s="37"/>
      <c r="H93" s="37"/>
      <c r="I93" s="30" t="s">
        <v>23</v>
      </c>
      <c r="J93" s="60" t="str">
        <f>IF(J16="","",J16)</f>
        <v>26. 1. 2022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25</v>
      </c>
      <c r="D95" s="37"/>
      <c r="E95" s="37"/>
      <c r="F95" s="28" t="str">
        <f>E19</f>
        <v>Město Sokolov, Rokycanova 1929, Sokolov</v>
      </c>
      <c r="G95" s="37"/>
      <c r="H95" s="37"/>
      <c r="I95" s="30" t="s">
        <v>33</v>
      </c>
      <c r="J95" s="33" t="str">
        <f>E25</f>
        <v>NCI.CZ ENGINEERING s.r.o.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31</v>
      </c>
      <c r="D96" s="37"/>
      <c r="E96" s="37"/>
      <c r="F96" s="28" t="str">
        <f>IF(E22="","",E22)</f>
        <v>Vyplň údaj</v>
      </c>
      <c r="G96" s="37"/>
      <c r="H96" s="37"/>
      <c r="I96" s="30" t="s">
        <v>38</v>
      </c>
      <c r="J96" s="33" t="str">
        <f>E28</f>
        <v>Ing. Kamil Šlachta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51"/>
      <c r="B98" s="152"/>
      <c r="C98" s="153" t="s">
        <v>218</v>
      </c>
      <c r="D98" s="154" t="s">
        <v>60</v>
      </c>
      <c r="E98" s="154" t="s">
        <v>56</v>
      </c>
      <c r="F98" s="154" t="s">
        <v>57</v>
      </c>
      <c r="G98" s="154" t="s">
        <v>219</v>
      </c>
      <c r="H98" s="154" t="s">
        <v>220</v>
      </c>
      <c r="I98" s="154" t="s">
        <v>221</v>
      </c>
      <c r="J98" s="154" t="s">
        <v>209</v>
      </c>
      <c r="K98" s="155" t="s">
        <v>222</v>
      </c>
      <c r="L98" s="156"/>
      <c r="M98" s="69" t="s">
        <v>19</v>
      </c>
      <c r="N98" s="70" t="s">
        <v>45</v>
      </c>
      <c r="O98" s="70" t="s">
        <v>223</v>
      </c>
      <c r="P98" s="70" t="s">
        <v>224</v>
      </c>
      <c r="Q98" s="70" t="s">
        <v>225</v>
      </c>
      <c r="R98" s="70" t="s">
        <v>226</v>
      </c>
      <c r="S98" s="70" t="s">
        <v>227</v>
      </c>
      <c r="T98" s="71" t="s">
        <v>228</v>
      </c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</row>
    <row r="99" spans="1:65" s="2" customFormat="1" ht="22.9" customHeight="1">
      <c r="A99" s="35"/>
      <c r="B99" s="36"/>
      <c r="C99" s="76" t="s">
        <v>229</v>
      </c>
      <c r="D99" s="37"/>
      <c r="E99" s="37"/>
      <c r="F99" s="37"/>
      <c r="G99" s="37"/>
      <c r="H99" s="37"/>
      <c r="I99" s="37"/>
      <c r="J99" s="157">
        <f>BK99</f>
        <v>0</v>
      </c>
      <c r="K99" s="37"/>
      <c r="L99" s="40"/>
      <c r="M99" s="72"/>
      <c r="N99" s="158"/>
      <c r="O99" s="73"/>
      <c r="P99" s="159">
        <f>P100+P127+P128</f>
        <v>0</v>
      </c>
      <c r="Q99" s="73"/>
      <c r="R99" s="159">
        <f>R100+R127+R128</f>
        <v>8.1041200000000008E-2</v>
      </c>
      <c r="S99" s="73"/>
      <c r="T99" s="160">
        <f>T100+T127+T128</f>
        <v>0.20300000000000001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74</v>
      </c>
      <c r="AU99" s="18" t="s">
        <v>210</v>
      </c>
      <c r="BK99" s="161">
        <f>BK100+BK127+BK128</f>
        <v>0</v>
      </c>
    </row>
    <row r="100" spans="1:65" s="12" customFormat="1" ht="25.9" customHeight="1">
      <c r="B100" s="162"/>
      <c r="C100" s="163"/>
      <c r="D100" s="164" t="s">
        <v>74</v>
      </c>
      <c r="E100" s="165" t="s">
        <v>1303</v>
      </c>
      <c r="F100" s="165" t="s">
        <v>1304</v>
      </c>
      <c r="G100" s="163"/>
      <c r="H100" s="163"/>
      <c r="I100" s="166"/>
      <c r="J100" s="167">
        <f>BK100</f>
        <v>0</v>
      </c>
      <c r="K100" s="163"/>
      <c r="L100" s="168"/>
      <c r="M100" s="169"/>
      <c r="N100" s="170"/>
      <c r="O100" s="170"/>
      <c r="P100" s="171">
        <f>P101+P104+P114+P117+P124</f>
        <v>0</v>
      </c>
      <c r="Q100" s="170"/>
      <c r="R100" s="171">
        <f>R101+R104+R114+R117+R124</f>
        <v>4.65712E-2</v>
      </c>
      <c r="S100" s="170"/>
      <c r="T100" s="172">
        <f>T101+T104+T114+T117+T124</f>
        <v>0.20300000000000001</v>
      </c>
      <c r="AR100" s="173" t="s">
        <v>80</v>
      </c>
      <c r="AT100" s="174" t="s">
        <v>74</v>
      </c>
      <c r="AU100" s="174" t="s">
        <v>75</v>
      </c>
      <c r="AY100" s="173" t="s">
        <v>233</v>
      </c>
      <c r="BK100" s="175">
        <f>BK101+BK104+BK114+BK117+BK124</f>
        <v>0</v>
      </c>
    </row>
    <row r="101" spans="1:65" s="12" customFormat="1" ht="22.9" customHeight="1">
      <c r="B101" s="162"/>
      <c r="C101" s="163"/>
      <c r="D101" s="164" t="s">
        <v>74</v>
      </c>
      <c r="E101" s="176" t="s">
        <v>269</v>
      </c>
      <c r="F101" s="176" t="s">
        <v>1305</v>
      </c>
      <c r="G101" s="163"/>
      <c r="H101" s="163"/>
      <c r="I101" s="166"/>
      <c r="J101" s="177">
        <f>BK101</f>
        <v>0</v>
      </c>
      <c r="K101" s="163"/>
      <c r="L101" s="168"/>
      <c r="M101" s="169"/>
      <c r="N101" s="170"/>
      <c r="O101" s="170"/>
      <c r="P101" s="171">
        <f>SUM(P102:P103)</f>
        <v>0</v>
      </c>
      <c r="Q101" s="170"/>
      <c r="R101" s="171">
        <f>SUM(R102:R103)</f>
        <v>2.3799999999999998E-2</v>
      </c>
      <c r="S101" s="170"/>
      <c r="T101" s="172">
        <f>SUM(T102:T103)</f>
        <v>0</v>
      </c>
      <c r="AR101" s="173" t="s">
        <v>80</v>
      </c>
      <c r="AT101" s="174" t="s">
        <v>74</v>
      </c>
      <c r="AU101" s="174" t="s">
        <v>80</v>
      </c>
      <c r="AY101" s="173" t="s">
        <v>233</v>
      </c>
      <c r="BK101" s="175">
        <f>SUM(BK102:BK103)</f>
        <v>0</v>
      </c>
    </row>
    <row r="102" spans="1:65" s="2" customFormat="1" ht="24.2" customHeight="1">
      <c r="A102" s="35"/>
      <c r="B102" s="36"/>
      <c r="C102" s="178" t="s">
        <v>80</v>
      </c>
      <c r="D102" s="178" t="s">
        <v>236</v>
      </c>
      <c r="E102" s="179" t="s">
        <v>1306</v>
      </c>
      <c r="F102" s="180" t="s">
        <v>1307</v>
      </c>
      <c r="G102" s="181" t="s">
        <v>301</v>
      </c>
      <c r="H102" s="182">
        <v>7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3.3999999999999998E-3</v>
      </c>
      <c r="R102" s="187">
        <f>Q102*H102</f>
        <v>2.3799999999999998E-2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260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260</v>
      </c>
      <c r="BM102" s="189" t="s">
        <v>1840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1309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86</v>
      </c>
    </row>
    <row r="104" spans="1:65" s="12" customFormat="1" ht="22.9" customHeight="1">
      <c r="B104" s="162"/>
      <c r="C104" s="163"/>
      <c r="D104" s="164" t="s">
        <v>74</v>
      </c>
      <c r="E104" s="176" t="s">
        <v>284</v>
      </c>
      <c r="F104" s="176" t="s">
        <v>1310</v>
      </c>
      <c r="G104" s="163"/>
      <c r="H104" s="163"/>
      <c r="I104" s="166"/>
      <c r="J104" s="177">
        <f>BK104</f>
        <v>0</v>
      </c>
      <c r="K104" s="163"/>
      <c r="L104" s="168"/>
      <c r="M104" s="169"/>
      <c r="N104" s="170"/>
      <c r="O104" s="170"/>
      <c r="P104" s="171">
        <f>SUM(P105:P113)</f>
        <v>0</v>
      </c>
      <c r="Q104" s="170"/>
      <c r="R104" s="171">
        <f>SUM(R105:R113)</f>
        <v>2.2771200000000002E-2</v>
      </c>
      <c r="S104" s="170"/>
      <c r="T104" s="172">
        <f>SUM(T105:T113)</f>
        <v>0</v>
      </c>
      <c r="AR104" s="173" t="s">
        <v>80</v>
      </c>
      <c r="AT104" s="174" t="s">
        <v>74</v>
      </c>
      <c r="AU104" s="174" t="s">
        <v>80</v>
      </c>
      <c r="AY104" s="173" t="s">
        <v>233</v>
      </c>
      <c r="BK104" s="175">
        <f>SUM(BK105:BK113)</f>
        <v>0</v>
      </c>
    </row>
    <row r="105" spans="1:65" s="2" customFormat="1" ht="49.15" customHeight="1">
      <c r="A105" s="35"/>
      <c r="B105" s="36"/>
      <c r="C105" s="178" t="s">
        <v>86</v>
      </c>
      <c r="D105" s="178" t="s">
        <v>236</v>
      </c>
      <c r="E105" s="179" t="s">
        <v>1841</v>
      </c>
      <c r="F105" s="180" t="s">
        <v>1842</v>
      </c>
      <c r="G105" s="181" t="s">
        <v>301</v>
      </c>
      <c r="H105" s="182">
        <v>18</v>
      </c>
      <c r="I105" s="183"/>
      <c r="J105" s="184">
        <f>ROUND(I105*H105,2)</f>
        <v>0</v>
      </c>
      <c r="K105" s="180" t="s">
        <v>19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1.0000000000000001E-5</v>
      </c>
      <c r="R105" s="187">
        <f>Q105*H105</f>
        <v>1.8000000000000001E-4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1843</v>
      </c>
    </row>
    <row r="106" spans="1:65" s="13" customFormat="1">
      <c r="B106" s="216"/>
      <c r="C106" s="217"/>
      <c r="D106" s="196" t="s">
        <v>562</v>
      </c>
      <c r="E106" s="246" t="s">
        <v>19</v>
      </c>
      <c r="F106" s="218" t="s">
        <v>1844</v>
      </c>
      <c r="G106" s="217"/>
      <c r="H106" s="219">
        <v>17</v>
      </c>
      <c r="I106" s="220"/>
      <c r="J106" s="217"/>
      <c r="K106" s="217"/>
      <c r="L106" s="221"/>
      <c r="M106" s="226"/>
      <c r="N106" s="227"/>
      <c r="O106" s="227"/>
      <c r="P106" s="227"/>
      <c r="Q106" s="227"/>
      <c r="R106" s="227"/>
      <c r="S106" s="227"/>
      <c r="T106" s="228"/>
      <c r="AT106" s="225" t="s">
        <v>562</v>
      </c>
      <c r="AU106" s="225" t="s">
        <v>86</v>
      </c>
      <c r="AV106" s="13" t="s">
        <v>86</v>
      </c>
      <c r="AW106" s="13" t="s">
        <v>37</v>
      </c>
      <c r="AX106" s="13" t="s">
        <v>75</v>
      </c>
      <c r="AY106" s="225" t="s">
        <v>233</v>
      </c>
    </row>
    <row r="107" spans="1:65" s="13" customFormat="1">
      <c r="B107" s="216"/>
      <c r="C107" s="217"/>
      <c r="D107" s="196" t="s">
        <v>562</v>
      </c>
      <c r="E107" s="246" t="s">
        <v>19</v>
      </c>
      <c r="F107" s="218" t="s">
        <v>1845</v>
      </c>
      <c r="G107" s="217"/>
      <c r="H107" s="219">
        <v>1</v>
      </c>
      <c r="I107" s="220"/>
      <c r="J107" s="217"/>
      <c r="K107" s="217"/>
      <c r="L107" s="221"/>
      <c r="M107" s="226"/>
      <c r="N107" s="227"/>
      <c r="O107" s="227"/>
      <c r="P107" s="227"/>
      <c r="Q107" s="227"/>
      <c r="R107" s="227"/>
      <c r="S107" s="227"/>
      <c r="T107" s="228"/>
      <c r="AT107" s="225" t="s">
        <v>562</v>
      </c>
      <c r="AU107" s="225" t="s">
        <v>86</v>
      </c>
      <c r="AV107" s="13" t="s">
        <v>86</v>
      </c>
      <c r="AW107" s="13" t="s">
        <v>37</v>
      </c>
      <c r="AX107" s="13" t="s">
        <v>75</v>
      </c>
      <c r="AY107" s="225" t="s">
        <v>233</v>
      </c>
    </row>
    <row r="108" spans="1:65" s="15" customFormat="1">
      <c r="B108" s="247"/>
      <c r="C108" s="248"/>
      <c r="D108" s="196" t="s">
        <v>562</v>
      </c>
      <c r="E108" s="249" t="s">
        <v>19</v>
      </c>
      <c r="F108" s="250" t="s">
        <v>1320</v>
      </c>
      <c r="G108" s="248"/>
      <c r="H108" s="251">
        <v>18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562</v>
      </c>
      <c r="AU108" s="257" t="s">
        <v>86</v>
      </c>
      <c r="AV108" s="15" t="s">
        <v>260</v>
      </c>
      <c r="AW108" s="15" t="s">
        <v>37</v>
      </c>
      <c r="AX108" s="15" t="s">
        <v>80</v>
      </c>
      <c r="AY108" s="257" t="s">
        <v>233</v>
      </c>
    </row>
    <row r="109" spans="1:65" s="2" customFormat="1" ht="37.9" customHeight="1">
      <c r="A109" s="35"/>
      <c r="B109" s="36"/>
      <c r="C109" s="178" t="s">
        <v>91</v>
      </c>
      <c r="D109" s="178" t="s">
        <v>236</v>
      </c>
      <c r="E109" s="179" t="s">
        <v>1311</v>
      </c>
      <c r="F109" s="180" t="s">
        <v>1312</v>
      </c>
      <c r="G109" s="181" t="s">
        <v>929</v>
      </c>
      <c r="H109" s="182">
        <v>3.69</v>
      </c>
      <c r="I109" s="183"/>
      <c r="J109" s="184">
        <f>ROUND(I109*H109,2)</f>
        <v>0</v>
      </c>
      <c r="K109" s="180" t="s">
        <v>240</v>
      </c>
      <c r="L109" s="40"/>
      <c r="M109" s="185" t="s">
        <v>19</v>
      </c>
      <c r="N109" s="186" t="s">
        <v>46</v>
      </c>
      <c r="O109" s="65"/>
      <c r="P109" s="187">
        <f>O109*H109</f>
        <v>0</v>
      </c>
      <c r="Q109" s="187">
        <v>4.6800000000000001E-3</v>
      </c>
      <c r="R109" s="187">
        <f>Q109*H109</f>
        <v>1.7269200000000002E-2</v>
      </c>
      <c r="S109" s="187">
        <v>0</v>
      </c>
      <c r="T109" s="18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260</v>
      </c>
      <c r="AT109" s="189" t="s">
        <v>236</v>
      </c>
      <c r="AU109" s="189" t="s">
        <v>86</v>
      </c>
      <c r="AY109" s="18" t="s">
        <v>233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80</v>
      </c>
      <c r="BK109" s="190">
        <f>ROUND(I109*H109,2)</f>
        <v>0</v>
      </c>
      <c r="BL109" s="18" t="s">
        <v>260</v>
      </c>
      <c r="BM109" s="189" t="s">
        <v>1846</v>
      </c>
    </row>
    <row r="110" spans="1:65" s="2" customFormat="1">
      <c r="A110" s="35"/>
      <c r="B110" s="36"/>
      <c r="C110" s="37"/>
      <c r="D110" s="191" t="s">
        <v>243</v>
      </c>
      <c r="E110" s="37"/>
      <c r="F110" s="192" t="s">
        <v>1314</v>
      </c>
      <c r="G110" s="37"/>
      <c r="H110" s="37"/>
      <c r="I110" s="193"/>
      <c r="J110" s="37"/>
      <c r="K110" s="37"/>
      <c r="L110" s="40"/>
      <c r="M110" s="194"/>
      <c r="N110" s="195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243</v>
      </c>
      <c r="AU110" s="18" t="s">
        <v>86</v>
      </c>
    </row>
    <row r="111" spans="1:65" s="2" customFormat="1" ht="16.5" customHeight="1">
      <c r="A111" s="35"/>
      <c r="B111" s="36"/>
      <c r="C111" s="206" t="s">
        <v>260</v>
      </c>
      <c r="D111" s="206" t="s">
        <v>310</v>
      </c>
      <c r="E111" s="207" t="s">
        <v>1321</v>
      </c>
      <c r="F111" s="208" t="s">
        <v>1322</v>
      </c>
      <c r="G111" s="209" t="s">
        <v>307</v>
      </c>
      <c r="H111" s="210">
        <v>2.7</v>
      </c>
      <c r="I111" s="211"/>
      <c r="J111" s="212">
        <f>ROUND(I111*H111,2)</f>
        <v>0</v>
      </c>
      <c r="K111" s="208" t="s">
        <v>240</v>
      </c>
      <c r="L111" s="213"/>
      <c r="M111" s="214" t="s">
        <v>19</v>
      </c>
      <c r="N111" s="215" t="s">
        <v>46</v>
      </c>
      <c r="O111" s="65"/>
      <c r="P111" s="187">
        <f>O111*H111</f>
        <v>0</v>
      </c>
      <c r="Q111" s="187">
        <v>4.6000000000000001E-4</v>
      </c>
      <c r="R111" s="187">
        <f>Q111*H111</f>
        <v>1.242E-3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284</v>
      </c>
      <c r="AT111" s="189" t="s">
        <v>310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260</v>
      </c>
      <c r="BM111" s="189" t="s">
        <v>1847</v>
      </c>
    </row>
    <row r="112" spans="1:65" s="2" customFormat="1" ht="21.75" customHeight="1">
      <c r="A112" s="35"/>
      <c r="B112" s="36"/>
      <c r="C112" s="206" t="s">
        <v>232</v>
      </c>
      <c r="D112" s="206" t="s">
        <v>310</v>
      </c>
      <c r="E112" s="207" t="s">
        <v>1848</v>
      </c>
      <c r="F112" s="208" t="s">
        <v>1849</v>
      </c>
      <c r="G112" s="209" t="s">
        <v>301</v>
      </c>
      <c r="H112" s="210">
        <v>17</v>
      </c>
      <c r="I112" s="211"/>
      <c r="J112" s="212">
        <f>ROUND(I112*H112,2)</f>
        <v>0</v>
      </c>
      <c r="K112" s="208" t="s">
        <v>240</v>
      </c>
      <c r="L112" s="213"/>
      <c r="M112" s="214" t="s">
        <v>19</v>
      </c>
      <c r="N112" s="215" t="s">
        <v>46</v>
      </c>
      <c r="O112" s="65"/>
      <c r="P112" s="187">
        <f>O112*H112</f>
        <v>0</v>
      </c>
      <c r="Q112" s="187">
        <v>2.3000000000000001E-4</v>
      </c>
      <c r="R112" s="187">
        <f>Q112*H112</f>
        <v>3.9100000000000003E-3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284</v>
      </c>
      <c r="AT112" s="189" t="s">
        <v>310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1850</v>
      </c>
    </row>
    <row r="113" spans="1:65" s="2" customFormat="1" ht="16.5" customHeight="1">
      <c r="A113" s="35"/>
      <c r="B113" s="36"/>
      <c r="C113" s="206" t="s">
        <v>269</v>
      </c>
      <c r="D113" s="206" t="s">
        <v>310</v>
      </c>
      <c r="E113" s="207" t="s">
        <v>1851</v>
      </c>
      <c r="F113" s="208" t="s">
        <v>1852</v>
      </c>
      <c r="G113" s="209" t="s">
        <v>301</v>
      </c>
      <c r="H113" s="210">
        <v>1</v>
      </c>
      <c r="I113" s="211"/>
      <c r="J113" s="212">
        <f>ROUND(I113*H113,2)</f>
        <v>0</v>
      </c>
      <c r="K113" s="208" t="s">
        <v>240</v>
      </c>
      <c r="L113" s="213"/>
      <c r="M113" s="214" t="s">
        <v>19</v>
      </c>
      <c r="N113" s="215" t="s">
        <v>46</v>
      </c>
      <c r="O113" s="65"/>
      <c r="P113" s="187">
        <f>O113*H113</f>
        <v>0</v>
      </c>
      <c r="Q113" s="187">
        <v>1.7000000000000001E-4</v>
      </c>
      <c r="R113" s="187">
        <f>Q113*H113</f>
        <v>1.7000000000000001E-4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284</v>
      </c>
      <c r="AT113" s="189" t="s">
        <v>310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1853</v>
      </c>
    </row>
    <row r="114" spans="1:65" s="12" customFormat="1" ht="22.9" customHeight="1">
      <c r="B114" s="162"/>
      <c r="C114" s="163"/>
      <c r="D114" s="164" t="s">
        <v>74</v>
      </c>
      <c r="E114" s="176" t="s">
        <v>340</v>
      </c>
      <c r="F114" s="176" t="s">
        <v>1333</v>
      </c>
      <c r="G114" s="163"/>
      <c r="H114" s="163"/>
      <c r="I114" s="166"/>
      <c r="J114" s="177">
        <f>BK114</f>
        <v>0</v>
      </c>
      <c r="K114" s="163"/>
      <c r="L114" s="168"/>
      <c r="M114" s="169"/>
      <c r="N114" s="170"/>
      <c r="O114" s="170"/>
      <c r="P114" s="171">
        <f>SUM(P115:P116)</f>
        <v>0</v>
      </c>
      <c r="Q114" s="170"/>
      <c r="R114" s="171">
        <f>SUM(R115:R116)</f>
        <v>0</v>
      </c>
      <c r="S114" s="170"/>
      <c r="T114" s="172">
        <f>SUM(T115:T116)</f>
        <v>0.20300000000000001</v>
      </c>
      <c r="AR114" s="173" t="s">
        <v>80</v>
      </c>
      <c r="AT114" s="174" t="s">
        <v>74</v>
      </c>
      <c r="AU114" s="174" t="s">
        <v>80</v>
      </c>
      <c r="AY114" s="173" t="s">
        <v>233</v>
      </c>
      <c r="BK114" s="175">
        <f>SUM(BK115:BK116)</f>
        <v>0</v>
      </c>
    </row>
    <row r="115" spans="1:65" s="2" customFormat="1" ht="37.9" customHeight="1">
      <c r="A115" s="35"/>
      <c r="B115" s="36"/>
      <c r="C115" s="178" t="s">
        <v>276</v>
      </c>
      <c r="D115" s="178" t="s">
        <v>236</v>
      </c>
      <c r="E115" s="179" t="s">
        <v>1854</v>
      </c>
      <c r="F115" s="180" t="s">
        <v>1855</v>
      </c>
      <c r="G115" s="181" t="s">
        <v>301</v>
      </c>
      <c r="H115" s="182">
        <v>7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2.9000000000000001E-2</v>
      </c>
      <c r="T115" s="188">
        <f>S115*H115</f>
        <v>0.20300000000000001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1856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1857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12" customFormat="1" ht="22.9" customHeight="1">
      <c r="B117" s="162"/>
      <c r="C117" s="163"/>
      <c r="D117" s="164" t="s">
        <v>74</v>
      </c>
      <c r="E117" s="176" t="s">
        <v>1338</v>
      </c>
      <c r="F117" s="176" t="s">
        <v>1339</v>
      </c>
      <c r="G117" s="163"/>
      <c r="H117" s="163"/>
      <c r="I117" s="166"/>
      <c r="J117" s="177">
        <f>BK117</f>
        <v>0</v>
      </c>
      <c r="K117" s="163"/>
      <c r="L117" s="168"/>
      <c r="M117" s="169"/>
      <c r="N117" s="170"/>
      <c r="O117" s="170"/>
      <c r="P117" s="171">
        <f>SUM(P118:P123)</f>
        <v>0</v>
      </c>
      <c r="Q117" s="170"/>
      <c r="R117" s="171">
        <f>SUM(R118:R123)</f>
        <v>0</v>
      </c>
      <c r="S117" s="170"/>
      <c r="T117" s="172">
        <f>SUM(T118:T123)</f>
        <v>0</v>
      </c>
      <c r="AR117" s="173" t="s">
        <v>80</v>
      </c>
      <c r="AT117" s="174" t="s">
        <v>74</v>
      </c>
      <c r="AU117" s="174" t="s">
        <v>80</v>
      </c>
      <c r="AY117" s="173" t="s">
        <v>233</v>
      </c>
      <c r="BK117" s="175">
        <f>SUM(BK118:BK123)</f>
        <v>0</v>
      </c>
    </row>
    <row r="118" spans="1:65" s="2" customFormat="1" ht="33" customHeight="1">
      <c r="A118" s="35"/>
      <c r="B118" s="36"/>
      <c r="C118" s="178" t="s">
        <v>284</v>
      </c>
      <c r="D118" s="178" t="s">
        <v>236</v>
      </c>
      <c r="E118" s="179" t="s">
        <v>1340</v>
      </c>
      <c r="F118" s="180" t="s">
        <v>1341</v>
      </c>
      <c r="G118" s="181" t="s">
        <v>549</v>
      </c>
      <c r="H118" s="182">
        <v>0.20300000000000001</v>
      </c>
      <c r="I118" s="183"/>
      <c r="J118" s="184">
        <f>ROUND(I118*H118,2)</f>
        <v>0</v>
      </c>
      <c r="K118" s="180" t="s">
        <v>240</v>
      </c>
      <c r="L118" s="40"/>
      <c r="M118" s="185" t="s">
        <v>19</v>
      </c>
      <c r="N118" s="186" t="s">
        <v>46</v>
      </c>
      <c r="O118" s="65"/>
      <c r="P118" s="187">
        <f>O118*H118</f>
        <v>0</v>
      </c>
      <c r="Q118" s="187">
        <v>0</v>
      </c>
      <c r="R118" s="187">
        <f>Q118*H118</f>
        <v>0</v>
      </c>
      <c r="S118" s="187">
        <v>0</v>
      </c>
      <c r="T118" s="18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9" t="s">
        <v>260</v>
      </c>
      <c r="AT118" s="189" t="s">
        <v>236</v>
      </c>
      <c r="AU118" s="189" t="s">
        <v>86</v>
      </c>
      <c r="AY118" s="18" t="s">
        <v>233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8" t="s">
        <v>80</v>
      </c>
      <c r="BK118" s="190">
        <f>ROUND(I118*H118,2)</f>
        <v>0</v>
      </c>
      <c r="BL118" s="18" t="s">
        <v>260</v>
      </c>
      <c r="BM118" s="189" t="s">
        <v>1858</v>
      </c>
    </row>
    <row r="119" spans="1:65" s="2" customFormat="1">
      <c r="A119" s="35"/>
      <c r="B119" s="36"/>
      <c r="C119" s="37"/>
      <c r="D119" s="191" t="s">
        <v>243</v>
      </c>
      <c r="E119" s="37"/>
      <c r="F119" s="192" t="s">
        <v>1343</v>
      </c>
      <c r="G119" s="37"/>
      <c r="H119" s="37"/>
      <c r="I119" s="193"/>
      <c r="J119" s="37"/>
      <c r="K119" s="37"/>
      <c r="L119" s="40"/>
      <c r="M119" s="194"/>
      <c r="N119" s="195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243</v>
      </c>
      <c r="AU119" s="18" t="s">
        <v>86</v>
      </c>
    </row>
    <row r="120" spans="1:65" s="2" customFormat="1" ht="44.25" customHeight="1">
      <c r="A120" s="35"/>
      <c r="B120" s="36"/>
      <c r="C120" s="178" t="s">
        <v>340</v>
      </c>
      <c r="D120" s="178" t="s">
        <v>236</v>
      </c>
      <c r="E120" s="179" t="s">
        <v>1344</v>
      </c>
      <c r="F120" s="180" t="s">
        <v>1345</v>
      </c>
      <c r="G120" s="181" t="s">
        <v>549</v>
      </c>
      <c r="H120" s="182">
        <v>1.726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1859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1347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2" customFormat="1" ht="55.5" customHeight="1">
      <c r="A122" s="35"/>
      <c r="B122" s="36"/>
      <c r="C122" s="178" t="s">
        <v>188</v>
      </c>
      <c r="D122" s="178" t="s">
        <v>236</v>
      </c>
      <c r="E122" s="179" t="s">
        <v>1348</v>
      </c>
      <c r="F122" s="180" t="s">
        <v>1349</v>
      </c>
      <c r="G122" s="181" t="s">
        <v>549</v>
      </c>
      <c r="H122" s="182">
        <v>0.20300000000000001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260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260</v>
      </c>
      <c r="BM122" s="189" t="s">
        <v>1860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1351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12" customFormat="1" ht="22.9" customHeight="1">
      <c r="B124" s="162"/>
      <c r="C124" s="163"/>
      <c r="D124" s="164" t="s">
        <v>74</v>
      </c>
      <c r="E124" s="176" t="s">
        <v>1352</v>
      </c>
      <c r="F124" s="176" t="s">
        <v>1353</v>
      </c>
      <c r="G124" s="163"/>
      <c r="H124" s="163"/>
      <c r="I124" s="166"/>
      <c r="J124" s="177">
        <f>BK124</f>
        <v>0</v>
      </c>
      <c r="K124" s="163"/>
      <c r="L124" s="168"/>
      <c r="M124" s="169"/>
      <c r="N124" s="170"/>
      <c r="O124" s="170"/>
      <c r="P124" s="171">
        <f>SUM(P125:P126)</f>
        <v>0</v>
      </c>
      <c r="Q124" s="170"/>
      <c r="R124" s="171">
        <f>SUM(R125:R126)</f>
        <v>0</v>
      </c>
      <c r="S124" s="170"/>
      <c r="T124" s="172">
        <f>SUM(T125:T126)</f>
        <v>0</v>
      </c>
      <c r="AR124" s="173" t="s">
        <v>80</v>
      </c>
      <c r="AT124" s="174" t="s">
        <v>74</v>
      </c>
      <c r="AU124" s="174" t="s">
        <v>80</v>
      </c>
      <c r="AY124" s="173" t="s">
        <v>233</v>
      </c>
      <c r="BK124" s="175">
        <f>SUM(BK125:BK126)</f>
        <v>0</v>
      </c>
    </row>
    <row r="125" spans="1:65" s="2" customFormat="1" ht="55.5" customHeight="1">
      <c r="A125" s="35"/>
      <c r="B125" s="36"/>
      <c r="C125" s="178" t="s">
        <v>123</v>
      </c>
      <c r="D125" s="178" t="s">
        <v>236</v>
      </c>
      <c r="E125" s="179" t="s">
        <v>1354</v>
      </c>
      <c r="F125" s="180" t="s">
        <v>1355</v>
      </c>
      <c r="G125" s="181" t="s">
        <v>549</v>
      </c>
      <c r="H125" s="182">
        <v>5.1999999999999998E-2</v>
      </c>
      <c r="I125" s="183"/>
      <c r="J125" s="184">
        <f>ROUND(I125*H125,2)</f>
        <v>0</v>
      </c>
      <c r="K125" s="180" t="s">
        <v>240</v>
      </c>
      <c r="L125" s="40"/>
      <c r="M125" s="185" t="s">
        <v>19</v>
      </c>
      <c r="N125" s="186" t="s">
        <v>46</v>
      </c>
      <c r="O125" s="65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260</v>
      </c>
      <c r="AT125" s="189" t="s">
        <v>236</v>
      </c>
      <c r="AU125" s="189" t="s">
        <v>86</v>
      </c>
      <c r="AY125" s="18" t="s">
        <v>233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8" t="s">
        <v>80</v>
      </c>
      <c r="BK125" s="190">
        <f>ROUND(I125*H125,2)</f>
        <v>0</v>
      </c>
      <c r="BL125" s="18" t="s">
        <v>260</v>
      </c>
      <c r="BM125" s="189" t="s">
        <v>1861</v>
      </c>
    </row>
    <row r="126" spans="1:65" s="2" customFormat="1">
      <c r="A126" s="35"/>
      <c r="B126" s="36"/>
      <c r="C126" s="37"/>
      <c r="D126" s="191" t="s">
        <v>243</v>
      </c>
      <c r="E126" s="37"/>
      <c r="F126" s="192" t="s">
        <v>1357</v>
      </c>
      <c r="G126" s="37"/>
      <c r="H126" s="37"/>
      <c r="I126" s="193"/>
      <c r="J126" s="37"/>
      <c r="K126" s="37"/>
      <c r="L126" s="40"/>
      <c r="M126" s="194"/>
      <c r="N126" s="195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243</v>
      </c>
      <c r="AU126" s="18" t="s">
        <v>86</v>
      </c>
    </row>
    <row r="127" spans="1:65" s="12" customFormat="1" ht="25.9" customHeight="1">
      <c r="B127" s="162"/>
      <c r="C127" s="163"/>
      <c r="D127" s="164" t="s">
        <v>74</v>
      </c>
      <c r="E127" s="165" t="s">
        <v>295</v>
      </c>
      <c r="F127" s="165" t="s">
        <v>296</v>
      </c>
      <c r="G127" s="163"/>
      <c r="H127" s="163"/>
      <c r="I127" s="166"/>
      <c r="J127" s="167">
        <f>BK127</f>
        <v>0</v>
      </c>
      <c r="K127" s="163"/>
      <c r="L127" s="168"/>
      <c r="M127" s="169"/>
      <c r="N127" s="170"/>
      <c r="O127" s="170"/>
      <c r="P127" s="171">
        <v>0</v>
      </c>
      <c r="Q127" s="170"/>
      <c r="R127" s="171">
        <v>0</v>
      </c>
      <c r="S127" s="170"/>
      <c r="T127" s="172">
        <v>0</v>
      </c>
      <c r="AR127" s="173" t="s">
        <v>86</v>
      </c>
      <c r="AT127" s="174" t="s">
        <v>74</v>
      </c>
      <c r="AU127" s="174" t="s">
        <v>75</v>
      </c>
      <c r="AY127" s="173" t="s">
        <v>233</v>
      </c>
      <c r="BK127" s="175">
        <v>0</v>
      </c>
    </row>
    <row r="128" spans="1:65" s="12" customFormat="1" ht="25.9" customHeight="1">
      <c r="B128" s="162"/>
      <c r="C128" s="163"/>
      <c r="D128" s="164" t="s">
        <v>74</v>
      </c>
      <c r="E128" s="165" t="s">
        <v>1862</v>
      </c>
      <c r="F128" s="165" t="s">
        <v>1863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SUM(P129:P146)</f>
        <v>0</v>
      </c>
      <c r="Q128" s="170"/>
      <c r="R128" s="171">
        <f>SUM(R129:R146)</f>
        <v>3.4470000000000008E-2</v>
      </c>
      <c r="S128" s="170"/>
      <c r="T128" s="172">
        <f>SUM(T129:T146)</f>
        <v>0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SUM(BK129:BK146)</f>
        <v>0</v>
      </c>
    </row>
    <row r="129" spans="1:65" s="2" customFormat="1" ht="21.75" customHeight="1">
      <c r="A129" s="35"/>
      <c r="B129" s="36"/>
      <c r="C129" s="178" t="s">
        <v>158</v>
      </c>
      <c r="D129" s="178" t="s">
        <v>236</v>
      </c>
      <c r="E129" s="179" t="s">
        <v>1864</v>
      </c>
      <c r="F129" s="180" t="s">
        <v>1865</v>
      </c>
      <c r="G129" s="181" t="s">
        <v>307</v>
      </c>
      <c r="H129" s="182">
        <v>34</v>
      </c>
      <c r="I129" s="183"/>
      <c r="J129" s="184">
        <f>ROUND(I129*H129,2)</f>
        <v>0</v>
      </c>
      <c r="K129" s="180" t="s">
        <v>240</v>
      </c>
      <c r="L129" s="40"/>
      <c r="M129" s="185" t="s">
        <v>19</v>
      </c>
      <c r="N129" s="186" t="s">
        <v>46</v>
      </c>
      <c r="O129" s="65"/>
      <c r="P129" s="187">
        <f>O129*H129</f>
        <v>0</v>
      </c>
      <c r="Q129" s="187">
        <v>7.1000000000000002E-4</v>
      </c>
      <c r="R129" s="187">
        <f>Q129*H129</f>
        <v>2.4140000000000002E-2</v>
      </c>
      <c r="S129" s="187">
        <v>0</v>
      </c>
      <c r="T129" s="18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194</v>
      </c>
      <c r="AT129" s="189" t="s">
        <v>236</v>
      </c>
      <c r="AU129" s="189" t="s">
        <v>80</v>
      </c>
      <c r="AY129" s="18" t="s">
        <v>233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80</v>
      </c>
      <c r="BK129" s="190">
        <f>ROUND(I129*H129,2)</f>
        <v>0</v>
      </c>
      <c r="BL129" s="18" t="s">
        <v>194</v>
      </c>
      <c r="BM129" s="189" t="s">
        <v>1866</v>
      </c>
    </row>
    <row r="130" spans="1:65" s="2" customFormat="1">
      <c r="A130" s="35"/>
      <c r="B130" s="36"/>
      <c r="C130" s="37"/>
      <c r="D130" s="191" t="s">
        <v>243</v>
      </c>
      <c r="E130" s="37"/>
      <c r="F130" s="192" t="s">
        <v>1867</v>
      </c>
      <c r="G130" s="37"/>
      <c r="H130" s="37"/>
      <c r="I130" s="193"/>
      <c r="J130" s="37"/>
      <c r="K130" s="37"/>
      <c r="L130" s="40"/>
      <c r="M130" s="194"/>
      <c r="N130" s="195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243</v>
      </c>
      <c r="AU130" s="18" t="s">
        <v>80</v>
      </c>
    </row>
    <row r="131" spans="1:65" s="2" customFormat="1" ht="24.2" customHeight="1">
      <c r="A131" s="35"/>
      <c r="B131" s="36"/>
      <c r="C131" s="178" t="s">
        <v>191</v>
      </c>
      <c r="D131" s="178" t="s">
        <v>236</v>
      </c>
      <c r="E131" s="179" t="s">
        <v>1868</v>
      </c>
      <c r="F131" s="180" t="s">
        <v>1869</v>
      </c>
      <c r="G131" s="181" t="s">
        <v>307</v>
      </c>
      <c r="H131" s="182">
        <v>2.5</v>
      </c>
      <c r="I131" s="183"/>
      <c r="J131" s="184">
        <f>ROUND(I131*H131,2)</f>
        <v>0</v>
      </c>
      <c r="K131" s="180" t="s">
        <v>240</v>
      </c>
      <c r="L131" s="40"/>
      <c r="M131" s="185" t="s">
        <v>19</v>
      </c>
      <c r="N131" s="186" t="s">
        <v>46</v>
      </c>
      <c r="O131" s="65"/>
      <c r="P131" s="187">
        <f>O131*H131</f>
        <v>0</v>
      </c>
      <c r="Q131" s="187">
        <v>2.0600000000000002E-3</v>
      </c>
      <c r="R131" s="187">
        <f>Q131*H131</f>
        <v>5.1500000000000001E-3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194</v>
      </c>
      <c r="AT131" s="189" t="s">
        <v>236</v>
      </c>
      <c r="AU131" s="189" t="s">
        <v>80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1870</v>
      </c>
    </row>
    <row r="132" spans="1:65" s="2" customFormat="1">
      <c r="A132" s="35"/>
      <c r="B132" s="36"/>
      <c r="C132" s="37"/>
      <c r="D132" s="191" t="s">
        <v>243</v>
      </c>
      <c r="E132" s="37"/>
      <c r="F132" s="192" t="s">
        <v>1871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243</v>
      </c>
      <c r="AU132" s="18" t="s">
        <v>80</v>
      </c>
    </row>
    <row r="133" spans="1:65" s="2" customFormat="1" ht="24.2" customHeight="1">
      <c r="A133" s="35"/>
      <c r="B133" s="36"/>
      <c r="C133" s="206" t="s">
        <v>126</v>
      </c>
      <c r="D133" s="206" t="s">
        <v>310</v>
      </c>
      <c r="E133" s="207" t="s">
        <v>1872</v>
      </c>
      <c r="F133" s="208" t="s">
        <v>1873</v>
      </c>
      <c r="G133" s="209" t="s">
        <v>301</v>
      </c>
      <c r="H133" s="210">
        <v>2</v>
      </c>
      <c r="I133" s="211"/>
      <c r="J133" s="212">
        <f t="shared" ref="J133:J141" si="0">ROUND(I133*H133,2)</f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ref="P133:P141" si="1">O133*H133</f>
        <v>0</v>
      </c>
      <c r="Q133" s="187">
        <v>8.0000000000000007E-5</v>
      </c>
      <c r="R133" s="187">
        <f t="shared" ref="R133:R141" si="2">Q133*H133</f>
        <v>1.6000000000000001E-4</v>
      </c>
      <c r="S133" s="187">
        <v>0</v>
      </c>
      <c r="T133" s="188">
        <f t="shared" ref="T133:T141" si="3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284</v>
      </c>
      <c r="AT133" s="189" t="s">
        <v>310</v>
      </c>
      <c r="AU133" s="189" t="s">
        <v>80</v>
      </c>
      <c r="AY133" s="18" t="s">
        <v>233</v>
      </c>
      <c r="BE133" s="190">
        <f t="shared" ref="BE133:BE141" si="4">IF(N133="základní",J133,0)</f>
        <v>0</v>
      </c>
      <c r="BF133" s="190">
        <f t="shared" ref="BF133:BF141" si="5">IF(N133="snížená",J133,0)</f>
        <v>0</v>
      </c>
      <c r="BG133" s="190">
        <f t="shared" ref="BG133:BG141" si="6">IF(N133="zákl. přenesená",J133,0)</f>
        <v>0</v>
      </c>
      <c r="BH133" s="190">
        <f t="shared" ref="BH133:BH141" si="7">IF(N133="sníž. přenesená",J133,0)</f>
        <v>0</v>
      </c>
      <c r="BI133" s="190">
        <f t="shared" ref="BI133:BI141" si="8">IF(N133="nulová",J133,0)</f>
        <v>0</v>
      </c>
      <c r="BJ133" s="18" t="s">
        <v>80</v>
      </c>
      <c r="BK133" s="190">
        <f t="shared" ref="BK133:BK141" si="9">ROUND(I133*H133,2)</f>
        <v>0</v>
      </c>
      <c r="BL133" s="18" t="s">
        <v>260</v>
      </c>
      <c r="BM133" s="189" t="s">
        <v>1874</v>
      </c>
    </row>
    <row r="134" spans="1:65" s="2" customFormat="1" ht="24.2" customHeight="1">
      <c r="A134" s="35"/>
      <c r="B134" s="36"/>
      <c r="C134" s="206" t="s">
        <v>8</v>
      </c>
      <c r="D134" s="206" t="s">
        <v>310</v>
      </c>
      <c r="E134" s="207" t="s">
        <v>1875</v>
      </c>
      <c r="F134" s="208" t="s">
        <v>1876</v>
      </c>
      <c r="G134" s="209" t="s">
        <v>301</v>
      </c>
      <c r="H134" s="210">
        <v>26</v>
      </c>
      <c r="I134" s="211"/>
      <c r="J134" s="212">
        <f t="shared" si="0"/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8.0000000000000007E-5</v>
      </c>
      <c r="R134" s="187">
        <f t="shared" si="2"/>
        <v>2.0800000000000003E-3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284</v>
      </c>
      <c r="AT134" s="189" t="s">
        <v>310</v>
      </c>
      <c r="AU134" s="189" t="s">
        <v>80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260</v>
      </c>
      <c r="BM134" s="189" t="s">
        <v>1877</v>
      </c>
    </row>
    <row r="135" spans="1:65" s="2" customFormat="1" ht="24.2" customHeight="1">
      <c r="A135" s="35"/>
      <c r="B135" s="36"/>
      <c r="C135" s="206" t="s">
        <v>194</v>
      </c>
      <c r="D135" s="206" t="s">
        <v>310</v>
      </c>
      <c r="E135" s="207" t="s">
        <v>1878</v>
      </c>
      <c r="F135" s="208" t="s">
        <v>1879</v>
      </c>
      <c r="G135" s="209" t="s">
        <v>301</v>
      </c>
      <c r="H135" s="210">
        <v>3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1.6000000000000001E-4</v>
      </c>
      <c r="R135" s="187">
        <f t="shared" si="2"/>
        <v>4.8000000000000007E-4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284</v>
      </c>
      <c r="AT135" s="189" t="s">
        <v>310</v>
      </c>
      <c r="AU135" s="189" t="s">
        <v>80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260</v>
      </c>
      <c r="BM135" s="189" t="s">
        <v>1880</v>
      </c>
    </row>
    <row r="136" spans="1:65" s="2" customFormat="1" ht="16.5" customHeight="1">
      <c r="A136" s="35"/>
      <c r="B136" s="36"/>
      <c r="C136" s="206" t="s">
        <v>129</v>
      </c>
      <c r="D136" s="206" t="s">
        <v>310</v>
      </c>
      <c r="E136" s="207" t="s">
        <v>1881</v>
      </c>
      <c r="F136" s="208" t="s">
        <v>1882</v>
      </c>
      <c r="G136" s="209" t="s">
        <v>301</v>
      </c>
      <c r="H136" s="210">
        <v>2</v>
      </c>
      <c r="I136" s="211"/>
      <c r="J136" s="212">
        <f t="shared" si="0"/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si="1"/>
        <v>0</v>
      </c>
      <c r="Q136" s="187">
        <v>1.2999999999999999E-4</v>
      </c>
      <c r="R136" s="187">
        <f t="shared" si="2"/>
        <v>2.5999999999999998E-4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284</v>
      </c>
      <c r="AT136" s="189" t="s">
        <v>310</v>
      </c>
      <c r="AU136" s="189" t="s">
        <v>80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260</v>
      </c>
      <c r="BM136" s="189" t="s">
        <v>1883</v>
      </c>
    </row>
    <row r="137" spans="1:65" s="2" customFormat="1" ht="16.5" customHeight="1">
      <c r="A137" s="35"/>
      <c r="B137" s="36"/>
      <c r="C137" s="206" t="s">
        <v>163</v>
      </c>
      <c r="D137" s="206" t="s">
        <v>310</v>
      </c>
      <c r="E137" s="207" t="s">
        <v>1884</v>
      </c>
      <c r="F137" s="208" t="s">
        <v>1885</v>
      </c>
      <c r="G137" s="209" t="s">
        <v>301</v>
      </c>
      <c r="H137" s="210">
        <v>2</v>
      </c>
      <c r="I137" s="211"/>
      <c r="J137" s="212">
        <f t="shared" si="0"/>
        <v>0</v>
      </c>
      <c r="K137" s="208" t="s">
        <v>240</v>
      </c>
      <c r="L137" s="213"/>
      <c r="M137" s="214" t="s">
        <v>19</v>
      </c>
      <c r="N137" s="215" t="s">
        <v>46</v>
      </c>
      <c r="O137" s="65"/>
      <c r="P137" s="187">
        <f t="shared" si="1"/>
        <v>0</v>
      </c>
      <c r="Q137" s="187">
        <v>3.1E-4</v>
      </c>
      <c r="R137" s="187">
        <f t="shared" si="2"/>
        <v>6.2E-4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284</v>
      </c>
      <c r="AT137" s="189" t="s">
        <v>310</v>
      </c>
      <c r="AU137" s="189" t="s">
        <v>80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260</v>
      </c>
      <c r="BM137" s="189" t="s">
        <v>1886</v>
      </c>
    </row>
    <row r="138" spans="1:65" s="2" customFormat="1" ht="21.75" customHeight="1">
      <c r="A138" s="35"/>
      <c r="B138" s="36"/>
      <c r="C138" s="206" t="s">
        <v>197</v>
      </c>
      <c r="D138" s="206" t="s">
        <v>310</v>
      </c>
      <c r="E138" s="207" t="s">
        <v>1887</v>
      </c>
      <c r="F138" s="208" t="s">
        <v>1888</v>
      </c>
      <c r="G138" s="209" t="s">
        <v>301</v>
      </c>
      <c r="H138" s="210">
        <v>4</v>
      </c>
      <c r="I138" s="211"/>
      <c r="J138" s="212">
        <f t="shared" si="0"/>
        <v>0</v>
      </c>
      <c r="K138" s="208" t="s">
        <v>240</v>
      </c>
      <c r="L138" s="213"/>
      <c r="M138" s="214" t="s">
        <v>19</v>
      </c>
      <c r="N138" s="215" t="s">
        <v>46</v>
      </c>
      <c r="O138" s="65"/>
      <c r="P138" s="187">
        <f t="shared" si="1"/>
        <v>0</v>
      </c>
      <c r="Q138" s="187">
        <v>1.3999999999999999E-4</v>
      </c>
      <c r="R138" s="187">
        <f t="shared" si="2"/>
        <v>5.5999999999999995E-4</v>
      </c>
      <c r="S138" s="187">
        <v>0</v>
      </c>
      <c r="T138" s="18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284</v>
      </c>
      <c r="AT138" s="189" t="s">
        <v>310</v>
      </c>
      <c r="AU138" s="189" t="s">
        <v>80</v>
      </c>
      <c r="AY138" s="18" t="s">
        <v>233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8" t="s">
        <v>80</v>
      </c>
      <c r="BK138" s="190">
        <f t="shared" si="9"/>
        <v>0</v>
      </c>
      <c r="BL138" s="18" t="s">
        <v>260</v>
      </c>
      <c r="BM138" s="189" t="s">
        <v>1889</v>
      </c>
    </row>
    <row r="139" spans="1:65" s="2" customFormat="1" ht="21.75" customHeight="1">
      <c r="A139" s="35"/>
      <c r="B139" s="36"/>
      <c r="C139" s="206" t="s">
        <v>132</v>
      </c>
      <c r="D139" s="206" t="s">
        <v>310</v>
      </c>
      <c r="E139" s="207" t="s">
        <v>1890</v>
      </c>
      <c r="F139" s="208" t="s">
        <v>1891</v>
      </c>
      <c r="G139" s="209" t="s">
        <v>301</v>
      </c>
      <c r="H139" s="210">
        <v>1</v>
      </c>
      <c r="I139" s="211"/>
      <c r="J139" s="212">
        <f t="shared" si="0"/>
        <v>0</v>
      </c>
      <c r="K139" s="208" t="s">
        <v>240</v>
      </c>
      <c r="L139" s="213"/>
      <c r="M139" s="214" t="s">
        <v>19</v>
      </c>
      <c r="N139" s="215" t="s">
        <v>46</v>
      </c>
      <c r="O139" s="65"/>
      <c r="P139" s="187">
        <f t="shared" si="1"/>
        <v>0</v>
      </c>
      <c r="Q139" s="187">
        <v>3.3E-4</v>
      </c>
      <c r="R139" s="187">
        <f t="shared" si="2"/>
        <v>3.3E-4</v>
      </c>
      <c r="S139" s="187">
        <v>0</v>
      </c>
      <c r="T139" s="188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284</v>
      </c>
      <c r="AT139" s="189" t="s">
        <v>310</v>
      </c>
      <c r="AU139" s="189" t="s">
        <v>80</v>
      </c>
      <c r="AY139" s="18" t="s">
        <v>233</v>
      </c>
      <c r="BE139" s="190">
        <f t="shared" si="4"/>
        <v>0</v>
      </c>
      <c r="BF139" s="190">
        <f t="shared" si="5"/>
        <v>0</v>
      </c>
      <c r="BG139" s="190">
        <f t="shared" si="6"/>
        <v>0</v>
      </c>
      <c r="BH139" s="190">
        <f t="shared" si="7"/>
        <v>0</v>
      </c>
      <c r="BI139" s="190">
        <f t="shared" si="8"/>
        <v>0</v>
      </c>
      <c r="BJ139" s="18" t="s">
        <v>80</v>
      </c>
      <c r="BK139" s="190">
        <f t="shared" si="9"/>
        <v>0</v>
      </c>
      <c r="BL139" s="18" t="s">
        <v>260</v>
      </c>
      <c r="BM139" s="189" t="s">
        <v>1892</v>
      </c>
    </row>
    <row r="140" spans="1:65" s="2" customFormat="1" ht="21.75" customHeight="1">
      <c r="A140" s="35"/>
      <c r="B140" s="36"/>
      <c r="C140" s="206" t="s">
        <v>7</v>
      </c>
      <c r="D140" s="206" t="s">
        <v>310</v>
      </c>
      <c r="E140" s="207" t="s">
        <v>1893</v>
      </c>
      <c r="F140" s="208" t="s">
        <v>1894</v>
      </c>
      <c r="G140" s="209" t="s">
        <v>301</v>
      </c>
      <c r="H140" s="210">
        <v>3</v>
      </c>
      <c r="I140" s="211"/>
      <c r="J140" s="212">
        <f t="shared" si="0"/>
        <v>0</v>
      </c>
      <c r="K140" s="208" t="s">
        <v>240</v>
      </c>
      <c r="L140" s="213"/>
      <c r="M140" s="214" t="s">
        <v>19</v>
      </c>
      <c r="N140" s="215" t="s">
        <v>46</v>
      </c>
      <c r="O140" s="65"/>
      <c r="P140" s="187">
        <f t="shared" si="1"/>
        <v>0</v>
      </c>
      <c r="Q140" s="187">
        <v>2.3000000000000001E-4</v>
      </c>
      <c r="R140" s="187">
        <f t="shared" si="2"/>
        <v>6.9000000000000008E-4</v>
      </c>
      <c r="S140" s="187">
        <v>0</v>
      </c>
      <c r="T140" s="188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284</v>
      </c>
      <c r="AT140" s="189" t="s">
        <v>310</v>
      </c>
      <c r="AU140" s="189" t="s">
        <v>80</v>
      </c>
      <c r="AY140" s="18" t="s">
        <v>233</v>
      </c>
      <c r="BE140" s="190">
        <f t="shared" si="4"/>
        <v>0</v>
      </c>
      <c r="BF140" s="190">
        <f t="shared" si="5"/>
        <v>0</v>
      </c>
      <c r="BG140" s="190">
        <f t="shared" si="6"/>
        <v>0</v>
      </c>
      <c r="BH140" s="190">
        <f t="shared" si="7"/>
        <v>0</v>
      </c>
      <c r="BI140" s="190">
        <f t="shared" si="8"/>
        <v>0</v>
      </c>
      <c r="BJ140" s="18" t="s">
        <v>80</v>
      </c>
      <c r="BK140" s="190">
        <f t="shared" si="9"/>
        <v>0</v>
      </c>
      <c r="BL140" s="18" t="s">
        <v>260</v>
      </c>
      <c r="BM140" s="189" t="s">
        <v>1895</v>
      </c>
    </row>
    <row r="141" spans="1:65" s="2" customFormat="1" ht="24.2" customHeight="1">
      <c r="A141" s="35"/>
      <c r="B141" s="36"/>
      <c r="C141" s="178" t="s">
        <v>200</v>
      </c>
      <c r="D141" s="178" t="s">
        <v>236</v>
      </c>
      <c r="E141" s="179" t="s">
        <v>1896</v>
      </c>
      <c r="F141" s="180" t="s">
        <v>1897</v>
      </c>
      <c r="G141" s="181" t="s">
        <v>307</v>
      </c>
      <c r="H141" s="182">
        <v>77.5</v>
      </c>
      <c r="I141" s="183"/>
      <c r="J141" s="184">
        <f t="shared" si="0"/>
        <v>0</v>
      </c>
      <c r="K141" s="180" t="s">
        <v>240</v>
      </c>
      <c r="L141" s="40"/>
      <c r="M141" s="185" t="s">
        <v>19</v>
      </c>
      <c r="N141" s="186" t="s">
        <v>46</v>
      </c>
      <c r="O141" s="65"/>
      <c r="P141" s="187">
        <f t="shared" si="1"/>
        <v>0</v>
      </c>
      <c r="Q141" s="187">
        <v>0</v>
      </c>
      <c r="R141" s="187">
        <f t="shared" si="2"/>
        <v>0</v>
      </c>
      <c r="S141" s="187">
        <v>0</v>
      </c>
      <c r="T141" s="188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194</v>
      </c>
      <c r="AT141" s="189" t="s">
        <v>236</v>
      </c>
      <c r="AU141" s="189" t="s">
        <v>80</v>
      </c>
      <c r="AY141" s="18" t="s">
        <v>233</v>
      </c>
      <c r="BE141" s="190">
        <f t="shared" si="4"/>
        <v>0</v>
      </c>
      <c r="BF141" s="190">
        <f t="shared" si="5"/>
        <v>0</v>
      </c>
      <c r="BG141" s="190">
        <f t="shared" si="6"/>
        <v>0</v>
      </c>
      <c r="BH141" s="190">
        <f t="shared" si="7"/>
        <v>0</v>
      </c>
      <c r="BI141" s="190">
        <f t="shared" si="8"/>
        <v>0</v>
      </c>
      <c r="BJ141" s="18" t="s">
        <v>80</v>
      </c>
      <c r="BK141" s="190">
        <f t="shared" si="9"/>
        <v>0</v>
      </c>
      <c r="BL141" s="18" t="s">
        <v>194</v>
      </c>
      <c r="BM141" s="189" t="s">
        <v>1898</v>
      </c>
    </row>
    <row r="142" spans="1:65" s="2" customFormat="1">
      <c r="A142" s="35"/>
      <c r="B142" s="36"/>
      <c r="C142" s="37"/>
      <c r="D142" s="191" t="s">
        <v>243</v>
      </c>
      <c r="E142" s="37"/>
      <c r="F142" s="192" t="s">
        <v>1899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243</v>
      </c>
      <c r="AU142" s="18" t="s">
        <v>80</v>
      </c>
    </row>
    <row r="143" spans="1:65" s="2" customFormat="1" ht="49.15" customHeight="1">
      <c r="A143" s="35"/>
      <c r="B143" s="36"/>
      <c r="C143" s="178" t="s">
        <v>135</v>
      </c>
      <c r="D143" s="178" t="s">
        <v>236</v>
      </c>
      <c r="E143" s="179" t="s">
        <v>1900</v>
      </c>
      <c r="F143" s="180" t="s">
        <v>1901</v>
      </c>
      <c r="G143" s="181" t="s">
        <v>549</v>
      </c>
      <c r="H143" s="182">
        <v>2.9000000000000001E-2</v>
      </c>
      <c r="I143" s="183"/>
      <c r="J143" s="184">
        <f>ROUND(I143*H143,2)</f>
        <v>0</v>
      </c>
      <c r="K143" s="180" t="s">
        <v>240</v>
      </c>
      <c r="L143" s="40"/>
      <c r="M143" s="185" t="s">
        <v>19</v>
      </c>
      <c r="N143" s="186" t="s">
        <v>46</v>
      </c>
      <c r="O143" s="65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194</v>
      </c>
      <c r="AT143" s="189" t="s">
        <v>236</v>
      </c>
      <c r="AU143" s="189" t="s">
        <v>80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1902</v>
      </c>
    </row>
    <row r="144" spans="1:65" s="2" customFormat="1">
      <c r="A144" s="35"/>
      <c r="B144" s="36"/>
      <c r="C144" s="37"/>
      <c r="D144" s="191" t="s">
        <v>243</v>
      </c>
      <c r="E144" s="37"/>
      <c r="F144" s="192" t="s">
        <v>1903</v>
      </c>
      <c r="G144" s="37"/>
      <c r="H144" s="37"/>
      <c r="I144" s="193"/>
      <c r="J144" s="37"/>
      <c r="K144" s="37"/>
      <c r="L144" s="40"/>
      <c r="M144" s="194"/>
      <c r="N144" s="195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243</v>
      </c>
      <c r="AU144" s="18" t="s">
        <v>80</v>
      </c>
    </row>
    <row r="145" spans="1:65" s="2" customFormat="1" ht="49.15" customHeight="1">
      <c r="A145" s="35"/>
      <c r="B145" s="36"/>
      <c r="C145" s="178" t="s">
        <v>168</v>
      </c>
      <c r="D145" s="178" t="s">
        <v>236</v>
      </c>
      <c r="E145" s="179" t="s">
        <v>1904</v>
      </c>
      <c r="F145" s="180" t="s">
        <v>1905</v>
      </c>
      <c r="G145" s="181" t="s">
        <v>549</v>
      </c>
      <c r="H145" s="182">
        <v>2.9000000000000001E-2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80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1906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1907</v>
      </c>
      <c r="G146" s="37"/>
      <c r="H146" s="37"/>
      <c r="I146" s="193"/>
      <c r="J146" s="37"/>
      <c r="K146" s="37"/>
      <c r="L146" s="40"/>
      <c r="M146" s="198"/>
      <c r="N146" s="199"/>
      <c r="O146" s="200"/>
      <c r="P146" s="200"/>
      <c r="Q146" s="200"/>
      <c r="R146" s="200"/>
      <c r="S146" s="200"/>
      <c r="T146" s="20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80</v>
      </c>
    </row>
    <row r="147" spans="1:65" s="2" customFormat="1" ht="6.95" customHeight="1">
      <c r="A147" s="35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0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yo9+2JCfKluzUDMEvQYqot7sUyDLkYS1QITOh8MtTI6YLx/eBXxrdcJ0hFKem3LqENTXXHzndlRkqruHoK7VRA==" saltValue="lfZdPWseEuH93+h5CqWIzykgv1ye3O9DG7nWXhbw/5jvi2xKGvBaIBqTf1MbkFucQeVEHWtxoSHuOJRn0t/+bA==" spinCount="100000" sheet="1" objects="1" scenarios="1" formatColumns="0" formatRows="0" autoFilter="0"/>
  <autoFilter ref="C98:K146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10" r:id="rId2"/>
    <hyperlink ref="F116" r:id="rId3"/>
    <hyperlink ref="F119" r:id="rId4"/>
    <hyperlink ref="F121" r:id="rId5"/>
    <hyperlink ref="F123" r:id="rId6"/>
    <hyperlink ref="F126" r:id="rId7"/>
    <hyperlink ref="F130" r:id="rId8"/>
    <hyperlink ref="F132" r:id="rId9"/>
    <hyperlink ref="F142" r:id="rId10"/>
    <hyperlink ref="F144" r:id="rId11"/>
    <hyperlink ref="F146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131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1908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ROUND((SUM(BE98:BE147)),  2)</f>
        <v>0</v>
      </c>
      <c r="G37" s="35"/>
      <c r="H37" s="35"/>
      <c r="I37" s="124">
        <v>0.21</v>
      </c>
      <c r="J37" s="123">
        <f>ROUND(((SUM(BE98:BE147))*I37),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ROUND((SUM(BF98:BF147)),  2)</f>
        <v>0</v>
      </c>
      <c r="G38" s="35"/>
      <c r="H38" s="35"/>
      <c r="I38" s="124">
        <v>0.15</v>
      </c>
      <c r="J38" s="123">
        <f>ROUND(((SUM(BF98:BF147))*I38),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ROUND((SUM(BG98:BG147)),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ROUND((SUM(BH98:BH147)),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ROUND((SUM(BI98:BI147)),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17 - 1.NP_1.ETAPA - KANALIZACE_16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291</v>
      </c>
      <c r="F86" s="376"/>
      <c r="G86" s="376"/>
      <c r="H86" s="376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46" t="str">
        <f>E13</f>
        <v>17 - 1.NP_1.ETAPA - KANALIZACE_16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0.59572724999999993</v>
      </c>
      <c r="S98" s="73"/>
      <c r="T98" s="160">
        <f>T99+T122</f>
        <v>3.2869999999999999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0.51489224999999994</v>
      </c>
      <c r="S99" s="170"/>
      <c r="T99" s="172">
        <f>T100+T105+T112+T119</f>
        <v>3.2869999999999999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0.51489224999999994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7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2.3799999999999998E-2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1910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11.824999999999999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0.49109224999999995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1911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3.2869999999999999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7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0.20300000000000001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1912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8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0.14399999999999999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1913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73.5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2.94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1916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3.2869999999999999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1918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27.94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1919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3.2869999999999999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1920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0.51500000000000001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1921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8.0835000000000018E-2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SUM(P124:P147)</f>
        <v>0</v>
      </c>
      <c r="Q123" s="170"/>
      <c r="R123" s="171">
        <f>SUM(R124:R147)</f>
        <v>8.0835000000000018E-2</v>
      </c>
      <c r="S123" s="170"/>
      <c r="T123" s="172">
        <f>SUM(T124:T147)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SUM(BK124:BK147)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4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1.7600000000000001E-3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1924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4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2.2000000000000001E-3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1928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66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6.1380000000000004E-2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1932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178" t="s">
        <v>191</v>
      </c>
      <c r="D130" s="178" t="s">
        <v>236</v>
      </c>
      <c r="E130" s="179" t="s">
        <v>1934</v>
      </c>
      <c r="F130" s="180" t="s">
        <v>1935</v>
      </c>
      <c r="G130" s="181" t="s">
        <v>307</v>
      </c>
      <c r="H130" s="182">
        <v>7.5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1.7700000000000001E-3</v>
      </c>
      <c r="R130" s="187">
        <f>Q130*H130</f>
        <v>1.3275E-2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1936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1937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24.2" customHeight="1">
      <c r="A132" s="35"/>
      <c r="B132" s="36"/>
      <c r="C132" s="206" t="s">
        <v>126</v>
      </c>
      <c r="D132" s="206" t="s">
        <v>310</v>
      </c>
      <c r="E132" s="207" t="s">
        <v>1938</v>
      </c>
      <c r="F132" s="208" t="s">
        <v>1939</v>
      </c>
      <c r="G132" s="209" t="s">
        <v>301</v>
      </c>
      <c r="H132" s="210">
        <v>1</v>
      </c>
      <c r="I132" s="211"/>
      <c r="J132" s="212">
        <f t="shared" ref="J132:J142" si="0">ROUND(I132*H132,2)</f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ref="P132:P142" si="1">O132*H132</f>
        <v>0</v>
      </c>
      <c r="Q132" s="187">
        <v>1.1E-4</v>
      </c>
      <c r="R132" s="187">
        <f t="shared" ref="R132:R142" si="2">Q132*H132</f>
        <v>1.1E-4</v>
      </c>
      <c r="S132" s="187">
        <v>0</v>
      </c>
      <c r="T132" s="188">
        <f t="shared" ref="T132:T142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ref="BE132:BE142" si="4">IF(N132="základní",J132,0)</f>
        <v>0</v>
      </c>
      <c r="BF132" s="190">
        <f t="shared" ref="BF132:BF142" si="5">IF(N132="snížená",J132,0)</f>
        <v>0</v>
      </c>
      <c r="BG132" s="190">
        <f t="shared" ref="BG132:BG142" si="6">IF(N132="zákl. přenesená",J132,0)</f>
        <v>0</v>
      </c>
      <c r="BH132" s="190">
        <f t="shared" ref="BH132:BH142" si="7">IF(N132="sníž. přenesená",J132,0)</f>
        <v>0</v>
      </c>
      <c r="BI132" s="190">
        <f t="shared" ref="BI132:BI142" si="8">IF(N132="nulová",J132,0)</f>
        <v>0</v>
      </c>
      <c r="BJ132" s="18" t="s">
        <v>80</v>
      </c>
      <c r="BK132" s="190">
        <f t="shared" ref="BK132:BK142" si="9">ROUND(I132*H132,2)</f>
        <v>0</v>
      </c>
      <c r="BL132" s="18" t="s">
        <v>194</v>
      </c>
      <c r="BM132" s="189" t="s">
        <v>1940</v>
      </c>
    </row>
    <row r="133" spans="1:65" s="2" customFormat="1" ht="24.2" customHeight="1">
      <c r="A133" s="35"/>
      <c r="B133" s="36"/>
      <c r="C133" s="206" t="s">
        <v>8</v>
      </c>
      <c r="D133" s="206" t="s">
        <v>310</v>
      </c>
      <c r="E133" s="207" t="s">
        <v>1941</v>
      </c>
      <c r="F133" s="208" t="s">
        <v>1942</v>
      </c>
      <c r="G133" s="209" t="s">
        <v>301</v>
      </c>
      <c r="H133" s="210">
        <v>8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4.0000000000000003E-5</v>
      </c>
      <c r="R133" s="187">
        <f t="shared" si="2"/>
        <v>3.2000000000000003E-4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1943</v>
      </c>
    </row>
    <row r="134" spans="1:65" s="2" customFormat="1" ht="24.2" customHeight="1">
      <c r="A134" s="35"/>
      <c r="B134" s="36"/>
      <c r="C134" s="206" t="s">
        <v>194</v>
      </c>
      <c r="D134" s="206" t="s">
        <v>310</v>
      </c>
      <c r="E134" s="207" t="s">
        <v>1944</v>
      </c>
      <c r="F134" s="208" t="s">
        <v>1945</v>
      </c>
      <c r="G134" s="209" t="s">
        <v>301</v>
      </c>
      <c r="H134" s="210">
        <v>6</v>
      </c>
      <c r="I134" s="211"/>
      <c r="J134" s="212">
        <f t="shared" si="0"/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4.0000000000000003E-5</v>
      </c>
      <c r="R134" s="187">
        <f t="shared" si="2"/>
        <v>2.4000000000000003E-4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1946</v>
      </c>
    </row>
    <row r="135" spans="1:65" s="2" customFormat="1" ht="24.2" customHeight="1">
      <c r="A135" s="35"/>
      <c r="B135" s="36"/>
      <c r="C135" s="206" t="s">
        <v>129</v>
      </c>
      <c r="D135" s="206" t="s">
        <v>310</v>
      </c>
      <c r="E135" s="207" t="s">
        <v>1947</v>
      </c>
      <c r="F135" s="208" t="s">
        <v>1948</v>
      </c>
      <c r="G135" s="209" t="s">
        <v>301</v>
      </c>
      <c r="H135" s="210">
        <v>4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5.0000000000000002E-5</v>
      </c>
      <c r="R135" s="187">
        <f t="shared" si="2"/>
        <v>2.0000000000000001E-4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1949</v>
      </c>
    </row>
    <row r="136" spans="1:65" s="2" customFormat="1" ht="24.2" customHeight="1">
      <c r="A136" s="35"/>
      <c r="B136" s="36"/>
      <c r="C136" s="206" t="s">
        <v>163</v>
      </c>
      <c r="D136" s="206" t="s">
        <v>310</v>
      </c>
      <c r="E136" s="207" t="s">
        <v>1950</v>
      </c>
      <c r="F136" s="208" t="s">
        <v>1951</v>
      </c>
      <c r="G136" s="209" t="s">
        <v>301</v>
      </c>
      <c r="H136" s="210">
        <v>1</v>
      </c>
      <c r="I136" s="211"/>
      <c r="J136" s="212">
        <f t="shared" si="0"/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si="1"/>
        <v>0</v>
      </c>
      <c r="Q136" s="187">
        <v>2.4000000000000001E-4</v>
      </c>
      <c r="R136" s="187">
        <f t="shared" si="2"/>
        <v>2.4000000000000001E-4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194</v>
      </c>
      <c r="BM136" s="189" t="s">
        <v>1952</v>
      </c>
    </row>
    <row r="137" spans="1:65" s="2" customFormat="1" ht="24.2" customHeight="1">
      <c r="A137" s="35"/>
      <c r="B137" s="36"/>
      <c r="C137" s="206" t="s">
        <v>197</v>
      </c>
      <c r="D137" s="206" t="s">
        <v>310</v>
      </c>
      <c r="E137" s="207" t="s">
        <v>1953</v>
      </c>
      <c r="F137" s="208" t="s">
        <v>1954</v>
      </c>
      <c r="G137" s="209" t="s">
        <v>301</v>
      </c>
      <c r="H137" s="210">
        <v>2</v>
      </c>
      <c r="I137" s="211"/>
      <c r="J137" s="212">
        <f t="shared" si="0"/>
        <v>0</v>
      </c>
      <c r="K137" s="208" t="s">
        <v>240</v>
      </c>
      <c r="L137" s="213"/>
      <c r="M137" s="214" t="s">
        <v>19</v>
      </c>
      <c r="N137" s="215" t="s">
        <v>46</v>
      </c>
      <c r="O137" s="65"/>
      <c r="P137" s="187">
        <f t="shared" si="1"/>
        <v>0</v>
      </c>
      <c r="Q137" s="187">
        <v>8.0000000000000007E-5</v>
      </c>
      <c r="R137" s="187">
        <f t="shared" si="2"/>
        <v>1.6000000000000001E-4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313</v>
      </c>
      <c r="AT137" s="189" t="s">
        <v>310</v>
      </c>
      <c r="AU137" s="189" t="s">
        <v>86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194</v>
      </c>
      <c r="BM137" s="189" t="s">
        <v>1955</v>
      </c>
    </row>
    <row r="138" spans="1:65" s="2" customFormat="1" ht="16.5" customHeight="1">
      <c r="A138" s="35"/>
      <c r="B138" s="36"/>
      <c r="C138" s="206" t="s">
        <v>132</v>
      </c>
      <c r="D138" s="206" t="s">
        <v>310</v>
      </c>
      <c r="E138" s="207" t="s">
        <v>1956</v>
      </c>
      <c r="F138" s="208" t="s">
        <v>1957</v>
      </c>
      <c r="G138" s="209" t="s">
        <v>301</v>
      </c>
      <c r="H138" s="210">
        <v>2</v>
      </c>
      <c r="I138" s="211"/>
      <c r="J138" s="212">
        <f t="shared" si="0"/>
        <v>0</v>
      </c>
      <c r="K138" s="208" t="s">
        <v>19</v>
      </c>
      <c r="L138" s="213"/>
      <c r="M138" s="214" t="s">
        <v>19</v>
      </c>
      <c r="N138" s="215" t="s">
        <v>46</v>
      </c>
      <c r="O138" s="65"/>
      <c r="P138" s="187">
        <f t="shared" si="1"/>
        <v>0</v>
      </c>
      <c r="Q138" s="187">
        <v>1.2E-4</v>
      </c>
      <c r="R138" s="187">
        <f t="shared" si="2"/>
        <v>2.4000000000000001E-4</v>
      </c>
      <c r="S138" s="187">
        <v>0</v>
      </c>
      <c r="T138" s="18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313</v>
      </c>
      <c r="AT138" s="189" t="s">
        <v>310</v>
      </c>
      <c r="AU138" s="189" t="s">
        <v>86</v>
      </c>
      <c r="AY138" s="18" t="s">
        <v>233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8" t="s">
        <v>80</v>
      </c>
      <c r="BK138" s="190">
        <f t="shared" si="9"/>
        <v>0</v>
      </c>
      <c r="BL138" s="18" t="s">
        <v>194</v>
      </c>
      <c r="BM138" s="189" t="s">
        <v>1958</v>
      </c>
    </row>
    <row r="139" spans="1:65" s="2" customFormat="1" ht="16.5" customHeight="1">
      <c r="A139" s="35"/>
      <c r="B139" s="36"/>
      <c r="C139" s="206" t="s">
        <v>7</v>
      </c>
      <c r="D139" s="206" t="s">
        <v>310</v>
      </c>
      <c r="E139" s="207" t="s">
        <v>1959</v>
      </c>
      <c r="F139" s="208" t="s">
        <v>1960</v>
      </c>
      <c r="G139" s="209" t="s">
        <v>301</v>
      </c>
      <c r="H139" s="210">
        <v>2</v>
      </c>
      <c r="I139" s="211"/>
      <c r="J139" s="212">
        <f t="shared" si="0"/>
        <v>0</v>
      </c>
      <c r="K139" s="208" t="s">
        <v>240</v>
      </c>
      <c r="L139" s="213"/>
      <c r="M139" s="214" t="s">
        <v>19</v>
      </c>
      <c r="N139" s="215" t="s">
        <v>46</v>
      </c>
      <c r="O139" s="65"/>
      <c r="P139" s="187">
        <f t="shared" si="1"/>
        <v>0</v>
      </c>
      <c r="Q139" s="187">
        <v>1.2E-4</v>
      </c>
      <c r="R139" s="187">
        <f t="shared" si="2"/>
        <v>2.4000000000000001E-4</v>
      </c>
      <c r="S139" s="187">
        <v>0</v>
      </c>
      <c r="T139" s="188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313</v>
      </c>
      <c r="AT139" s="189" t="s">
        <v>310</v>
      </c>
      <c r="AU139" s="189" t="s">
        <v>86</v>
      </c>
      <c r="AY139" s="18" t="s">
        <v>233</v>
      </c>
      <c r="BE139" s="190">
        <f t="shared" si="4"/>
        <v>0</v>
      </c>
      <c r="BF139" s="190">
        <f t="shared" si="5"/>
        <v>0</v>
      </c>
      <c r="BG139" s="190">
        <f t="shared" si="6"/>
        <v>0</v>
      </c>
      <c r="BH139" s="190">
        <f t="shared" si="7"/>
        <v>0</v>
      </c>
      <c r="BI139" s="190">
        <f t="shared" si="8"/>
        <v>0</v>
      </c>
      <c r="BJ139" s="18" t="s">
        <v>80</v>
      </c>
      <c r="BK139" s="190">
        <f t="shared" si="9"/>
        <v>0</v>
      </c>
      <c r="BL139" s="18" t="s">
        <v>194</v>
      </c>
      <c r="BM139" s="189" t="s">
        <v>1961</v>
      </c>
    </row>
    <row r="140" spans="1:65" s="2" customFormat="1" ht="16.5" customHeight="1">
      <c r="A140" s="35"/>
      <c r="B140" s="36"/>
      <c r="C140" s="206" t="s">
        <v>200</v>
      </c>
      <c r="D140" s="206" t="s">
        <v>310</v>
      </c>
      <c r="E140" s="207" t="s">
        <v>1962</v>
      </c>
      <c r="F140" s="208" t="s">
        <v>1963</v>
      </c>
      <c r="G140" s="209" t="s">
        <v>301</v>
      </c>
      <c r="H140" s="210">
        <v>2</v>
      </c>
      <c r="I140" s="211"/>
      <c r="J140" s="212">
        <f t="shared" si="0"/>
        <v>0</v>
      </c>
      <c r="K140" s="208" t="s">
        <v>240</v>
      </c>
      <c r="L140" s="213"/>
      <c r="M140" s="214" t="s">
        <v>19</v>
      </c>
      <c r="N140" s="215" t="s">
        <v>46</v>
      </c>
      <c r="O140" s="65"/>
      <c r="P140" s="187">
        <f t="shared" si="1"/>
        <v>0</v>
      </c>
      <c r="Q140" s="187">
        <v>8.0000000000000007E-5</v>
      </c>
      <c r="R140" s="187">
        <f t="shared" si="2"/>
        <v>1.6000000000000001E-4</v>
      </c>
      <c r="S140" s="187">
        <v>0</v>
      </c>
      <c r="T140" s="188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313</v>
      </c>
      <c r="AT140" s="189" t="s">
        <v>310</v>
      </c>
      <c r="AU140" s="189" t="s">
        <v>86</v>
      </c>
      <c r="AY140" s="18" t="s">
        <v>233</v>
      </c>
      <c r="BE140" s="190">
        <f t="shared" si="4"/>
        <v>0</v>
      </c>
      <c r="BF140" s="190">
        <f t="shared" si="5"/>
        <v>0</v>
      </c>
      <c r="BG140" s="190">
        <f t="shared" si="6"/>
        <v>0</v>
      </c>
      <c r="BH140" s="190">
        <f t="shared" si="7"/>
        <v>0</v>
      </c>
      <c r="BI140" s="190">
        <f t="shared" si="8"/>
        <v>0</v>
      </c>
      <c r="BJ140" s="18" t="s">
        <v>80</v>
      </c>
      <c r="BK140" s="190">
        <f t="shared" si="9"/>
        <v>0</v>
      </c>
      <c r="BL140" s="18" t="s">
        <v>194</v>
      </c>
      <c r="BM140" s="189" t="s">
        <v>1964</v>
      </c>
    </row>
    <row r="141" spans="1:65" s="2" customFormat="1" ht="16.5" customHeight="1">
      <c r="A141" s="35"/>
      <c r="B141" s="36"/>
      <c r="C141" s="206" t="s">
        <v>135</v>
      </c>
      <c r="D141" s="206" t="s">
        <v>310</v>
      </c>
      <c r="E141" s="207" t="s">
        <v>1884</v>
      </c>
      <c r="F141" s="208" t="s">
        <v>1885</v>
      </c>
      <c r="G141" s="209" t="s">
        <v>301</v>
      </c>
      <c r="H141" s="210">
        <v>1</v>
      </c>
      <c r="I141" s="211"/>
      <c r="J141" s="212">
        <f t="shared" si="0"/>
        <v>0</v>
      </c>
      <c r="K141" s="208" t="s">
        <v>240</v>
      </c>
      <c r="L141" s="213"/>
      <c r="M141" s="214" t="s">
        <v>19</v>
      </c>
      <c r="N141" s="215" t="s">
        <v>46</v>
      </c>
      <c r="O141" s="65"/>
      <c r="P141" s="187">
        <f t="shared" si="1"/>
        <v>0</v>
      </c>
      <c r="Q141" s="187">
        <v>3.1E-4</v>
      </c>
      <c r="R141" s="187">
        <f t="shared" si="2"/>
        <v>3.1E-4</v>
      </c>
      <c r="S141" s="187">
        <v>0</v>
      </c>
      <c r="T141" s="188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284</v>
      </c>
      <c r="AT141" s="189" t="s">
        <v>310</v>
      </c>
      <c r="AU141" s="189" t="s">
        <v>86</v>
      </c>
      <c r="AY141" s="18" t="s">
        <v>233</v>
      </c>
      <c r="BE141" s="190">
        <f t="shared" si="4"/>
        <v>0</v>
      </c>
      <c r="BF141" s="190">
        <f t="shared" si="5"/>
        <v>0</v>
      </c>
      <c r="BG141" s="190">
        <f t="shared" si="6"/>
        <v>0</v>
      </c>
      <c r="BH141" s="190">
        <f t="shared" si="7"/>
        <v>0</v>
      </c>
      <c r="BI141" s="190">
        <f t="shared" si="8"/>
        <v>0</v>
      </c>
      <c r="BJ141" s="18" t="s">
        <v>80</v>
      </c>
      <c r="BK141" s="190">
        <f t="shared" si="9"/>
        <v>0</v>
      </c>
      <c r="BL141" s="18" t="s">
        <v>260</v>
      </c>
      <c r="BM141" s="189" t="s">
        <v>1965</v>
      </c>
    </row>
    <row r="142" spans="1:65" s="2" customFormat="1" ht="24.2" customHeight="1">
      <c r="A142" s="35"/>
      <c r="B142" s="36"/>
      <c r="C142" s="178" t="s">
        <v>168</v>
      </c>
      <c r="D142" s="178" t="s">
        <v>236</v>
      </c>
      <c r="E142" s="179" t="s">
        <v>1896</v>
      </c>
      <c r="F142" s="180" t="s">
        <v>1897</v>
      </c>
      <c r="G142" s="181" t="s">
        <v>307</v>
      </c>
      <c r="H142" s="182">
        <v>81.5</v>
      </c>
      <c r="I142" s="183"/>
      <c r="J142" s="184">
        <f t="shared" si="0"/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 t="shared" si="1"/>
        <v>0</v>
      </c>
      <c r="Q142" s="187">
        <v>0</v>
      </c>
      <c r="R142" s="187">
        <f t="shared" si="2"/>
        <v>0</v>
      </c>
      <c r="S142" s="187">
        <v>0</v>
      </c>
      <c r="T142" s="188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260</v>
      </c>
      <c r="AT142" s="189" t="s">
        <v>236</v>
      </c>
      <c r="AU142" s="189" t="s">
        <v>86</v>
      </c>
      <c r="AY142" s="18" t="s">
        <v>233</v>
      </c>
      <c r="BE142" s="190">
        <f t="shared" si="4"/>
        <v>0</v>
      </c>
      <c r="BF142" s="190">
        <f t="shared" si="5"/>
        <v>0</v>
      </c>
      <c r="BG142" s="190">
        <f t="shared" si="6"/>
        <v>0</v>
      </c>
      <c r="BH142" s="190">
        <f t="shared" si="7"/>
        <v>0</v>
      </c>
      <c r="BI142" s="190">
        <f t="shared" si="8"/>
        <v>0</v>
      </c>
      <c r="BJ142" s="18" t="s">
        <v>80</v>
      </c>
      <c r="BK142" s="190">
        <f t="shared" si="9"/>
        <v>0</v>
      </c>
      <c r="BL142" s="18" t="s">
        <v>260</v>
      </c>
      <c r="BM142" s="189" t="s">
        <v>1966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1899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49.15" customHeight="1">
      <c r="A144" s="35"/>
      <c r="B144" s="36"/>
      <c r="C144" s="178" t="s">
        <v>203</v>
      </c>
      <c r="D144" s="178" t="s">
        <v>236</v>
      </c>
      <c r="E144" s="179" t="s">
        <v>1900</v>
      </c>
      <c r="F144" s="180" t="s">
        <v>1901</v>
      </c>
      <c r="G144" s="181" t="s">
        <v>549</v>
      </c>
      <c r="H144" s="182">
        <v>8.1000000000000003E-2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1967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1903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49.15" customHeight="1">
      <c r="A146" s="35"/>
      <c r="B146" s="36"/>
      <c r="C146" s="178" t="s">
        <v>401</v>
      </c>
      <c r="D146" s="178" t="s">
        <v>236</v>
      </c>
      <c r="E146" s="179" t="s">
        <v>1904</v>
      </c>
      <c r="F146" s="180" t="s">
        <v>1905</v>
      </c>
      <c r="G146" s="181" t="s">
        <v>549</v>
      </c>
      <c r="H146" s="182">
        <v>8.1000000000000003E-2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1968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1907</v>
      </c>
      <c r="G147" s="37"/>
      <c r="H147" s="37"/>
      <c r="I147" s="193"/>
      <c r="J147" s="37"/>
      <c r="K147" s="37"/>
      <c r="L147" s="40"/>
      <c r="M147" s="198"/>
      <c r="N147" s="199"/>
      <c r="O147" s="200"/>
      <c r="P147" s="200"/>
      <c r="Q147" s="200"/>
      <c r="R147" s="200"/>
      <c r="S147" s="200"/>
      <c r="T147" s="20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6.95" customHeight="1">
      <c r="A148" s="35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vl52A9/SuS+pMbcUG3IdPKW918ucncuK75GzV4p+Ekw2jAqqmY+PiXhYgf2zk4Jvs3RxkXGoZEysxY76+JGKLA==" saltValue="MZJxn4zjZWcze+yxKptqKqiWT73W5hWxa/N4oj874DLWoI+xwhfK4fHSc2X6TIBj73C3CDqWnanTcpYZzvOsgA==" spinCount="100000" sheet="1" objects="1" scenarios="1" formatColumns="0" formatRows="0" autoFilter="0"/>
  <autoFilter ref="C97:K147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1" r:id="rId13"/>
    <hyperlink ref="F143" r:id="rId14"/>
    <hyperlink ref="F145" r:id="rId15"/>
    <hyperlink ref="F147" r:id="rId1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134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1969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ROUND((SUM(BE98:BE147)),  2)</f>
        <v>0</v>
      </c>
      <c r="G37" s="35"/>
      <c r="H37" s="35"/>
      <c r="I37" s="124">
        <v>0.21</v>
      </c>
      <c r="J37" s="123">
        <f>ROUND(((SUM(BE98:BE147))*I37),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ROUND((SUM(BF98:BF147)),  2)</f>
        <v>0</v>
      </c>
      <c r="G38" s="35"/>
      <c r="H38" s="35"/>
      <c r="I38" s="124">
        <v>0.15</v>
      </c>
      <c r="J38" s="123">
        <f>ROUND(((SUM(BF98:BF147))*I38),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ROUND((SUM(BG98:BG147)),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ROUND((SUM(BH98:BH147)),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ROUND((SUM(BI98:BI147)),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20 - 2.NP_1.ETAPA - KANALIZACE_19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291</v>
      </c>
      <c r="F86" s="376"/>
      <c r="G86" s="376"/>
      <c r="H86" s="376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46" t="str">
        <f>E13</f>
        <v>20 - 2.NP_1.ETAPA - KANALIZACE_19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0.31983974999999998</v>
      </c>
      <c r="S98" s="73"/>
      <c r="T98" s="160">
        <f>T99+T122</f>
        <v>1.7709999999999999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0.27609475</v>
      </c>
      <c r="S99" s="170"/>
      <c r="T99" s="172">
        <f>T100+T105+T112+T119</f>
        <v>1.7709999999999999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0.27609475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7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2.3799999999999998E-2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1970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6.0750000000000002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0.25229475000000001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1971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1.7709999999999999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7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0.20300000000000001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1972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6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0.10799999999999998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1973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36.5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1.46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1974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1.7709999999999999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1975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15.054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1976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1.7709999999999999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1977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0.27600000000000002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1978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4.3745000000000006E-2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SUM(P124:P147)</f>
        <v>0</v>
      </c>
      <c r="Q123" s="170"/>
      <c r="R123" s="171">
        <f>SUM(R124:R147)</f>
        <v>4.3745000000000006E-2</v>
      </c>
      <c r="S123" s="170"/>
      <c r="T123" s="172">
        <f>SUM(T124:T147)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SUM(BK124:BK147)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4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1.7600000000000001E-3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1979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1.1000000000000001E-3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1980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32.5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3.0225000000000002E-2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1981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178" t="s">
        <v>191</v>
      </c>
      <c r="D130" s="178" t="s">
        <v>236</v>
      </c>
      <c r="E130" s="179" t="s">
        <v>1934</v>
      </c>
      <c r="F130" s="180" t="s">
        <v>1935</v>
      </c>
      <c r="G130" s="181" t="s">
        <v>307</v>
      </c>
      <c r="H130" s="182">
        <v>4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1.7700000000000001E-3</v>
      </c>
      <c r="R130" s="187">
        <f>Q130*H130</f>
        <v>7.0800000000000004E-3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1982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1937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24.2" customHeight="1">
      <c r="A132" s="35"/>
      <c r="B132" s="36"/>
      <c r="C132" s="206" t="s">
        <v>126</v>
      </c>
      <c r="D132" s="206" t="s">
        <v>310</v>
      </c>
      <c r="E132" s="207" t="s">
        <v>1938</v>
      </c>
      <c r="F132" s="208" t="s">
        <v>1939</v>
      </c>
      <c r="G132" s="209" t="s">
        <v>301</v>
      </c>
      <c r="H132" s="210">
        <v>2</v>
      </c>
      <c r="I132" s="211"/>
      <c r="J132" s="212">
        <f t="shared" ref="J132:J142" si="0">ROUND(I132*H132,2)</f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ref="P132:P142" si="1">O132*H132</f>
        <v>0</v>
      </c>
      <c r="Q132" s="187">
        <v>1.1E-4</v>
      </c>
      <c r="R132" s="187">
        <f t="shared" ref="R132:R142" si="2">Q132*H132</f>
        <v>2.2000000000000001E-4</v>
      </c>
      <c r="S132" s="187">
        <v>0</v>
      </c>
      <c r="T132" s="188">
        <f t="shared" ref="T132:T142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ref="BE132:BE142" si="4">IF(N132="základní",J132,0)</f>
        <v>0</v>
      </c>
      <c r="BF132" s="190">
        <f t="shared" ref="BF132:BF142" si="5">IF(N132="snížená",J132,0)</f>
        <v>0</v>
      </c>
      <c r="BG132" s="190">
        <f t="shared" ref="BG132:BG142" si="6">IF(N132="zákl. přenesená",J132,0)</f>
        <v>0</v>
      </c>
      <c r="BH132" s="190">
        <f t="shared" ref="BH132:BH142" si="7">IF(N132="sníž. přenesená",J132,0)</f>
        <v>0</v>
      </c>
      <c r="BI132" s="190">
        <f t="shared" ref="BI132:BI142" si="8">IF(N132="nulová",J132,0)</f>
        <v>0</v>
      </c>
      <c r="BJ132" s="18" t="s">
        <v>80</v>
      </c>
      <c r="BK132" s="190">
        <f t="shared" ref="BK132:BK142" si="9">ROUND(I132*H132,2)</f>
        <v>0</v>
      </c>
      <c r="BL132" s="18" t="s">
        <v>194</v>
      </c>
      <c r="BM132" s="189" t="s">
        <v>1983</v>
      </c>
    </row>
    <row r="133" spans="1:65" s="2" customFormat="1" ht="24.2" customHeight="1">
      <c r="A133" s="35"/>
      <c r="B133" s="36"/>
      <c r="C133" s="206" t="s">
        <v>8</v>
      </c>
      <c r="D133" s="206" t="s">
        <v>310</v>
      </c>
      <c r="E133" s="207" t="s">
        <v>1941</v>
      </c>
      <c r="F133" s="208" t="s">
        <v>1942</v>
      </c>
      <c r="G133" s="209" t="s">
        <v>301</v>
      </c>
      <c r="H133" s="210">
        <v>9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4.0000000000000003E-5</v>
      </c>
      <c r="R133" s="187">
        <f t="shared" si="2"/>
        <v>3.6000000000000002E-4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1984</v>
      </c>
    </row>
    <row r="134" spans="1:65" s="2" customFormat="1" ht="24.2" customHeight="1">
      <c r="A134" s="35"/>
      <c r="B134" s="36"/>
      <c r="C134" s="206" t="s">
        <v>194</v>
      </c>
      <c r="D134" s="206" t="s">
        <v>310</v>
      </c>
      <c r="E134" s="207" t="s">
        <v>1944</v>
      </c>
      <c r="F134" s="208" t="s">
        <v>1945</v>
      </c>
      <c r="G134" s="209" t="s">
        <v>301</v>
      </c>
      <c r="H134" s="210">
        <v>9</v>
      </c>
      <c r="I134" s="211"/>
      <c r="J134" s="212">
        <f t="shared" si="0"/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4.0000000000000003E-5</v>
      </c>
      <c r="R134" s="187">
        <f t="shared" si="2"/>
        <v>3.6000000000000002E-4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1985</v>
      </c>
    </row>
    <row r="135" spans="1:65" s="2" customFormat="1" ht="24.2" customHeight="1">
      <c r="A135" s="35"/>
      <c r="B135" s="36"/>
      <c r="C135" s="206" t="s">
        <v>129</v>
      </c>
      <c r="D135" s="206" t="s">
        <v>310</v>
      </c>
      <c r="E135" s="207" t="s">
        <v>1947</v>
      </c>
      <c r="F135" s="208" t="s">
        <v>1948</v>
      </c>
      <c r="G135" s="209" t="s">
        <v>301</v>
      </c>
      <c r="H135" s="210">
        <v>2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5.0000000000000002E-5</v>
      </c>
      <c r="R135" s="187">
        <f t="shared" si="2"/>
        <v>1E-4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1986</v>
      </c>
    </row>
    <row r="136" spans="1:65" s="2" customFormat="1" ht="24.2" customHeight="1">
      <c r="A136" s="35"/>
      <c r="B136" s="36"/>
      <c r="C136" s="206" t="s">
        <v>163</v>
      </c>
      <c r="D136" s="206" t="s">
        <v>310</v>
      </c>
      <c r="E136" s="207" t="s">
        <v>1950</v>
      </c>
      <c r="F136" s="208" t="s">
        <v>1951</v>
      </c>
      <c r="G136" s="209" t="s">
        <v>301</v>
      </c>
      <c r="H136" s="210">
        <v>2</v>
      </c>
      <c r="I136" s="211"/>
      <c r="J136" s="212">
        <f t="shared" si="0"/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si="1"/>
        <v>0</v>
      </c>
      <c r="Q136" s="187">
        <v>2.4000000000000001E-4</v>
      </c>
      <c r="R136" s="187">
        <f t="shared" si="2"/>
        <v>4.8000000000000001E-4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194</v>
      </c>
      <c r="BM136" s="189" t="s">
        <v>1987</v>
      </c>
    </row>
    <row r="137" spans="1:65" s="2" customFormat="1" ht="24.2" customHeight="1">
      <c r="A137" s="35"/>
      <c r="B137" s="36"/>
      <c r="C137" s="206" t="s">
        <v>197</v>
      </c>
      <c r="D137" s="206" t="s">
        <v>310</v>
      </c>
      <c r="E137" s="207" t="s">
        <v>1953</v>
      </c>
      <c r="F137" s="208" t="s">
        <v>1954</v>
      </c>
      <c r="G137" s="209" t="s">
        <v>301</v>
      </c>
      <c r="H137" s="210">
        <v>4</v>
      </c>
      <c r="I137" s="211"/>
      <c r="J137" s="212">
        <f t="shared" si="0"/>
        <v>0</v>
      </c>
      <c r="K137" s="208" t="s">
        <v>240</v>
      </c>
      <c r="L137" s="213"/>
      <c r="M137" s="214" t="s">
        <v>19</v>
      </c>
      <c r="N137" s="215" t="s">
        <v>46</v>
      </c>
      <c r="O137" s="65"/>
      <c r="P137" s="187">
        <f t="shared" si="1"/>
        <v>0</v>
      </c>
      <c r="Q137" s="187">
        <v>8.0000000000000007E-5</v>
      </c>
      <c r="R137" s="187">
        <f t="shared" si="2"/>
        <v>3.2000000000000003E-4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313</v>
      </c>
      <c r="AT137" s="189" t="s">
        <v>310</v>
      </c>
      <c r="AU137" s="189" t="s">
        <v>86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194</v>
      </c>
      <c r="BM137" s="189" t="s">
        <v>1988</v>
      </c>
    </row>
    <row r="138" spans="1:65" s="2" customFormat="1" ht="16.5" customHeight="1">
      <c r="A138" s="35"/>
      <c r="B138" s="36"/>
      <c r="C138" s="206" t="s">
        <v>132</v>
      </c>
      <c r="D138" s="206" t="s">
        <v>310</v>
      </c>
      <c r="E138" s="207" t="s">
        <v>1956</v>
      </c>
      <c r="F138" s="208" t="s">
        <v>1957</v>
      </c>
      <c r="G138" s="209" t="s">
        <v>301</v>
      </c>
      <c r="H138" s="210">
        <v>2</v>
      </c>
      <c r="I138" s="211"/>
      <c r="J138" s="212">
        <f t="shared" si="0"/>
        <v>0</v>
      </c>
      <c r="K138" s="208" t="s">
        <v>19</v>
      </c>
      <c r="L138" s="213"/>
      <c r="M138" s="214" t="s">
        <v>19</v>
      </c>
      <c r="N138" s="215" t="s">
        <v>46</v>
      </c>
      <c r="O138" s="65"/>
      <c r="P138" s="187">
        <f t="shared" si="1"/>
        <v>0</v>
      </c>
      <c r="Q138" s="187">
        <v>1.2E-4</v>
      </c>
      <c r="R138" s="187">
        <f t="shared" si="2"/>
        <v>2.4000000000000001E-4</v>
      </c>
      <c r="S138" s="187">
        <v>0</v>
      </c>
      <c r="T138" s="18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313</v>
      </c>
      <c r="AT138" s="189" t="s">
        <v>310</v>
      </c>
      <c r="AU138" s="189" t="s">
        <v>86</v>
      </c>
      <c r="AY138" s="18" t="s">
        <v>233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8" t="s">
        <v>80</v>
      </c>
      <c r="BK138" s="190">
        <f t="shared" si="9"/>
        <v>0</v>
      </c>
      <c r="BL138" s="18" t="s">
        <v>194</v>
      </c>
      <c r="BM138" s="189" t="s">
        <v>1989</v>
      </c>
    </row>
    <row r="139" spans="1:65" s="2" customFormat="1" ht="16.5" customHeight="1">
      <c r="A139" s="35"/>
      <c r="B139" s="36"/>
      <c r="C139" s="206" t="s">
        <v>7</v>
      </c>
      <c r="D139" s="206" t="s">
        <v>310</v>
      </c>
      <c r="E139" s="207" t="s">
        <v>1959</v>
      </c>
      <c r="F139" s="208" t="s">
        <v>1960</v>
      </c>
      <c r="G139" s="209" t="s">
        <v>301</v>
      </c>
      <c r="H139" s="210">
        <v>6</v>
      </c>
      <c r="I139" s="211"/>
      <c r="J139" s="212">
        <f t="shared" si="0"/>
        <v>0</v>
      </c>
      <c r="K139" s="208" t="s">
        <v>240</v>
      </c>
      <c r="L139" s="213"/>
      <c r="M139" s="214" t="s">
        <v>19</v>
      </c>
      <c r="N139" s="215" t="s">
        <v>46</v>
      </c>
      <c r="O139" s="65"/>
      <c r="P139" s="187">
        <f t="shared" si="1"/>
        <v>0</v>
      </c>
      <c r="Q139" s="187">
        <v>1.2E-4</v>
      </c>
      <c r="R139" s="187">
        <f t="shared" si="2"/>
        <v>7.2000000000000005E-4</v>
      </c>
      <c r="S139" s="187">
        <v>0</v>
      </c>
      <c r="T139" s="188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313</v>
      </c>
      <c r="AT139" s="189" t="s">
        <v>310</v>
      </c>
      <c r="AU139" s="189" t="s">
        <v>86</v>
      </c>
      <c r="AY139" s="18" t="s">
        <v>233</v>
      </c>
      <c r="BE139" s="190">
        <f t="shared" si="4"/>
        <v>0</v>
      </c>
      <c r="BF139" s="190">
        <f t="shared" si="5"/>
        <v>0</v>
      </c>
      <c r="BG139" s="190">
        <f t="shared" si="6"/>
        <v>0</v>
      </c>
      <c r="BH139" s="190">
        <f t="shared" si="7"/>
        <v>0</v>
      </c>
      <c r="BI139" s="190">
        <f t="shared" si="8"/>
        <v>0</v>
      </c>
      <c r="BJ139" s="18" t="s">
        <v>80</v>
      </c>
      <c r="BK139" s="190">
        <f t="shared" si="9"/>
        <v>0</v>
      </c>
      <c r="BL139" s="18" t="s">
        <v>194</v>
      </c>
      <c r="BM139" s="189" t="s">
        <v>1990</v>
      </c>
    </row>
    <row r="140" spans="1:65" s="2" customFormat="1" ht="16.5" customHeight="1">
      <c r="A140" s="35"/>
      <c r="B140" s="36"/>
      <c r="C140" s="206" t="s">
        <v>200</v>
      </c>
      <c r="D140" s="206" t="s">
        <v>310</v>
      </c>
      <c r="E140" s="207" t="s">
        <v>1962</v>
      </c>
      <c r="F140" s="208" t="s">
        <v>1963</v>
      </c>
      <c r="G140" s="209" t="s">
        <v>301</v>
      </c>
      <c r="H140" s="210">
        <v>2</v>
      </c>
      <c r="I140" s="211"/>
      <c r="J140" s="212">
        <f t="shared" si="0"/>
        <v>0</v>
      </c>
      <c r="K140" s="208" t="s">
        <v>240</v>
      </c>
      <c r="L140" s="213"/>
      <c r="M140" s="214" t="s">
        <v>19</v>
      </c>
      <c r="N140" s="215" t="s">
        <v>46</v>
      </c>
      <c r="O140" s="65"/>
      <c r="P140" s="187">
        <f t="shared" si="1"/>
        <v>0</v>
      </c>
      <c r="Q140" s="187">
        <v>8.0000000000000007E-5</v>
      </c>
      <c r="R140" s="187">
        <f t="shared" si="2"/>
        <v>1.6000000000000001E-4</v>
      </c>
      <c r="S140" s="187">
        <v>0</v>
      </c>
      <c r="T140" s="188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313</v>
      </c>
      <c r="AT140" s="189" t="s">
        <v>310</v>
      </c>
      <c r="AU140" s="189" t="s">
        <v>86</v>
      </c>
      <c r="AY140" s="18" t="s">
        <v>233</v>
      </c>
      <c r="BE140" s="190">
        <f t="shared" si="4"/>
        <v>0</v>
      </c>
      <c r="BF140" s="190">
        <f t="shared" si="5"/>
        <v>0</v>
      </c>
      <c r="BG140" s="190">
        <f t="shared" si="6"/>
        <v>0</v>
      </c>
      <c r="BH140" s="190">
        <f t="shared" si="7"/>
        <v>0</v>
      </c>
      <c r="BI140" s="190">
        <f t="shared" si="8"/>
        <v>0</v>
      </c>
      <c r="BJ140" s="18" t="s">
        <v>80</v>
      </c>
      <c r="BK140" s="190">
        <f t="shared" si="9"/>
        <v>0</v>
      </c>
      <c r="BL140" s="18" t="s">
        <v>194</v>
      </c>
      <c r="BM140" s="189" t="s">
        <v>1991</v>
      </c>
    </row>
    <row r="141" spans="1:65" s="2" customFormat="1" ht="16.5" customHeight="1">
      <c r="A141" s="35"/>
      <c r="B141" s="36"/>
      <c r="C141" s="206" t="s">
        <v>135</v>
      </c>
      <c r="D141" s="206" t="s">
        <v>310</v>
      </c>
      <c r="E141" s="207" t="s">
        <v>1884</v>
      </c>
      <c r="F141" s="208" t="s">
        <v>1885</v>
      </c>
      <c r="G141" s="209" t="s">
        <v>301</v>
      </c>
      <c r="H141" s="210">
        <v>2</v>
      </c>
      <c r="I141" s="211"/>
      <c r="J141" s="212">
        <f t="shared" si="0"/>
        <v>0</v>
      </c>
      <c r="K141" s="208" t="s">
        <v>240</v>
      </c>
      <c r="L141" s="213"/>
      <c r="M141" s="214" t="s">
        <v>19</v>
      </c>
      <c r="N141" s="215" t="s">
        <v>46</v>
      </c>
      <c r="O141" s="65"/>
      <c r="P141" s="187">
        <f t="shared" si="1"/>
        <v>0</v>
      </c>
      <c r="Q141" s="187">
        <v>3.1E-4</v>
      </c>
      <c r="R141" s="187">
        <f t="shared" si="2"/>
        <v>6.2E-4</v>
      </c>
      <c r="S141" s="187">
        <v>0</v>
      </c>
      <c r="T141" s="188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313</v>
      </c>
      <c r="AT141" s="189" t="s">
        <v>310</v>
      </c>
      <c r="AU141" s="189" t="s">
        <v>86</v>
      </c>
      <c r="AY141" s="18" t="s">
        <v>233</v>
      </c>
      <c r="BE141" s="190">
        <f t="shared" si="4"/>
        <v>0</v>
      </c>
      <c r="BF141" s="190">
        <f t="shared" si="5"/>
        <v>0</v>
      </c>
      <c r="BG141" s="190">
        <f t="shared" si="6"/>
        <v>0</v>
      </c>
      <c r="BH141" s="190">
        <f t="shared" si="7"/>
        <v>0</v>
      </c>
      <c r="BI141" s="190">
        <f t="shared" si="8"/>
        <v>0</v>
      </c>
      <c r="BJ141" s="18" t="s">
        <v>80</v>
      </c>
      <c r="BK141" s="190">
        <f t="shared" si="9"/>
        <v>0</v>
      </c>
      <c r="BL141" s="18" t="s">
        <v>194</v>
      </c>
      <c r="BM141" s="189" t="s">
        <v>1992</v>
      </c>
    </row>
    <row r="142" spans="1:65" s="2" customFormat="1" ht="24.2" customHeight="1">
      <c r="A142" s="35"/>
      <c r="B142" s="36"/>
      <c r="C142" s="178" t="s">
        <v>168</v>
      </c>
      <c r="D142" s="178" t="s">
        <v>236</v>
      </c>
      <c r="E142" s="179" t="s">
        <v>1896</v>
      </c>
      <c r="F142" s="180" t="s">
        <v>1897</v>
      </c>
      <c r="G142" s="181" t="s">
        <v>307</v>
      </c>
      <c r="H142" s="182">
        <v>42.5</v>
      </c>
      <c r="I142" s="183"/>
      <c r="J142" s="184">
        <f t="shared" si="0"/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 t="shared" si="1"/>
        <v>0</v>
      </c>
      <c r="Q142" s="187">
        <v>0</v>
      </c>
      <c r="R142" s="187">
        <f t="shared" si="2"/>
        <v>0</v>
      </c>
      <c r="S142" s="187">
        <v>0</v>
      </c>
      <c r="T142" s="188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 t="shared" si="4"/>
        <v>0</v>
      </c>
      <c r="BF142" s="190">
        <f t="shared" si="5"/>
        <v>0</v>
      </c>
      <c r="BG142" s="190">
        <f t="shared" si="6"/>
        <v>0</v>
      </c>
      <c r="BH142" s="190">
        <f t="shared" si="7"/>
        <v>0</v>
      </c>
      <c r="BI142" s="190">
        <f t="shared" si="8"/>
        <v>0</v>
      </c>
      <c r="BJ142" s="18" t="s">
        <v>80</v>
      </c>
      <c r="BK142" s="190">
        <f t="shared" si="9"/>
        <v>0</v>
      </c>
      <c r="BL142" s="18" t="s">
        <v>194</v>
      </c>
      <c r="BM142" s="189" t="s">
        <v>1993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1899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49.15" customHeight="1">
      <c r="A144" s="35"/>
      <c r="B144" s="36"/>
      <c r="C144" s="178" t="s">
        <v>203</v>
      </c>
      <c r="D144" s="178" t="s">
        <v>236</v>
      </c>
      <c r="E144" s="179" t="s">
        <v>1900</v>
      </c>
      <c r="F144" s="180" t="s">
        <v>1901</v>
      </c>
      <c r="G144" s="181" t="s">
        <v>549</v>
      </c>
      <c r="H144" s="182">
        <v>4.3999999999999997E-2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1994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1903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49.15" customHeight="1">
      <c r="A146" s="35"/>
      <c r="B146" s="36"/>
      <c r="C146" s="178" t="s">
        <v>401</v>
      </c>
      <c r="D146" s="178" t="s">
        <v>236</v>
      </c>
      <c r="E146" s="179" t="s">
        <v>1904</v>
      </c>
      <c r="F146" s="180" t="s">
        <v>1905</v>
      </c>
      <c r="G146" s="181" t="s">
        <v>549</v>
      </c>
      <c r="H146" s="182">
        <v>4.3999999999999997E-2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1995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1907</v>
      </c>
      <c r="G147" s="37"/>
      <c r="H147" s="37"/>
      <c r="I147" s="193"/>
      <c r="J147" s="37"/>
      <c r="K147" s="37"/>
      <c r="L147" s="40"/>
      <c r="M147" s="198"/>
      <c r="N147" s="199"/>
      <c r="O147" s="200"/>
      <c r="P147" s="200"/>
      <c r="Q147" s="200"/>
      <c r="R147" s="200"/>
      <c r="S147" s="200"/>
      <c r="T147" s="20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6.95" customHeight="1">
      <c r="A148" s="35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CQ1qJd3AMYKBOVkhx1GX8d2KHKQppdQDkMjdklqRJxS+bYV1G+XO2rLej8TCd38T+mm1+BT5tbb1fQk7KkOC9A==" saltValue="P6NSeiRzvZQLchZ1fFelhgL8pVmQDJJOkuA1pUsvspkJUhjpKcGLH3tuTSmtdhg7zOo5dfffFhjKZqj2M2DDjQ==" spinCount="100000" sheet="1" objects="1" scenarios="1" formatColumns="0" formatRows="0" autoFilter="0"/>
  <autoFilter ref="C97:K147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1" r:id="rId13"/>
    <hyperlink ref="F143" r:id="rId14"/>
    <hyperlink ref="F145" r:id="rId15"/>
    <hyperlink ref="F147" r:id="rId1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137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291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1996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ROUND((SUM(BE98:BE147)),  2)</f>
        <v>0</v>
      </c>
      <c r="G37" s="35"/>
      <c r="H37" s="35"/>
      <c r="I37" s="124">
        <v>0.21</v>
      </c>
      <c r="J37" s="123">
        <f>ROUND(((SUM(BE98:BE147))*I37),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ROUND((SUM(BF98:BF147)),  2)</f>
        <v>0</v>
      </c>
      <c r="G38" s="35"/>
      <c r="H38" s="35"/>
      <c r="I38" s="124">
        <v>0.15</v>
      </c>
      <c r="J38" s="123">
        <f>ROUND(((SUM(BF98:BF147))*I38),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ROUND((SUM(BG98:BG147)),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ROUND((SUM(BH98:BH147)),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ROUND((SUM(BI98:BI147)),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291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23 - 3.NP_1.ETAPA - KANALIZACE_22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291</v>
      </c>
      <c r="F86" s="376"/>
      <c r="G86" s="376"/>
      <c r="H86" s="376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46" t="str">
        <f>E13</f>
        <v>23 - 3.NP_1.ETAPA - KANALIZACE_22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0.39714799999999995</v>
      </c>
      <c r="S98" s="73"/>
      <c r="T98" s="160">
        <f>T99+T122</f>
        <v>2.169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0.33942799999999995</v>
      </c>
      <c r="S99" s="170"/>
      <c r="T99" s="172">
        <f>T100+T105+T112+T119</f>
        <v>2.169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0.33942799999999995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7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2.3799999999999998E-2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1997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7.6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0.31562799999999996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1998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2.169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7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0.20300000000000001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1999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7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0.126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2000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46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1.84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2001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2.169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2002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18.437000000000001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2003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2.169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2004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0.34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2005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5.7720000000000007E-2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SUM(P124:P147)</f>
        <v>0</v>
      </c>
      <c r="Q123" s="170"/>
      <c r="R123" s="171">
        <f>SUM(R124:R147)</f>
        <v>5.7720000000000007E-2</v>
      </c>
      <c r="S123" s="170"/>
      <c r="T123" s="172">
        <f>SUM(T124:T147)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SUM(BK124:BK147)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5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2.2000000000000001E-3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2006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1.1000000000000001E-3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2007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35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3.2550000000000003E-2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2008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178" t="s">
        <v>191</v>
      </c>
      <c r="D130" s="178" t="s">
        <v>236</v>
      </c>
      <c r="E130" s="179" t="s">
        <v>1934</v>
      </c>
      <c r="F130" s="180" t="s">
        <v>1935</v>
      </c>
      <c r="G130" s="181" t="s">
        <v>307</v>
      </c>
      <c r="H130" s="182">
        <v>11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1.7700000000000001E-3</v>
      </c>
      <c r="R130" s="187">
        <f>Q130*H130</f>
        <v>1.9470000000000001E-2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2009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1937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24.2" customHeight="1">
      <c r="A132" s="35"/>
      <c r="B132" s="36"/>
      <c r="C132" s="206" t="s">
        <v>126</v>
      </c>
      <c r="D132" s="206" t="s">
        <v>310</v>
      </c>
      <c r="E132" s="207" t="s">
        <v>1938</v>
      </c>
      <c r="F132" s="208" t="s">
        <v>1939</v>
      </c>
      <c r="G132" s="209" t="s">
        <v>301</v>
      </c>
      <c r="H132" s="210">
        <v>1</v>
      </c>
      <c r="I132" s="211"/>
      <c r="J132" s="212">
        <f t="shared" ref="J132:J142" si="0">ROUND(I132*H132,2)</f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ref="P132:P142" si="1">O132*H132</f>
        <v>0</v>
      </c>
      <c r="Q132" s="187">
        <v>1.1E-4</v>
      </c>
      <c r="R132" s="187">
        <f t="shared" ref="R132:R142" si="2">Q132*H132</f>
        <v>1.1E-4</v>
      </c>
      <c r="S132" s="187">
        <v>0</v>
      </c>
      <c r="T132" s="188">
        <f t="shared" ref="T132:T142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ref="BE132:BE142" si="4">IF(N132="základní",J132,0)</f>
        <v>0</v>
      </c>
      <c r="BF132" s="190">
        <f t="shared" ref="BF132:BF142" si="5">IF(N132="snížená",J132,0)</f>
        <v>0</v>
      </c>
      <c r="BG132" s="190">
        <f t="shared" ref="BG132:BG142" si="6">IF(N132="zákl. přenesená",J132,0)</f>
        <v>0</v>
      </c>
      <c r="BH132" s="190">
        <f t="shared" ref="BH132:BH142" si="7">IF(N132="sníž. přenesená",J132,0)</f>
        <v>0</v>
      </c>
      <c r="BI132" s="190">
        <f t="shared" ref="BI132:BI142" si="8">IF(N132="nulová",J132,0)</f>
        <v>0</v>
      </c>
      <c r="BJ132" s="18" t="s">
        <v>80</v>
      </c>
      <c r="BK132" s="190">
        <f t="shared" ref="BK132:BK142" si="9">ROUND(I132*H132,2)</f>
        <v>0</v>
      </c>
      <c r="BL132" s="18" t="s">
        <v>194</v>
      </c>
      <c r="BM132" s="189" t="s">
        <v>2010</v>
      </c>
    </row>
    <row r="133" spans="1:65" s="2" customFormat="1" ht="24.2" customHeight="1">
      <c r="A133" s="35"/>
      <c r="B133" s="36"/>
      <c r="C133" s="206" t="s">
        <v>8</v>
      </c>
      <c r="D133" s="206" t="s">
        <v>310</v>
      </c>
      <c r="E133" s="207" t="s">
        <v>1941</v>
      </c>
      <c r="F133" s="208" t="s">
        <v>1942</v>
      </c>
      <c r="G133" s="209" t="s">
        <v>301</v>
      </c>
      <c r="H133" s="210">
        <v>7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4.0000000000000003E-5</v>
      </c>
      <c r="R133" s="187">
        <f t="shared" si="2"/>
        <v>2.8000000000000003E-4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2011</v>
      </c>
    </row>
    <row r="134" spans="1:65" s="2" customFormat="1" ht="24.2" customHeight="1">
      <c r="A134" s="35"/>
      <c r="B134" s="36"/>
      <c r="C134" s="206" t="s">
        <v>194</v>
      </c>
      <c r="D134" s="206" t="s">
        <v>310</v>
      </c>
      <c r="E134" s="207" t="s">
        <v>1944</v>
      </c>
      <c r="F134" s="208" t="s">
        <v>1945</v>
      </c>
      <c r="G134" s="209" t="s">
        <v>301</v>
      </c>
      <c r="H134" s="210">
        <v>7</v>
      </c>
      <c r="I134" s="211"/>
      <c r="J134" s="212">
        <f t="shared" si="0"/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4.0000000000000003E-5</v>
      </c>
      <c r="R134" s="187">
        <f t="shared" si="2"/>
        <v>2.8000000000000003E-4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2012</v>
      </c>
    </row>
    <row r="135" spans="1:65" s="2" customFormat="1" ht="24.2" customHeight="1">
      <c r="A135" s="35"/>
      <c r="B135" s="36"/>
      <c r="C135" s="206" t="s">
        <v>129</v>
      </c>
      <c r="D135" s="206" t="s">
        <v>310</v>
      </c>
      <c r="E135" s="207" t="s">
        <v>1947</v>
      </c>
      <c r="F135" s="208" t="s">
        <v>1948</v>
      </c>
      <c r="G135" s="209" t="s">
        <v>301</v>
      </c>
      <c r="H135" s="210">
        <v>1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5.0000000000000002E-5</v>
      </c>
      <c r="R135" s="187">
        <f t="shared" si="2"/>
        <v>5.0000000000000002E-5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2013</v>
      </c>
    </row>
    <row r="136" spans="1:65" s="2" customFormat="1" ht="24.2" customHeight="1">
      <c r="A136" s="35"/>
      <c r="B136" s="36"/>
      <c r="C136" s="206" t="s">
        <v>163</v>
      </c>
      <c r="D136" s="206" t="s">
        <v>310</v>
      </c>
      <c r="E136" s="207" t="s">
        <v>2014</v>
      </c>
      <c r="F136" s="208" t="s">
        <v>2015</v>
      </c>
      <c r="G136" s="209" t="s">
        <v>301</v>
      </c>
      <c r="H136" s="210">
        <v>1</v>
      </c>
      <c r="I136" s="211"/>
      <c r="J136" s="212">
        <f t="shared" si="0"/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si="1"/>
        <v>0</v>
      </c>
      <c r="Q136" s="187">
        <v>5.0000000000000002E-5</v>
      </c>
      <c r="R136" s="187">
        <f t="shared" si="2"/>
        <v>5.0000000000000002E-5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194</v>
      </c>
      <c r="BM136" s="189" t="s">
        <v>2016</v>
      </c>
    </row>
    <row r="137" spans="1:65" s="2" customFormat="1" ht="24.2" customHeight="1">
      <c r="A137" s="35"/>
      <c r="B137" s="36"/>
      <c r="C137" s="206" t="s">
        <v>197</v>
      </c>
      <c r="D137" s="206" t="s">
        <v>310</v>
      </c>
      <c r="E137" s="207" t="s">
        <v>1953</v>
      </c>
      <c r="F137" s="208" t="s">
        <v>1954</v>
      </c>
      <c r="G137" s="209" t="s">
        <v>301</v>
      </c>
      <c r="H137" s="210">
        <v>4</v>
      </c>
      <c r="I137" s="211"/>
      <c r="J137" s="212">
        <f t="shared" si="0"/>
        <v>0</v>
      </c>
      <c r="K137" s="208" t="s">
        <v>240</v>
      </c>
      <c r="L137" s="213"/>
      <c r="M137" s="214" t="s">
        <v>19</v>
      </c>
      <c r="N137" s="215" t="s">
        <v>46</v>
      </c>
      <c r="O137" s="65"/>
      <c r="P137" s="187">
        <f t="shared" si="1"/>
        <v>0</v>
      </c>
      <c r="Q137" s="187">
        <v>8.0000000000000007E-5</v>
      </c>
      <c r="R137" s="187">
        <f t="shared" si="2"/>
        <v>3.2000000000000003E-4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313</v>
      </c>
      <c r="AT137" s="189" t="s">
        <v>310</v>
      </c>
      <c r="AU137" s="189" t="s">
        <v>86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194</v>
      </c>
      <c r="BM137" s="189" t="s">
        <v>2017</v>
      </c>
    </row>
    <row r="138" spans="1:65" s="2" customFormat="1" ht="24.2" customHeight="1">
      <c r="A138" s="35"/>
      <c r="B138" s="36"/>
      <c r="C138" s="206" t="s">
        <v>132</v>
      </c>
      <c r="D138" s="206" t="s">
        <v>310</v>
      </c>
      <c r="E138" s="207" t="s">
        <v>1950</v>
      </c>
      <c r="F138" s="208" t="s">
        <v>1951</v>
      </c>
      <c r="G138" s="209" t="s">
        <v>301</v>
      </c>
      <c r="H138" s="210">
        <v>1</v>
      </c>
      <c r="I138" s="211"/>
      <c r="J138" s="212">
        <f t="shared" si="0"/>
        <v>0</v>
      </c>
      <c r="K138" s="208" t="s">
        <v>240</v>
      </c>
      <c r="L138" s="213"/>
      <c r="M138" s="214" t="s">
        <v>19</v>
      </c>
      <c r="N138" s="215" t="s">
        <v>46</v>
      </c>
      <c r="O138" s="65"/>
      <c r="P138" s="187">
        <f t="shared" si="1"/>
        <v>0</v>
      </c>
      <c r="Q138" s="187">
        <v>2.4000000000000001E-4</v>
      </c>
      <c r="R138" s="187">
        <f t="shared" si="2"/>
        <v>2.4000000000000001E-4</v>
      </c>
      <c r="S138" s="187">
        <v>0</v>
      </c>
      <c r="T138" s="18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284</v>
      </c>
      <c r="AT138" s="189" t="s">
        <v>310</v>
      </c>
      <c r="AU138" s="189" t="s">
        <v>86</v>
      </c>
      <c r="AY138" s="18" t="s">
        <v>233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8" t="s">
        <v>80</v>
      </c>
      <c r="BK138" s="190">
        <f t="shared" si="9"/>
        <v>0</v>
      </c>
      <c r="BL138" s="18" t="s">
        <v>260</v>
      </c>
      <c r="BM138" s="189" t="s">
        <v>2018</v>
      </c>
    </row>
    <row r="139" spans="1:65" s="2" customFormat="1" ht="16.5" customHeight="1">
      <c r="A139" s="35"/>
      <c r="B139" s="36"/>
      <c r="C139" s="206" t="s">
        <v>7</v>
      </c>
      <c r="D139" s="206" t="s">
        <v>310</v>
      </c>
      <c r="E139" s="207" t="s">
        <v>1959</v>
      </c>
      <c r="F139" s="208" t="s">
        <v>1960</v>
      </c>
      <c r="G139" s="209" t="s">
        <v>301</v>
      </c>
      <c r="H139" s="210">
        <v>5</v>
      </c>
      <c r="I139" s="211"/>
      <c r="J139" s="212">
        <f t="shared" si="0"/>
        <v>0</v>
      </c>
      <c r="K139" s="208" t="s">
        <v>240</v>
      </c>
      <c r="L139" s="213"/>
      <c r="M139" s="214" t="s">
        <v>19</v>
      </c>
      <c r="N139" s="215" t="s">
        <v>46</v>
      </c>
      <c r="O139" s="65"/>
      <c r="P139" s="187">
        <f t="shared" si="1"/>
        <v>0</v>
      </c>
      <c r="Q139" s="187">
        <v>1.2E-4</v>
      </c>
      <c r="R139" s="187">
        <f t="shared" si="2"/>
        <v>6.0000000000000006E-4</v>
      </c>
      <c r="S139" s="187">
        <v>0</v>
      </c>
      <c r="T139" s="188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313</v>
      </c>
      <c r="AT139" s="189" t="s">
        <v>310</v>
      </c>
      <c r="AU139" s="189" t="s">
        <v>86</v>
      </c>
      <c r="AY139" s="18" t="s">
        <v>233</v>
      </c>
      <c r="BE139" s="190">
        <f t="shared" si="4"/>
        <v>0</v>
      </c>
      <c r="BF139" s="190">
        <f t="shared" si="5"/>
        <v>0</v>
      </c>
      <c r="BG139" s="190">
        <f t="shared" si="6"/>
        <v>0</v>
      </c>
      <c r="BH139" s="190">
        <f t="shared" si="7"/>
        <v>0</v>
      </c>
      <c r="BI139" s="190">
        <f t="shared" si="8"/>
        <v>0</v>
      </c>
      <c r="BJ139" s="18" t="s">
        <v>80</v>
      </c>
      <c r="BK139" s="190">
        <f t="shared" si="9"/>
        <v>0</v>
      </c>
      <c r="BL139" s="18" t="s">
        <v>194</v>
      </c>
      <c r="BM139" s="189" t="s">
        <v>2019</v>
      </c>
    </row>
    <row r="140" spans="1:65" s="2" customFormat="1" ht="16.5" customHeight="1">
      <c r="A140" s="35"/>
      <c r="B140" s="36"/>
      <c r="C140" s="206" t="s">
        <v>200</v>
      </c>
      <c r="D140" s="206" t="s">
        <v>310</v>
      </c>
      <c r="E140" s="207" t="s">
        <v>1962</v>
      </c>
      <c r="F140" s="208" t="s">
        <v>1963</v>
      </c>
      <c r="G140" s="209" t="s">
        <v>301</v>
      </c>
      <c r="H140" s="210">
        <v>2</v>
      </c>
      <c r="I140" s="211"/>
      <c r="J140" s="212">
        <f t="shared" si="0"/>
        <v>0</v>
      </c>
      <c r="K140" s="208" t="s">
        <v>240</v>
      </c>
      <c r="L140" s="213"/>
      <c r="M140" s="214" t="s">
        <v>19</v>
      </c>
      <c r="N140" s="215" t="s">
        <v>46</v>
      </c>
      <c r="O140" s="65"/>
      <c r="P140" s="187">
        <f t="shared" si="1"/>
        <v>0</v>
      </c>
      <c r="Q140" s="187">
        <v>8.0000000000000007E-5</v>
      </c>
      <c r="R140" s="187">
        <f t="shared" si="2"/>
        <v>1.6000000000000001E-4</v>
      </c>
      <c r="S140" s="187">
        <v>0</v>
      </c>
      <c r="T140" s="188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313</v>
      </c>
      <c r="AT140" s="189" t="s">
        <v>310</v>
      </c>
      <c r="AU140" s="189" t="s">
        <v>86</v>
      </c>
      <c r="AY140" s="18" t="s">
        <v>233</v>
      </c>
      <c r="BE140" s="190">
        <f t="shared" si="4"/>
        <v>0</v>
      </c>
      <c r="BF140" s="190">
        <f t="shared" si="5"/>
        <v>0</v>
      </c>
      <c r="BG140" s="190">
        <f t="shared" si="6"/>
        <v>0</v>
      </c>
      <c r="BH140" s="190">
        <f t="shared" si="7"/>
        <v>0</v>
      </c>
      <c r="BI140" s="190">
        <f t="shared" si="8"/>
        <v>0</v>
      </c>
      <c r="BJ140" s="18" t="s">
        <v>80</v>
      </c>
      <c r="BK140" s="190">
        <f t="shared" si="9"/>
        <v>0</v>
      </c>
      <c r="BL140" s="18" t="s">
        <v>194</v>
      </c>
      <c r="BM140" s="189" t="s">
        <v>2020</v>
      </c>
    </row>
    <row r="141" spans="1:65" s="2" customFormat="1" ht="16.5" customHeight="1">
      <c r="A141" s="35"/>
      <c r="B141" s="36"/>
      <c r="C141" s="206" t="s">
        <v>135</v>
      </c>
      <c r="D141" s="206" t="s">
        <v>310</v>
      </c>
      <c r="E141" s="207" t="s">
        <v>1884</v>
      </c>
      <c r="F141" s="208" t="s">
        <v>1885</v>
      </c>
      <c r="G141" s="209" t="s">
        <v>301</v>
      </c>
      <c r="H141" s="210">
        <v>1</v>
      </c>
      <c r="I141" s="211"/>
      <c r="J141" s="212">
        <f t="shared" si="0"/>
        <v>0</v>
      </c>
      <c r="K141" s="208" t="s">
        <v>240</v>
      </c>
      <c r="L141" s="213"/>
      <c r="M141" s="214" t="s">
        <v>19</v>
      </c>
      <c r="N141" s="215" t="s">
        <v>46</v>
      </c>
      <c r="O141" s="65"/>
      <c r="P141" s="187">
        <f t="shared" si="1"/>
        <v>0</v>
      </c>
      <c r="Q141" s="187">
        <v>3.1E-4</v>
      </c>
      <c r="R141" s="187">
        <f t="shared" si="2"/>
        <v>3.1E-4</v>
      </c>
      <c r="S141" s="187">
        <v>0</v>
      </c>
      <c r="T141" s="188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313</v>
      </c>
      <c r="AT141" s="189" t="s">
        <v>310</v>
      </c>
      <c r="AU141" s="189" t="s">
        <v>86</v>
      </c>
      <c r="AY141" s="18" t="s">
        <v>233</v>
      </c>
      <c r="BE141" s="190">
        <f t="shared" si="4"/>
        <v>0</v>
      </c>
      <c r="BF141" s="190">
        <f t="shared" si="5"/>
        <v>0</v>
      </c>
      <c r="BG141" s="190">
        <f t="shared" si="6"/>
        <v>0</v>
      </c>
      <c r="BH141" s="190">
        <f t="shared" si="7"/>
        <v>0</v>
      </c>
      <c r="BI141" s="190">
        <f t="shared" si="8"/>
        <v>0</v>
      </c>
      <c r="BJ141" s="18" t="s">
        <v>80</v>
      </c>
      <c r="BK141" s="190">
        <f t="shared" si="9"/>
        <v>0</v>
      </c>
      <c r="BL141" s="18" t="s">
        <v>194</v>
      </c>
      <c r="BM141" s="189" t="s">
        <v>2021</v>
      </c>
    </row>
    <row r="142" spans="1:65" s="2" customFormat="1" ht="24.2" customHeight="1">
      <c r="A142" s="35"/>
      <c r="B142" s="36"/>
      <c r="C142" s="178" t="s">
        <v>168</v>
      </c>
      <c r="D142" s="178" t="s">
        <v>236</v>
      </c>
      <c r="E142" s="179" t="s">
        <v>1896</v>
      </c>
      <c r="F142" s="180" t="s">
        <v>1897</v>
      </c>
      <c r="G142" s="181" t="s">
        <v>307</v>
      </c>
      <c r="H142" s="182">
        <v>53</v>
      </c>
      <c r="I142" s="183"/>
      <c r="J142" s="184">
        <f t="shared" si="0"/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 t="shared" si="1"/>
        <v>0</v>
      </c>
      <c r="Q142" s="187">
        <v>0</v>
      </c>
      <c r="R142" s="187">
        <f t="shared" si="2"/>
        <v>0</v>
      </c>
      <c r="S142" s="187">
        <v>0</v>
      </c>
      <c r="T142" s="188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 t="shared" si="4"/>
        <v>0</v>
      </c>
      <c r="BF142" s="190">
        <f t="shared" si="5"/>
        <v>0</v>
      </c>
      <c r="BG142" s="190">
        <f t="shared" si="6"/>
        <v>0</v>
      </c>
      <c r="BH142" s="190">
        <f t="shared" si="7"/>
        <v>0</v>
      </c>
      <c r="BI142" s="190">
        <f t="shared" si="8"/>
        <v>0</v>
      </c>
      <c r="BJ142" s="18" t="s">
        <v>80</v>
      </c>
      <c r="BK142" s="190">
        <f t="shared" si="9"/>
        <v>0</v>
      </c>
      <c r="BL142" s="18" t="s">
        <v>194</v>
      </c>
      <c r="BM142" s="189" t="s">
        <v>2022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1899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49.15" customHeight="1">
      <c r="A144" s="35"/>
      <c r="B144" s="36"/>
      <c r="C144" s="178" t="s">
        <v>203</v>
      </c>
      <c r="D144" s="178" t="s">
        <v>236</v>
      </c>
      <c r="E144" s="179" t="s">
        <v>1900</v>
      </c>
      <c r="F144" s="180" t="s">
        <v>1901</v>
      </c>
      <c r="G144" s="181" t="s">
        <v>549</v>
      </c>
      <c r="H144" s="182">
        <v>5.7000000000000002E-2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2023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1903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49.15" customHeight="1">
      <c r="A146" s="35"/>
      <c r="B146" s="36"/>
      <c r="C146" s="178" t="s">
        <v>401</v>
      </c>
      <c r="D146" s="178" t="s">
        <v>236</v>
      </c>
      <c r="E146" s="179" t="s">
        <v>1904</v>
      </c>
      <c r="F146" s="180" t="s">
        <v>1905</v>
      </c>
      <c r="G146" s="181" t="s">
        <v>549</v>
      </c>
      <c r="H146" s="182">
        <v>5.7000000000000002E-2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2024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1907</v>
      </c>
      <c r="G147" s="37"/>
      <c r="H147" s="37"/>
      <c r="I147" s="193"/>
      <c r="J147" s="37"/>
      <c r="K147" s="37"/>
      <c r="L147" s="40"/>
      <c r="M147" s="198"/>
      <c r="N147" s="199"/>
      <c r="O147" s="200"/>
      <c r="P147" s="200"/>
      <c r="Q147" s="200"/>
      <c r="R147" s="200"/>
      <c r="S147" s="200"/>
      <c r="T147" s="20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6.95" customHeight="1">
      <c r="A148" s="35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wHu0zZueUxq/YGL6O5gBbcAFlDAHi1wIMKrLx8zUCXSQ0PQhW62VE3Byh4aURg/xR7hGos90jwm3PkRXS3LdXw==" saltValue="bDnKbwJYjekuK9bPvXSpWuChbT1M2ywN1HcoiDDXx2a0M5ltcEbdObCiv4lSCD7114XF8WlcqeAx1jrs1P/CzQ==" spinCount="100000" sheet="1" objects="1" scenarios="1" formatColumns="0" formatRows="0" autoFilter="0"/>
  <autoFilter ref="C97:K147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1" r:id="rId13"/>
    <hyperlink ref="F143" r:id="rId14"/>
    <hyperlink ref="F145" r:id="rId15"/>
    <hyperlink ref="F147" r:id="rId1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topLeftCell="A6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143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2026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ROUND(J97,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ROUND((SUM(BE97:BE260)),  2)</f>
        <v>0</v>
      </c>
      <c r="G37" s="35"/>
      <c r="H37" s="35"/>
      <c r="I37" s="124">
        <v>0.21</v>
      </c>
      <c r="J37" s="123">
        <f>ROUND(((SUM(BE97:BE260))*I37),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ROUND((SUM(BF97:BF260)),  2)</f>
        <v>0</v>
      </c>
      <c r="G38" s="35"/>
      <c r="H38" s="35"/>
      <c r="I38" s="124">
        <v>0.15</v>
      </c>
      <c r="J38" s="123">
        <f>ROUND(((SUM(BF97:BF260))*I38),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ROUND((SUM(BG97:BG260)),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ROUND((SUM(BH97:BH260)),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ROUND((SUM(BI97:BI260)),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02 - ÚT jižní blok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J97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J98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2027</v>
      </c>
      <c r="E69" s="148"/>
      <c r="F69" s="148"/>
      <c r="G69" s="148"/>
      <c r="H69" s="148"/>
      <c r="I69" s="148"/>
      <c r="J69" s="149">
        <f>J99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2028</v>
      </c>
      <c r="E70" s="148"/>
      <c r="F70" s="148"/>
      <c r="G70" s="148"/>
      <c r="H70" s="148"/>
      <c r="I70" s="148"/>
      <c r="J70" s="149">
        <f>J154</f>
        <v>0</v>
      </c>
      <c r="K70" s="97"/>
      <c r="L70" s="150"/>
    </row>
    <row r="71" spans="1:47" s="10" customFormat="1" ht="14.85" customHeight="1">
      <c r="B71" s="146"/>
      <c r="C71" s="97"/>
      <c r="D71" s="147" t="s">
        <v>2029</v>
      </c>
      <c r="E71" s="148"/>
      <c r="F71" s="148"/>
      <c r="G71" s="148"/>
      <c r="H71" s="148"/>
      <c r="I71" s="148"/>
      <c r="J71" s="149">
        <f>J195</f>
        <v>0</v>
      </c>
      <c r="K71" s="97"/>
      <c r="L71" s="150"/>
    </row>
    <row r="72" spans="1:47" s="10" customFormat="1" ht="14.85" customHeight="1">
      <c r="B72" s="146"/>
      <c r="C72" s="97"/>
      <c r="D72" s="147" t="s">
        <v>2030</v>
      </c>
      <c r="E72" s="148"/>
      <c r="F72" s="148"/>
      <c r="G72" s="148"/>
      <c r="H72" s="148"/>
      <c r="I72" s="148"/>
      <c r="J72" s="149">
        <f>J231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2031</v>
      </c>
      <c r="E73" s="148"/>
      <c r="F73" s="148"/>
      <c r="G73" s="148"/>
      <c r="H73" s="148"/>
      <c r="I73" s="148"/>
      <c r="J73" s="149">
        <f>J257</f>
        <v>0</v>
      </c>
      <c r="K73" s="97"/>
      <c r="L73" s="150"/>
    </row>
    <row r="74" spans="1:47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47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2" customFormat="1" ht="24.95" customHeight="1">
      <c r="A80" s="35"/>
      <c r="B80" s="36"/>
      <c r="C80" s="24" t="s">
        <v>217</v>
      </c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6.5" customHeight="1">
      <c r="A83" s="35"/>
      <c r="B83" s="36"/>
      <c r="C83" s="37"/>
      <c r="D83" s="37"/>
      <c r="E83" s="390" t="str">
        <f>E7</f>
        <v>ZŠ Rokycanova - opravy vnitřních instalací</v>
      </c>
      <c r="F83" s="391"/>
      <c r="G83" s="391"/>
      <c r="H83" s="391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1" customFormat="1" ht="12" customHeight="1">
      <c r="B84" s="22"/>
      <c r="C84" s="30" t="s">
        <v>290</v>
      </c>
      <c r="D84" s="23"/>
      <c r="E84" s="23"/>
      <c r="F84" s="23"/>
      <c r="G84" s="23"/>
      <c r="H84" s="23"/>
      <c r="I84" s="23"/>
      <c r="J84" s="23"/>
      <c r="K84" s="23"/>
      <c r="L84" s="21"/>
    </row>
    <row r="85" spans="1:31" s="1" customFormat="1" ht="16.5" customHeight="1">
      <c r="B85" s="22"/>
      <c r="C85" s="23"/>
      <c r="D85" s="23"/>
      <c r="E85" s="390" t="s">
        <v>2025</v>
      </c>
      <c r="F85" s="376"/>
      <c r="G85" s="376"/>
      <c r="H85" s="376"/>
      <c r="I85" s="23"/>
      <c r="J85" s="23"/>
      <c r="K85" s="23"/>
      <c r="L85" s="21"/>
    </row>
    <row r="86" spans="1:31" s="1" customFormat="1" ht="12" customHeight="1">
      <c r="B86" s="22"/>
      <c r="C86" s="30" t="s">
        <v>292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94" t="s">
        <v>293</v>
      </c>
      <c r="F87" s="384"/>
      <c r="G87" s="384"/>
      <c r="H87" s="384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297</v>
      </c>
      <c r="D88" s="37"/>
      <c r="E88" s="37"/>
      <c r="F88" s="37"/>
      <c r="G88" s="37"/>
      <c r="H88" s="37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46" t="str">
        <f>E13</f>
        <v>02 - ÚT jižní blok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21</v>
      </c>
      <c r="D91" s="37"/>
      <c r="E91" s="37"/>
      <c r="F91" s="28" t="str">
        <f>F16</f>
        <v>Sokolov</v>
      </c>
      <c r="G91" s="37"/>
      <c r="H91" s="37"/>
      <c r="I91" s="30" t="s">
        <v>23</v>
      </c>
      <c r="J91" s="60" t="str">
        <f>IF(J16="","",J16)</f>
        <v>26. 1. 2022</v>
      </c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25</v>
      </c>
      <c r="D93" s="37"/>
      <c r="E93" s="37"/>
      <c r="F93" s="28" t="str">
        <f>E19</f>
        <v>Město Sokolov</v>
      </c>
      <c r="G93" s="37"/>
      <c r="H93" s="37"/>
      <c r="I93" s="30" t="s">
        <v>33</v>
      </c>
      <c r="J93" s="33" t="str">
        <f>E25</f>
        <v>NCI.CZ ENGINEERING s.r.o.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31</v>
      </c>
      <c r="D94" s="37"/>
      <c r="E94" s="37"/>
      <c r="F94" s="28" t="str">
        <f>IF(E22="","",E22)</f>
        <v>Vyplň údaj</v>
      </c>
      <c r="G94" s="37"/>
      <c r="H94" s="37"/>
      <c r="I94" s="30" t="s">
        <v>38</v>
      </c>
      <c r="J94" s="33" t="str">
        <f>E28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>
      <c r="A96" s="151"/>
      <c r="B96" s="152"/>
      <c r="C96" s="153" t="s">
        <v>218</v>
      </c>
      <c r="D96" s="154" t="s">
        <v>60</v>
      </c>
      <c r="E96" s="154" t="s">
        <v>56</v>
      </c>
      <c r="F96" s="154" t="s">
        <v>57</v>
      </c>
      <c r="G96" s="154" t="s">
        <v>219</v>
      </c>
      <c r="H96" s="154" t="s">
        <v>220</v>
      </c>
      <c r="I96" s="154" t="s">
        <v>221</v>
      </c>
      <c r="J96" s="154" t="s">
        <v>209</v>
      </c>
      <c r="K96" s="155" t="s">
        <v>222</v>
      </c>
      <c r="L96" s="156"/>
      <c r="M96" s="69" t="s">
        <v>19</v>
      </c>
      <c r="N96" s="70" t="s">
        <v>45</v>
      </c>
      <c r="O96" s="70" t="s">
        <v>223</v>
      </c>
      <c r="P96" s="70" t="s">
        <v>224</v>
      </c>
      <c r="Q96" s="70" t="s">
        <v>225</v>
      </c>
      <c r="R96" s="70" t="s">
        <v>226</v>
      </c>
      <c r="S96" s="70" t="s">
        <v>227</v>
      </c>
      <c r="T96" s="71" t="s">
        <v>228</v>
      </c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</row>
    <row r="97" spans="1:65" s="2" customFormat="1" ht="22.9" customHeight="1">
      <c r="A97" s="35"/>
      <c r="B97" s="36"/>
      <c r="C97" s="76" t="s">
        <v>229</v>
      </c>
      <c r="D97" s="37"/>
      <c r="E97" s="37"/>
      <c r="F97" s="37"/>
      <c r="G97" s="37"/>
      <c r="H97" s="37"/>
      <c r="I97" s="37"/>
      <c r="J97" s="157">
        <f>BK97</f>
        <v>0</v>
      </c>
      <c r="K97" s="37"/>
      <c r="L97" s="40"/>
      <c r="M97" s="72"/>
      <c r="N97" s="158"/>
      <c r="O97" s="73"/>
      <c r="P97" s="159">
        <f>P98</f>
        <v>0</v>
      </c>
      <c r="Q97" s="73"/>
      <c r="R97" s="159">
        <f>R98</f>
        <v>3.8079299999999994</v>
      </c>
      <c r="S97" s="73"/>
      <c r="T97" s="160">
        <f>T98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74</v>
      </c>
      <c r="AU97" s="18" t="s">
        <v>210</v>
      </c>
      <c r="BK97" s="161">
        <f>BK98</f>
        <v>0</v>
      </c>
    </row>
    <row r="98" spans="1:65" s="12" customFormat="1" ht="25.9" customHeight="1">
      <c r="B98" s="162"/>
      <c r="C98" s="163"/>
      <c r="D98" s="164" t="s">
        <v>74</v>
      </c>
      <c r="E98" s="165" t="s">
        <v>295</v>
      </c>
      <c r="F98" s="165" t="s">
        <v>296</v>
      </c>
      <c r="G98" s="163"/>
      <c r="H98" s="163"/>
      <c r="I98" s="166"/>
      <c r="J98" s="167">
        <f>BK98</f>
        <v>0</v>
      </c>
      <c r="K98" s="163"/>
      <c r="L98" s="168"/>
      <c r="M98" s="169"/>
      <c r="N98" s="170"/>
      <c r="O98" s="170"/>
      <c r="P98" s="171">
        <f>P99+P154+P257</f>
        <v>0</v>
      </c>
      <c r="Q98" s="170"/>
      <c r="R98" s="171">
        <f>R99+R154+R257</f>
        <v>3.8079299999999994</v>
      </c>
      <c r="S98" s="170"/>
      <c r="T98" s="172">
        <f>T99+T154+T257</f>
        <v>0</v>
      </c>
      <c r="AR98" s="173" t="s">
        <v>86</v>
      </c>
      <c r="AT98" s="174" t="s">
        <v>74</v>
      </c>
      <c r="AU98" s="174" t="s">
        <v>75</v>
      </c>
      <c r="AY98" s="173" t="s">
        <v>233</v>
      </c>
      <c r="BK98" s="175">
        <f>BK99+BK154+BK257</f>
        <v>0</v>
      </c>
    </row>
    <row r="99" spans="1:65" s="12" customFormat="1" ht="22.9" customHeight="1">
      <c r="B99" s="162"/>
      <c r="C99" s="163"/>
      <c r="D99" s="164" t="s">
        <v>74</v>
      </c>
      <c r="E99" s="176" t="s">
        <v>571</v>
      </c>
      <c r="F99" s="176" t="s">
        <v>2032</v>
      </c>
      <c r="G99" s="163"/>
      <c r="H99" s="163"/>
      <c r="I99" s="166"/>
      <c r="J99" s="177">
        <f>BK99</f>
        <v>0</v>
      </c>
      <c r="K99" s="163"/>
      <c r="L99" s="168"/>
      <c r="M99" s="169"/>
      <c r="N99" s="170"/>
      <c r="O99" s="170"/>
      <c r="P99" s="171">
        <f>SUM(P100:P153)</f>
        <v>0</v>
      </c>
      <c r="Q99" s="170"/>
      <c r="R99" s="171">
        <f>SUM(R100:R153)</f>
        <v>0.13139000000000001</v>
      </c>
      <c r="S99" s="170"/>
      <c r="T99" s="172">
        <f>SUM(T100:T153)</f>
        <v>0</v>
      </c>
      <c r="AR99" s="173" t="s">
        <v>86</v>
      </c>
      <c r="AT99" s="174" t="s">
        <v>74</v>
      </c>
      <c r="AU99" s="174" t="s">
        <v>80</v>
      </c>
      <c r="AY99" s="173" t="s">
        <v>233</v>
      </c>
      <c r="BK99" s="175">
        <f>SUM(BK100:BK153)</f>
        <v>0</v>
      </c>
    </row>
    <row r="100" spans="1:65" s="2" customFormat="1" ht="24.2" customHeight="1">
      <c r="A100" s="35"/>
      <c r="B100" s="36"/>
      <c r="C100" s="178" t="s">
        <v>80</v>
      </c>
      <c r="D100" s="178" t="s">
        <v>236</v>
      </c>
      <c r="E100" s="179" t="s">
        <v>2033</v>
      </c>
      <c r="F100" s="180" t="s">
        <v>2034</v>
      </c>
      <c r="G100" s="181" t="s">
        <v>301</v>
      </c>
      <c r="H100" s="182">
        <v>1</v>
      </c>
      <c r="I100" s="183"/>
      <c r="J100" s="184">
        <f>ROUND(I100*H100,2)</f>
        <v>0</v>
      </c>
      <c r="K100" s="180" t="s">
        <v>240</v>
      </c>
      <c r="L100" s="40"/>
      <c r="M100" s="185" t="s">
        <v>19</v>
      </c>
      <c r="N100" s="186" t="s">
        <v>46</v>
      </c>
      <c r="O100" s="65"/>
      <c r="P100" s="187">
        <f>O100*H100</f>
        <v>0</v>
      </c>
      <c r="Q100" s="187">
        <v>2.1000000000000001E-4</v>
      </c>
      <c r="R100" s="187">
        <f>Q100*H100</f>
        <v>2.1000000000000001E-4</v>
      </c>
      <c r="S100" s="187">
        <v>0</v>
      </c>
      <c r="T100" s="18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194</v>
      </c>
      <c r="AT100" s="189" t="s">
        <v>236</v>
      </c>
      <c r="AU100" s="189" t="s">
        <v>86</v>
      </c>
      <c r="AY100" s="18" t="s">
        <v>233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80</v>
      </c>
      <c r="BK100" s="190">
        <f>ROUND(I100*H100,2)</f>
        <v>0</v>
      </c>
      <c r="BL100" s="18" t="s">
        <v>194</v>
      </c>
      <c r="BM100" s="189" t="s">
        <v>2035</v>
      </c>
    </row>
    <row r="101" spans="1:65" s="2" customFormat="1">
      <c r="A101" s="35"/>
      <c r="B101" s="36"/>
      <c r="C101" s="37"/>
      <c r="D101" s="191" t="s">
        <v>243</v>
      </c>
      <c r="E101" s="37"/>
      <c r="F101" s="192" t="s">
        <v>2036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243</v>
      </c>
      <c r="AU101" s="18" t="s">
        <v>86</v>
      </c>
    </row>
    <row r="102" spans="1:65" s="2" customFormat="1" ht="24.2" customHeight="1">
      <c r="A102" s="35"/>
      <c r="B102" s="36"/>
      <c r="C102" s="206" t="s">
        <v>86</v>
      </c>
      <c r="D102" s="206" t="s">
        <v>310</v>
      </c>
      <c r="E102" s="207" t="s">
        <v>2037</v>
      </c>
      <c r="F102" s="208" t="s">
        <v>2038</v>
      </c>
      <c r="G102" s="209" t="s">
        <v>301</v>
      </c>
      <c r="H102" s="210">
        <v>1</v>
      </c>
      <c r="I102" s="211"/>
      <c r="J102" s="212">
        <f>ROUND(I102*H102,2)</f>
        <v>0</v>
      </c>
      <c r="K102" s="208" t="s">
        <v>240</v>
      </c>
      <c r="L102" s="213"/>
      <c r="M102" s="214" t="s">
        <v>19</v>
      </c>
      <c r="N102" s="215" t="s">
        <v>46</v>
      </c>
      <c r="O102" s="65"/>
      <c r="P102" s="187">
        <f>O102*H102</f>
        <v>0</v>
      </c>
      <c r="Q102" s="187">
        <v>2.1000000000000001E-4</v>
      </c>
      <c r="R102" s="187">
        <f>Q102*H102</f>
        <v>2.1000000000000001E-4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313</v>
      </c>
      <c r="AT102" s="189" t="s">
        <v>310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194</v>
      </c>
      <c r="BM102" s="189" t="s">
        <v>2039</v>
      </c>
    </row>
    <row r="103" spans="1:65" s="2" customFormat="1" ht="24.2" customHeight="1">
      <c r="A103" s="35"/>
      <c r="B103" s="36"/>
      <c r="C103" s="178" t="s">
        <v>91</v>
      </c>
      <c r="D103" s="178" t="s">
        <v>236</v>
      </c>
      <c r="E103" s="179" t="s">
        <v>577</v>
      </c>
      <c r="F103" s="180" t="s">
        <v>578</v>
      </c>
      <c r="G103" s="181" t="s">
        <v>301</v>
      </c>
      <c r="H103" s="182">
        <v>13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3.4000000000000002E-4</v>
      </c>
      <c r="R103" s="187">
        <f>Q103*H103</f>
        <v>4.4200000000000003E-3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194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194</v>
      </c>
      <c r="BM103" s="189" t="s">
        <v>2040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580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206" t="s">
        <v>260</v>
      </c>
      <c r="D105" s="206" t="s">
        <v>310</v>
      </c>
      <c r="E105" s="207" t="s">
        <v>581</v>
      </c>
      <c r="F105" s="208" t="s">
        <v>582</v>
      </c>
      <c r="G105" s="209" t="s">
        <v>301</v>
      </c>
      <c r="H105" s="210">
        <v>13</v>
      </c>
      <c r="I105" s="211"/>
      <c r="J105" s="212">
        <f>ROUND(I105*H105,2)</f>
        <v>0</v>
      </c>
      <c r="K105" s="208" t="s">
        <v>240</v>
      </c>
      <c r="L105" s="213"/>
      <c r="M105" s="214" t="s">
        <v>19</v>
      </c>
      <c r="N105" s="215" t="s">
        <v>46</v>
      </c>
      <c r="O105" s="65"/>
      <c r="P105" s="187">
        <f>O105*H105</f>
        <v>0</v>
      </c>
      <c r="Q105" s="187">
        <v>3.3E-4</v>
      </c>
      <c r="R105" s="187">
        <f>Q105*H105</f>
        <v>4.2900000000000004E-3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313</v>
      </c>
      <c r="AT105" s="189" t="s">
        <v>310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194</v>
      </c>
      <c r="BM105" s="189" t="s">
        <v>2041</v>
      </c>
    </row>
    <row r="106" spans="1:65" s="2" customFormat="1" ht="24.2" customHeight="1">
      <c r="A106" s="35"/>
      <c r="B106" s="36"/>
      <c r="C106" s="178" t="s">
        <v>232</v>
      </c>
      <c r="D106" s="178" t="s">
        <v>236</v>
      </c>
      <c r="E106" s="179" t="s">
        <v>2042</v>
      </c>
      <c r="F106" s="180" t="s">
        <v>2043</v>
      </c>
      <c r="G106" s="181" t="s">
        <v>301</v>
      </c>
      <c r="H106" s="182">
        <v>5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5.1999999999999995E-4</v>
      </c>
      <c r="R106" s="187">
        <f>Q106*H106</f>
        <v>2.5999999999999999E-3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194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2044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2045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29.25">
      <c r="A108" s="35"/>
      <c r="B108" s="36"/>
      <c r="C108" s="37"/>
      <c r="D108" s="196" t="s">
        <v>249</v>
      </c>
      <c r="E108" s="37"/>
      <c r="F108" s="197" t="s">
        <v>588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249</v>
      </c>
      <c r="AU108" s="18" t="s">
        <v>86</v>
      </c>
    </row>
    <row r="109" spans="1:65" s="2" customFormat="1" ht="24.2" customHeight="1">
      <c r="A109" s="35"/>
      <c r="B109" s="36"/>
      <c r="C109" s="206" t="s">
        <v>269</v>
      </c>
      <c r="D109" s="206" t="s">
        <v>310</v>
      </c>
      <c r="E109" s="207" t="s">
        <v>2046</v>
      </c>
      <c r="F109" s="208" t="s">
        <v>2047</v>
      </c>
      <c r="G109" s="209" t="s">
        <v>301</v>
      </c>
      <c r="H109" s="210">
        <v>5</v>
      </c>
      <c r="I109" s="211"/>
      <c r="J109" s="212">
        <f>ROUND(I109*H109,2)</f>
        <v>0</v>
      </c>
      <c r="K109" s="208" t="s">
        <v>240</v>
      </c>
      <c r="L109" s="213"/>
      <c r="M109" s="214" t="s">
        <v>19</v>
      </c>
      <c r="N109" s="215" t="s">
        <v>46</v>
      </c>
      <c r="O109" s="65"/>
      <c r="P109" s="187">
        <f>O109*H109</f>
        <v>0</v>
      </c>
      <c r="Q109" s="187">
        <v>5.1999999999999995E-4</v>
      </c>
      <c r="R109" s="187">
        <f>Q109*H109</f>
        <v>2.5999999999999999E-3</v>
      </c>
      <c r="S109" s="187">
        <v>0</v>
      </c>
      <c r="T109" s="18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313</v>
      </c>
      <c r="AT109" s="189" t="s">
        <v>310</v>
      </c>
      <c r="AU109" s="189" t="s">
        <v>86</v>
      </c>
      <c r="AY109" s="18" t="s">
        <v>233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80</v>
      </c>
      <c r="BK109" s="190">
        <f>ROUND(I109*H109,2)</f>
        <v>0</v>
      </c>
      <c r="BL109" s="18" t="s">
        <v>194</v>
      </c>
      <c r="BM109" s="189" t="s">
        <v>2048</v>
      </c>
    </row>
    <row r="110" spans="1:65" s="2" customFormat="1" ht="24.2" customHeight="1">
      <c r="A110" s="35"/>
      <c r="B110" s="36"/>
      <c r="C110" s="178" t="s">
        <v>276</v>
      </c>
      <c r="D110" s="178" t="s">
        <v>236</v>
      </c>
      <c r="E110" s="179" t="s">
        <v>592</v>
      </c>
      <c r="F110" s="180" t="s">
        <v>593</v>
      </c>
      <c r="G110" s="181" t="s">
        <v>301</v>
      </c>
      <c r="H110" s="182">
        <v>9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5.1999999999999995E-4</v>
      </c>
      <c r="R110" s="187">
        <f>Q110*H110</f>
        <v>4.6799999999999993E-3</v>
      </c>
      <c r="S110" s="187">
        <v>0</v>
      </c>
      <c r="T110" s="18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194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194</v>
      </c>
      <c r="BM110" s="189" t="s">
        <v>2049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595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29.25">
      <c r="A112" s="35"/>
      <c r="B112" s="36"/>
      <c r="C112" s="37"/>
      <c r="D112" s="196" t="s">
        <v>249</v>
      </c>
      <c r="E112" s="37"/>
      <c r="F112" s="197" t="s">
        <v>588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249</v>
      </c>
      <c r="AU112" s="18" t="s">
        <v>86</v>
      </c>
    </row>
    <row r="113" spans="1:65" s="2" customFormat="1" ht="24.2" customHeight="1">
      <c r="A113" s="35"/>
      <c r="B113" s="36"/>
      <c r="C113" s="206" t="s">
        <v>284</v>
      </c>
      <c r="D113" s="206" t="s">
        <v>310</v>
      </c>
      <c r="E113" s="207" t="s">
        <v>596</v>
      </c>
      <c r="F113" s="208" t="s">
        <v>597</v>
      </c>
      <c r="G113" s="209" t="s">
        <v>301</v>
      </c>
      <c r="H113" s="210">
        <v>9</v>
      </c>
      <c r="I113" s="211"/>
      <c r="J113" s="212">
        <f>ROUND(I113*H113,2)</f>
        <v>0</v>
      </c>
      <c r="K113" s="208" t="s">
        <v>240</v>
      </c>
      <c r="L113" s="213"/>
      <c r="M113" s="214" t="s">
        <v>19</v>
      </c>
      <c r="N113" s="215" t="s">
        <v>46</v>
      </c>
      <c r="O113" s="65"/>
      <c r="P113" s="187">
        <f>O113*H113</f>
        <v>0</v>
      </c>
      <c r="Q113" s="187">
        <v>5.1999999999999995E-4</v>
      </c>
      <c r="R113" s="187">
        <f>Q113*H113</f>
        <v>4.6799999999999993E-3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313</v>
      </c>
      <c r="AT113" s="189" t="s">
        <v>310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194</v>
      </c>
      <c r="BM113" s="189" t="s">
        <v>2050</v>
      </c>
    </row>
    <row r="114" spans="1:65" s="2" customFormat="1" ht="37.9" customHeight="1">
      <c r="A114" s="35"/>
      <c r="B114" s="36"/>
      <c r="C114" s="178" t="s">
        <v>340</v>
      </c>
      <c r="D114" s="178" t="s">
        <v>236</v>
      </c>
      <c r="E114" s="179" t="s">
        <v>599</v>
      </c>
      <c r="F114" s="180" t="s">
        <v>600</v>
      </c>
      <c r="G114" s="181" t="s">
        <v>301</v>
      </c>
      <c r="H114" s="182">
        <v>7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2.3000000000000001E-4</v>
      </c>
      <c r="R114" s="187">
        <f>Q114*H114</f>
        <v>1.6100000000000001E-3</v>
      </c>
      <c r="S114" s="187">
        <v>0</v>
      </c>
      <c r="T114" s="18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194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194</v>
      </c>
      <c r="BM114" s="189" t="s">
        <v>2051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602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29.25">
      <c r="A116" s="35"/>
      <c r="B116" s="36"/>
      <c r="C116" s="37"/>
      <c r="D116" s="196" t="s">
        <v>249</v>
      </c>
      <c r="E116" s="37"/>
      <c r="F116" s="197" t="s">
        <v>603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249</v>
      </c>
      <c r="AU116" s="18" t="s">
        <v>86</v>
      </c>
    </row>
    <row r="117" spans="1:65" s="2" customFormat="1" ht="24.2" customHeight="1">
      <c r="A117" s="35"/>
      <c r="B117" s="36"/>
      <c r="C117" s="206" t="s">
        <v>188</v>
      </c>
      <c r="D117" s="206" t="s">
        <v>310</v>
      </c>
      <c r="E117" s="207" t="s">
        <v>604</v>
      </c>
      <c r="F117" s="208" t="s">
        <v>605</v>
      </c>
      <c r="G117" s="209" t="s">
        <v>301</v>
      </c>
      <c r="H117" s="210">
        <v>7</v>
      </c>
      <c r="I117" s="211"/>
      <c r="J117" s="212">
        <f>ROUND(I117*H117,2)</f>
        <v>0</v>
      </c>
      <c r="K117" s="208" t="s">
        <v>240</v>
      </c>
      <c r="L117" s="213"/>
      <c r="M117" s="214" t="s">
        <v>19</v>
      </c>
      <c r="N117" s="215" t="s">
        <v>46</v>
      </c>
      <c r="O117" s="65"/>
      <c r="P117" s="187">
        <f>O117*H117</f>
        <v>0</v>
      </c>
      <c r="Q117" s="187">
        <v>1.8000000000000001E-4</v>
      </c>
      <c r="R117" s="187">
        <f>Q117*H117</f>
        <v>1.2600000000000001E-3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313</v>
      </c>
      <c r="AT117" s="189" t="s">
        <v>310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194</v>
      </c>
      <c r="BM117" s="189" t="s">
        <v>2052</v>
      </c>
    </row>
    <row r="118" spans="1:65" s="2" customFormat="1" ht="37.9" customHeight="1">
      <c r="A118" s="35"/>
      <c r="B118" s="36"/>
      <c r="C118" s="178" t="s">
        <v>123</v>
      </c>
      <c r="D118" s="178" t="s">
        <v>236</v>
      </c>
      <c r="E118" s="179" t="s">
        <v>607</v>
      </c>
      <c r="F118" s="180" t="s">
        <v>608</v>
      </c>
      <c r="G118" s="181" t="s">
        <v>301</v>
      </c>
      <c r="H118" s="182">
        <v>59</v>
      </c>
      <c r="I118" s="183"/>
      <c r="J118" s="184">
        <f>ROUND(I118*H118,2)</f>
        <v>0</v>
      </c>
      <c r="K118" s="180" t="s">
        <v>240</v>
      </c>
      <c r="L118" s="40"/>
      <c r="M118" s="185" t="s">
        <v>19</v>
      </c>
      <c r="N118" s="186" t="s">
        <v>46</v>
      </c>
      <c r="O118" s="65"/>
      <c r="P118" s="187">
        <f>O118*H118</f>
        <v>0</v>
      </c>
      <c r="Q118" s="187">
        <v>2.5999999999999998E-4</v>
      </c>
      <c r="R118" s="187">
        <f>Q118*H118</f>
        <v>1.5339999999999999E-2</v>
      </c>
      <c r="S118" s="187">
        <v>0</v>
      </c>
      <c r="T118" s="18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9" t="s">
        <v>194</v>
      </c>
      <c r="AT118" s="189" t="s">
        <v>236</v>
      </c>
      <c r="AU118" s="189" t="s">
        <v>86</v>
      </c>
      <c r="AY118" s="18" t="s">
        <v>233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8" t="s">
        <v>80</v>
      </c>
      <c r="BK118" s="190">
        <f>ROUND(I118*H118,2)</f>
        <v>0</v>
      </c>
      <c r="BL118" s="18" t="s">
        <v>194</v>
      </c>
      <c r="BM118" s="189" t="s">
        <v>2053</v>
      </c>
    </row>
    <row r="119" spans="1:65" s="2" customFormat="1">
      <c r="A119" s="35"/>
      <c r="B119" s="36"/>
      <c r="C119" s="37"/>
      <c r="D119" s="191" t="s">
        <v>243</v>
      </c>
      <c r="E119" s="37"/>
      <c r="F119" s="192" t="s">
        <v>610</v>
      </c>
      <c r="G119" s="37"/>
      <c r="H119" s="37"/>
      <c r="I119" s="193"/>
      <c r="J119" s="37"/>
      <c r="K119" s="37"/>
      <c r="L119" s="40"/>
      <c r="M119" s="194"/>
      <c r="N119" s="195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243</v>
      </c>
      <c r="AU119" s="18" t="s">
        <v>86</v>
      </c>
    </row>
    <row r="120" spans="1:65" s="2" customFormat="1" ht="29.25">
      <c r="A120" s="35"/>
      <c r="B120" s="36"/>
      <c r="C120" s="37"/>
      <c r="D120" s="196" t="s">
        <v>249</v>
      </c>
      <c r="E120" s="37"/>
      <c r="F120" s="197" t="s">
        <v>603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249</v>
      </c>
      <c r="AU120" s="18" t="s">
        <v>86</v>
      </c>
    </row>
    <row r="121" spans="1:65" s="2" customFormat="1" ht="24.2" customHeight="1">
      <c r="A121" s="35"/>
      <c r="B121" s="36"/>
      <c r="C121" s="206" t="s">
        <v>158</v>
      </c>
      <c r="D121" s="206" t="s">
        <v>310</v>
      </c>
      <c r="E121" s="207" t="s">
        <v>611</v>
      </c>
      <c r="F121" s="208" t="s">
        <v>612</v>
      </c>
      <c r="G121" s="209" t="s">
        <v>301</v>
      </c>
      <c r="H121" s="210">
        <v>59</v>
      </c>
      <c r="I121" s="211"/>
      <c r="J121" s="212">
        <f>ROUND(I121*H121,2)</f>
        <v>0</v>
      </c>
      <c r="K121" s="208" t="s">
        <v>240</v>
      </c>
      <c r="L121" s="213"/>
      <c r="M121" s="214" t="s">
        <v>19</v>
      </c>
      <c r="N121" s="215" t="s">
        <v>46</v>
      </c>
      <c r="O121" s="65"/>
      <c r="P121" s="187">
        <f>O121*H121</f>
        <v>0</v>
      </c>
      <c r="Q121" s="187">
        <v>2.3000000000000001E-4</v>
      </c>
      <c r="R121" s="187">
        <f>Q121*H121</f>
        <v>1.357E-2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313</v>
      </c>
      <c r="AT121" s="189" t="s">
        <v>310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194</v>
      </c>
      <c r="BM121" s="189" t="s">
        <v>2054</v>
      </c>
    </row>
    <row r="122" spans="1:65" s="2" customFormat="1" ht="24.2" customHeight="1">
      <c r="A122" s="35"/>
      <c r="B122" s="36"/>
      <c r="C122" s="178" t="s">
        <v>191</v>
      </c>
      <c r="D122" s="178" t="s">
        <v>236</v>
      </c>
      <c r="E122" s="179" t="s">
        <v>614</v>
      </c>
      <c r="F122" s="180" t="s">
        <v>615</v>
      </c>
      <c r="G122" s="181" t="s">
        <v>301</v>
      </c>
      <c r="H122" s="182">
        <v>7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2.3000000000000001E-4</v>
      </c>
      <c r="R122" s="187">
        <f>Q122*H122</f>
        <v>1.6100000000000001E-3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194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194</v>
      </c>
      <c r="BM122" s="189" t="s">
        <v>2055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617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2" customFormat="1" ht="29.25">
      <c r="A124" s="35"/>
      <c r="B124" s="36"/>
      <c r="C124" s="37"/>
      <c r="D124" s="196" t="s">
        <v>249</v>
      </c>
      <c r="E124" s="37"/>
      <c r="F124" s="197" t="s">
        <v>618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249</v>
      </c>
      <c r="AU124" s="18" t="s">
        <v>86</v>
      </c>
    </row>
    <row r="125" spans="1:65" s="2" customFormat="1" ht="24.2" customHeight="1">
      <c r="A125" s="35"/>
      <c r="B125" s="36"/>
      <c r="C125" s="206" t="s">
        <v>126</v>
      </c>
      <c r="D125" s="206" t="s">
        <v>310</v>
      </c>
      <c r="E125" s="207" t="s">
        <v>619</v>
      </c>
      <c r="F125" s="208" t="s">
        <v>620</v>
      </c>
      <c r="G125" s="209" t="s">
        <v>301</v>
      </c>
      <c r="H125" s="210">
        <v>7</v>
      </c>
      <c r="I125" s="211"/>
      <c r="J125" s="212">
        <f>ROUND(I125*H125,2)</f>
        <v>0</v>
      </c>
      <c r="K125" s="208" t="s">
        <v>240</v>
      </c>
      <c r="L125" s="213"/>
      <c r="M125" s="214" t="s">
        <v>19</v>
      </c>
      <c r="N125" s="215" t="s">
        <v>46</v>
      </c>
      <c r="O125" s="65"/>
      <c r="P125" s="187">
        <f>O125*H125</f>
        <v>0</v>
      </c>
      <c r="Q125" s="187">
        <v>1.8000000000000001E-4</v>
      </c>
      <c r="R125" s="187">
        <f>Q125*H125</f>
        <v>1.2600000000000001E-3</v>
      </c>
      <c r="S125" s="187">
        <v>0</v>
      </c>
      <c r="T125" s="18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313</v>
      </c>
      <c r="AT125" s="189" t="s">
        <v>310</v>
      </c>
      <c r="AU125" s="189" t="s">
        <v>86</v>
      </c>
      <c r="AY125" s="18" t="s">
        <v>233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8" t="s">
        <v>80</v>
      </c>
      <c r="BK125" s="190">
        <f>ROUND(I125*H125,2)</f>
        <v>0</v>
      </c>
      <c r="BL125" s="18" t="s">
        <v>194</v>
      </c>
      <c r="BM125" s="189" t="s">
        <v>2056</v>
      </c>
    </row>
    <row r="126" spans="1:65" s="2" customFormat="1" ht="24.2" customHeight="1">
      <c r="A126" s="35"/>
      <c r="B126" s="36"/>
      <c r="C126" s="178" t="s">
        <v>8</v>
      </c>
      <c r="D126" s="178" t="s">
        <v>236</v>
      </c>
      <c r="E126" s="179" t="s">
        <v>622</v>
      </c>
      <c r="F126" s="180" t="s">
        <v>623</v>
      </c>
      <c r="G126" s="181" t="s">
        <v>301</v>
      </c>
      <c r="H126" s="182">
        <v>59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2.5999999999999998E-4</v>
      </c>
      <c r="R126" s="187">
        <f>Q126*H126</f>
        <v>1.5339999999999999E-2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2057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625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9.25">
      <c r="A128" s="35"/>
      <c r="B128" s="36"/>
      <c r="C128" s="37"/>
      <c r="D128" s="196" t="s">
        <v>249</v>
      </c>
      <c r="E128" s="37"/>
      <c r="F128" s="197" t="s">
        <v>618</v>
      </c>
      <c r="G128" s="37"/>
      <c r="H128" s="37"/>
      <c r="I128" s="193"/>
      <c r="J128" s="37"/>
      <c r="K128" s="37"/>
      <c r="L128" s="40"/>
      <c r="M128" s="194"/>
      <c r="N128" s="195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249</v>
      </c>
      <c r="AU128" s="18" t="s">
        <v>86</v>
      </c>
    </row>
    <row r="129" spans="1:65" s="2" customFormat="1" ht="24.2" customHeight="1">
      <c r="A129" s="35"/>
      <c r="B129" s="36"/>
      <c r="C129" s="206" t="s">
        <v>194</v>
      </c>
      <c r="D129" s="206" t="s">
        <v>310</v>
      </c>
      <c r="E129" s="207" t="s">
        <v>626</v>
      </c>
      <c r="F129" s="208" t="s">
        <v>627</v>
      </c>
      <c r="G129" s="209" t="s">
        <v>301</v>
      </c>
      <c r="H129" s="210">
        <v>59</v>
      </c>
      <c r="I129" s="211"/>
      <c r="J129" s="212">
        <f>ROUND(I129*H129,2)</f>
        <v>0</v>
      </c>
      <c r="K129" s="208" t="s">
        <v>240</v>
      </c>
      <c r="L129" s="213"/>
      <c r="M129" s="214" t="s">
        <v>19</v>
      </c>
      <c r="N129" s="215" t="s">
        <v>46</v>
      </c>
      <c r="O129" s="65"/>
      <c r="P129" s="187">
        <f>O129*H129</f>
        <v>0</v>
      </c>
      <c r="Q129" s="187">
        <v>2.1000000000000001E-4</v>
      </c>
      <c r="R129" s="187">
        <f>Q129*H129</f>
        <v>1.239E-2</v>
      </c>
      <c r="S129" s="187">
        <v>0</v>
      </c>
      <c r="T129" s="18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313</v>
      </c>
      <c r="AT129" s="189" t="s">
        <v>310</v>
      </c>
      <c r="AU129" s="189" t="s">
        <v>86</v>
      </c>
      <c r="AY129" s="18" t="s">
        <v>233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80</v>
      </c>
      <c r="BK129" s="190">
        <f>ROUND(I129*H129,2)</f>
        <v>0</v>
      </c>
      <c r="BL129" s="18" t="s">
        <v>194</v>
      </c>
      <c r="BM129" s="189" t="s">
        <v>2058</v>
      </c>
    </row>
    <row r="130" spans="1:65" s="2" customFormat="1" ht="24.2" customHeight="1">
      <c r="A130" s="35"/>
      <c r="B130" s="36"/>
      <c r="C130" s="178" t="s">
        <v>129</v>
      </c>
      <c r="D130" s="178" t="s">
        <v>236</v>
      </c>
      <c r="E130" s="179" t="s">
        <v>503</v>
      </c>
      <c r="F130" s="180" t="s">
        <v>629</v>
      </c>
      <c r="G130" s="181" t="s">
        <v>301</v>
      </c>
      <c r="H130" s="182">
        <v>26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2.2000000000000001E-4</v>
      </c>
      <c r="R130" s="187">
        <f>Q130*H130</f>
        <v>5.7200000000000003E-3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2059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506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19.5">
      <c r="A132" s="35"/>
      <c r="B132" s="36"/>
      <c r="C132" s="37"/>
      <c r="D132" s="196" t="s">
        <v>249</v>
      </c>
      <c r="E132" s="37"/>
      <c r="F132" s="197" t="s">
        <v>631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249</v>
      </c>
      <c r="AU132" s="18" t="s">
        <v>86</v>
      </c>
    </row>
    <row r="133" spans="1:65" s="2" customFormat="1" ht="24.2" customHeight="1">
      <c r="A133" s="35"/>
      <c r="B133" s="36"/>
      <c r="C133" s="206" t="s">
        <v>163</v>
      </c>
      <c r="D133" s="206" t="s">
        <v>310</v>
      </c>
      <c r="E133" s="207" t="s">
        <v>508</v>
      </c>
      <c r="F133" s="208" t="s">
        <v>632</v>
      </c>
      <c r="G133" s="209" t="s">
        <v>301</v>
      </c>
      <c r="H133" s="210">
        <v>26</v>
      </c>
      <c r="I133" s="211"/>
      <c r="J133" s="212">
        <f>ROUND(I133*H133,2)</f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>O133*H133</f>
        <v>0</v>
      </c>
      <c r="Q133" s="187">
        <v>1.9000000000000001E-4</v>
      </c>
      <c r="R133" s="187">
        <f>Q133*H133</f>
        <v>4.9399999999999999E-3</v>
      </c>
      <c r="S133" s="187">
        <v>0</v>
      </c>
      <c r="T133" s="18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8" t="s">
        <v>80</v>
      </c>
      <c r="BK133" s="190">
        <f>ROUND(I133*H133,2)</f>
        <v>0</v>
      </c>
      <c r="BL133" s="18" t="s">
        <v>194</v>
      </c>
      <c r="BM133" s="189" t="s">
        <v>2060</v>
      </c>
    </row>
    <row r="134" spans="1:65" s="2" customFormat="1" ht="24.2" customHeight="1">
      <c r="A134" s="35"/>
      <c r="B134" s="36"/>
      <c r="C134" s="178" t="s">
        <v>197</v>
      </c>
      <c r="D134" s="178" t="s">
        <v>236</v>
      </c>
      <c r="E134" s="179" t="s">
        <v>2061</v>
      </c>
      <c r="F134" s="180" t="s">
        <v>2062</v>
      </c>
      <c r="G134" s="181" t="s">
        <v>301</v>
      </c>
      <c r="H134" s="182">
        <v>2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1.8000000000000001E-4</v>
      </c>
      <c r="R134" s="187">
        <f>Q134*H134</f>
        <v>3.6000000000000002E-4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2063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2064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24.2" customHeight="1">
      <c r="A136" s="35"/>
      <c r="B136" s="36"/>
      <c r="C136" s="206" t="s">
        <v>132</v>
      </c>
      <c r="D136" s="206" t="s">
        <v>310</v>
      </c>
      <c r="E136" s="207" t="s">
        <v>2065</v>
      </c>
      <c r="F136" s="208" t="s">
        <v>2066</v>
      </c>
      <c r="G136" s="209" t="s">
        <v>301</v>
      </c>
      <c r="H136" s="210">
        <v>2</v>
      </c>
      <c r="I136" s="211"/>
      <c r="J136" s="212">
        <f>ROUND(I136*H136,2)</f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>O136*H136</f>
        <v>0</v>
      </c>
      <c r="Q136" s="187">
        <v>1.4999999999999999E-4</v>
      </c>
      <c r="R136" s="187">
        <f>Q136*H136</f>
        <v>2.9999999999999997E-4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2067</v>
      </c>
    </row>
    <row r="137" spans="1:65" s="2" customFormat="1" ht="24.2" customHeight="1">
      <c r="A137" s="35"/>
      <c r="B137" s="36"/>
      <c r="C137" s="178" t="s">
        <v>7</v>
      </c>
      <c r="D137" s="178" t="s">
        <v>236</v>
      </c>
      <c r="E137" s="179" t="s">
        <v>634</v>
      </c>
      <c r="F137" s="180" t="s">
        <v>2068</v>
      </c>
      <c r="G137" s="181" t="s">
        <v>301</v>
      </c>
      <c r="H137" s="182">
        <v>4</v>
      </c>
      <c r="I137" s="183"/>
      <c r="J137" s="184">
        <f>ROUND(I137*H137,2)</f>
        <v>0</v>
      </c>
      <c r="K137" s="180" t="s">
        <v>240</v>
      </c>
      <c r="L137" s="40"/>
      <c r="M137" s="185" t="s">
        <v>19</v>
      </c>
      <c r="N137" s="186" t="s">
        <v>46</v>
      </c>
      <c r="O137" s="65"/>
      <c r="P137" s="187">
        <f>O137*H137</f>
        <v>0</v>
      </c>
      <c r="Q137" s="187">
        <v>2.3000000000000001E-4</v>
      </c>
      <c r="R137" s="187">
        <f>Q137*H137</f>
        <v>9.2000000000000003E-4</v>
      </c>
      <c r="S137" s="187">
        <v>0</v>
      </c>
      <c r="T137" s="18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194</v>
      </c>
      <c r="AT137" s="189" t="s">
        <v>236</v>
      </c>
      <c r="AU137" s="189" t="s">
        <v>86</v>
      </c>
      <c r="AY137" s="18" t="s">
        <v>233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8" t="s">
        <v>80</v>
      </c>
      <c r="BK137" s="190">
        <f>ROUND(I137*H137,2)</f>
        <v>0</v>
      </c>
      <c r="BL137" s="18" t="s">
        <v>194</v>
      </c>
      <c r="BM137" s="189" t="s">
        <v>2069</v>
      </c>
    </row>
    <row r="138" spans="1:65" s="2" customFormat="1">
      <c r="A138" s="35"/>
      <c r="B138" s="36"/>
      <c r="C138" s="37"/>
      <c r="D138" s="191" t="s">
        <v>243</v>
      </c>
      <c r="E138" s="37"/>
      <c r="F138" s="192" t="s">
        <v>637</v>
      </c>
      <c r="G138" s="37"/>
      <c r="H138" s="37"/>
      <c r="I138" s="193"/>
      <c r="J138" s="37"/>
      <c r="K138" s="37"/>
      <c r="L138" s="40"/>
      <c r="M138" s="194"/>
      <c r="N138" s="195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243</v>
      </c>
      <c r="AU138" s="18" t="s">
        <v>86</v>
      </c>
    </row>
    <row r="139" spans="1:65" s="2" customFormat="1" ht="24.2" customHeight="1">
      <c r="A139" s="35"/>
      <c r="B139" s="36"/>
      <c r="C139" s="206" t="s">
        <v>200</v>
      </c>
      <c r="D139" s="206" t="s">
        <v>310</v>
      </c>
      <c r="E139" s="207" t="s">
        <v>638</v>
      </c>
      <c r="F139" s="208" t="s">
        <v>2070</v>
      </c>
      <c r="G139" s="209" t="s">
        <v>301</v>
      </c>
      <c r="H139" s="210">
        <v>4</v>
      </c>
      <c r="I139" s="211"/>
      <c r="J139" s="212">
        <f>ROUND(I139*H139,2)</f>
        <v>0</v>
      </c>
      <c r="K139" s="208" t="s">
        <v>240</v>
      </c>
      <c r="L139" s="213"/>
      <c r="M139" s="214" t="s">
        <v>19</v>
      </c>
      <c r="N139" s="215" t="s">
        <v>46</v>
      </c>
      <c r="O139" s="65"/>
      <c r="P139" s="187">
        <f>O139*H139</f>
        <v>0</v>
      </c>
      <c r="Q139" s="187">
        <v>2.0000000000000001E-4</v>
      </c>
      <c r="R139" s="187">
        <f>Q139*H139</f>
        <v>8.0000000000000004E-4</v>
      </c>
      <c r="S139" s="187">
        <v>0</v>
      </c>
      <c r="T139" s="18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313</v>
      </c>
      <c r="AT139" s="189" t="s">
        <v>310</v>
      </c>
      <c r="AU139" s="189" t="s">
        <v>86</v>
      </c>
      <c r="AY139" s="18" t="s">
        <v>233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8" t="s">
        <v>80</v>
      </c>
      <c r="BK139" s="190">
        <f>ROUND(I139*H139,2)</f>
        <v>0</v>
      </c>
      <c r="BL139" s="18" t="s">
        <v>194</v>
      </c>
      <c r="BM139" s="189" t="s">
        <v>2071</v>
      </c>
    </row>
    <row r="140" spans="1:65" s="2" customFormat="1" ht="24.2" customHeight="1">
      <c r="A140" s="35"/>
      <c r="B140" s="36"/>
      <c r="C140" s="178" t="s">
        <v>135</v>
      </c>
      <c r="D140" s="178" t="s">
        <v>236</v>
      </c>
      <c r="E140" s="179" t="s">
        <v>641</v>
      </c>
      <c r="F140" s="180" t="s">
        <v>2072</v>
      </c>
      <c r="G140" s="181" t="s">
        <v>301</v>
      </c>
      <c r="H140" s="182">
        <v>30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9.0000000000000006E-5</v>
      </c>
      <c r="R140" s="187">
        <f>Q140*H140</f>
        <v>2.7000000000000001E-3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2073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644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24.2" customHeight="1">
      <c r="A142" s="35"/>
      <c r="B142" s="36"/>
      <c r="C142" s="206" t="s">
        <v>168</v>
      </c>
      <c r="D142" s="206" t="s">
        <v>310</v>
      </c>
      <c r="E142" s="207" t="s">
        <v>645</v>
      </c>
      <c r="F142" s="208" t="s">
        <v>2074</v>
      </c>
      <c r="G142" s="209" t="s">
        <v>301</v>
      </c>
      <c r="H142" s="210">
        <v>30</v>
      </c>
      <c r="I142" s="211"/>
      <c r="J142" s="212">
        <f>ROUND(I142*H142,2)</f>
        <v>0</v>
      </c>
      <c r="K142" s="208" t="s">
        <v>240</v>
      </c>
      <c r="L142" s="213"/>
      <c r="M142" s="214" t="s">
        <v>19</v>
      </c>
      <c r="N142" s="215" t="s">
        <v>46</v>
      </c>
      <c r="O142" s="65"/>
      <c r="P142" s="187">
        <f>O142*H142</f>
        <v>0</v>
      </c>
      <c r="Q142" s="187">
        <v>4.0000000000000003E-5</v>
      </c>
      <c r="R142" s="187">
        <f>Q142*H142</f>
        <v>1.2000000000000001E-3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313</v>
      </c>
      <c r="AT142" s="189" t="s">
        <v>310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2075</v>
      </c>
    </row>
    <row r="143" spans="1:65" s="2" customFormat="1" ht="24.2" customHeight="1">
      <c r="A143" s="35"/>
      <c r="B143" s="36"/>
      <c r="C143" s="178" t="s">
        <v>203</v>
      </c>
      <c r="D143" s="178" t="s">
        <v>236</v>
      </c>
      <c r="E143" s="179" t="s">
        <v>648</v>
      </c>
      <c r="F143" s="180" t="s">
        <v>2076</v>
      </c>
      <c r="G143" s="181" t="s">
        <v>301</v>
      </c>
      <c r="H143" s="182">
        <v>66</v>
      </c>
      <c r="I143" s="183"/>
      <c r="J143" s="184">
        <f>ROUND(I143*H143,2)</f>
        <v>0</v>
      </c>
      <c r="K143" s="180" t="s">
        <v>240</v>
      </c>
      <c r="L143" s="40"/>
      <c r="M143" s="185" t="s">
        <v>19</v>
      </c>
      <c r="N143" s="186" t="s">
        <v>46</v>
      </c>
      <c r="O143" s="65"/>
      <c r="P143" s="187">
        <f>O143*H143</f>
        <v>0</v>
      </c>
      <c r="Q143" s="187">
        <v>2.9E-4</v>
      </c>
      <c r="R143" s="187">
        <f>Q143*H143</f>
        <v>1.9140000000000001E-2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194</v>
      </c>
      <c r="AT143" s="189" t="s">
        <v>236</v>
      </c>
      <c r="AU143" s="189" t="s">
        <v>86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2077</v>
      </c>
    </row>
    <row r="144" spans="1:65" s="2" customFormat="1">
      <c r="A144" s="35"/>
      <c r="B144" s="36"/>
      <c r="C144" s="37"/>
      <c r="D144" s="191" t="s">
        <v>243</v>
      </c>
      <c r="E144" s="37"/>
      <c r="F144" s="192" t="s">
        <v>651</v>
      </c>
      <c r="G144" s="37"/>
      <c r="H144" s="37"/>
      <c r="I144" s="193"/>
      <c r="J144" s="37"/>
      <c r="K144" s="37"/>
      <c r="L144" s="40"/>
      <c r="M144" s="194"/>
      <c r="N144" s="195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243</v>
      </c>
      <c r="AU144" s="18" t="s">
        <v>86</v>
      </c>
    </row>
    <row r="145" spans="1:65" s="2" customFormat="1" ht="39">
      <c r="A145" s="35"/>
      <c r="B145" s="36"/>
      <c r="C145" s="37"/>
      <c r="D145" s="196" t="s">
        <v>249</v>
      </c>
      <c r="E145" s="37"/>
      <c r="F145" s="197" t="s">
        <v>652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249</v>
      </c>
      <c r="AU145" s="18" t="s">
        <v>86</v>
      </c>
    </row>
    <row r="146" spans="1:65" s="2" customFormat="1" ht="24.2" customHeight="1">
      <c r="A146" s="35"/>
      <c r="B146" s="36"/>
      <c r="C146" s="206" t="s">
        <v>401</v>
      </c>
      <c r="D146" s="206" t="s">
        <v>310</v>
      </c>
      <c r="E146" s="207" t="s">
        <v>653</v>
      </c>
      <c r="F146" s="208" t="s">
        <v>2078</v>
      </c>
      <c r="G146" s="209" t="s">
        <v>301</v>
      </c>
      <c r="H146" s="210">
        <v>66</v>
      </c>
      <c r="I146" s="211"/>
      <c r="J146" s="212">
        <f>ROUND(I146*H146,2)</f>
        <v>0</v>
      </c>
      <c r="K146" s="208" t="s">
        <v>240</v>
      </c>
      <c r="L146" s="213"/>
      <c r="M146" s="214" t="s">
        <v>19</v>
      </c>
      <c r="N146" s="215" t="s">
        <v>46</v>
      </c>
      <c r="O146" s="65"/>
      <c r="P146" s="187">
        <f>O146*H146</f>
        <v>0</v>
      </c>
      <c r="Q146" s="187">
        <v>1.3999999999999999E-4</v>
      </c>
      <c r="R146" s="187">
        <f>Q146*H146</f>
        <v>9.2399999999999999E-3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313</v>
      </c>
      <c r="AT146" s="189" t="s">
        <v>310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2079</v>
      </c>
    </row>
    <row r="147" spans="1:65" s="2" customFormat="1" ht="49.15" customHeight="1">
      <c r="A147" s="35"/>
      <c r="B147" s="36"/>
      <c r="C147" s="178" t="s">
        <v>406</v>
      </c>
      <c r="D147" s="178" t="s">
        <v>236</v>
      </c>
      <c r="E147" s="179" t="s">
        <v>656</v>
      </c>
      <c r="F147" s="180" t="s">
        <v>2080</v>
      </c>
      <c r="G147" s="181" t="s">
        <v>549</v>
      </c>
      <c r="H147" s="182">
        <v>0.13100000000000001</v>
      </c>
      <c r="I147" s="183"/>
      <c r="J147" s="184">
        <f>ROUND(I147*H147,2)</f>
        <v>0</v>
      </c>
      <c r="K147" s="180" t="s">
        <v>240</v>
      </c>
      <c r="L147" s="40"/>
      <c r="M147" s="185" t="s">
        <v>19</v>
      </c>
      <c r="N147" s="186" t="s">
        <v>46</v>
      </c>
      <c r="O147" s="6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194</v>
      </c>
      <c r="AT147" s="189" t="s">
        <v>236</v>
      </c>
      <c r="AU147" s="189" t="s">
        <v>86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2081</v>
      </c>
    </row>
    <row r="148" spans="1:65" s="2" customFormat="1">
      <c r="A148" s="35"/>
      <c r="B148" s="36"/>
      <c r="C148" s="37"/>
      <c r="D148" s="191" t="s">
        <v>243</v>
      </c>
      <c r="E148" s="37"/>
      <c r="F148" s="192" t="s">
        <v>659</v>
      </c>
      <c r="G148" s="37"/>
      <c r="H148" s="37"/>
      <c r="I148" s="193"/>
      <c r="J148" s="37"/>
      <c r="K148" s="37"/>
      <c r="L148" s="40"/>
      <c r="M148" s="194"/>
      <c r="N148" s="195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243</v>
      </c>
      <c r="AU148" s="18" t="s">
        <v>86</v>
      </c>
    </row>
    <row r="149" spans="1:65" s="2" customFormat="1" ht="49.15" customHeight="1">
      <c r="A149" s="35"/>
      <c r="B149" s="36"/>
      <c r="C149" s="178" t="s">
        <v>410</v>
      </c>
      <c r="D149" s="178" t="s">
        <v>236</v>
      </c>
      <c r="E149" s="179" t="s">
        <v>660</v>
      </c>
      <c r="F149" s="180" t="s">
        <v>2082</v>
      </c>
      <c r="G149" s="181" t="s">
        <v>549</v>
      </c>
      <c r="H149" s="182">
        <v>0.13100000000000001</v>
      </c>
      <c r="I149" s="183"/>
      <c r="J149" s="184">
        <f>ROUND(I149*H149,2)</f>
        <v>0</v>
      </c>
      <c r="K149" s="180" t="s">
        <v>240</v>
      </c>
      <c r="L149" s="40"/>
      <c r="M149" s="185" t="s">
        <v>19</v>
      </c>
      <c r="N149" s="186" t="s">
        <v>46</v>
      </c>
      <c r="O149" s="65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194</v>
      </c>
      <c r="AT149" s="189" t="s">
        <v>236</v>
      </c>
      <c r="AU149" s="189" t="s">
        <v>86</v>
      </c>
      <c r="AY149" s="18" t="s">
        <v>233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8" t="s">
        <v>80</v>
      </c>
      <c r="BK149" s="190">
        <f>ROUND(I149*H149,2)</f>
        <v>0</v>
      </c>
      <c r="BL149" s="18" t="s">
        <v>194</v>
      </c>
      <c r="BM149" s="189" t="s">
        <v>2083</v>
      </c>
    </row>
    <row r="150" spans="1:65" s="2" customFormat="1">
      <c r="A150" s="35"/>
      <c r="B150" s="36"/>
      <c r="C150" s="37"/>
      <c r="D150" s="191" t="s">
        <v>243</v>
      </c>
      <c r="E150" s="37"/>
      <c r="F150" s="192" t="s">
        <v>663</v>
      </c>
      <c r="G150" s="37"/>
      <c r="H150" s="37"/>
      <c r="I150" s="193"/>
      <c r="J150" s="37"/>
      <c r="K150" s="37"/>
      <c r="L150" s="40"/>
      <c r="M150" s="194"/>
      <c r="N150" s="195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243</v>
      </c>
      <c r="AU150" s="18" t="s">
        <v>86</v>
      </c>
    </row>
    <row r="151" spans="1:65" s="2" customFormat="1" ht="55.5" customHeight="1">
      <c r="A151" s="35"/>
      <c r="B151" s="36"/>
      <c r="C151" s="178" t="s">
        <v>415</v>
      </c>
      <c r="D151" s="178" t="s">
        <v>236</v>
      </c>
      <c r="E151" s="179" t="s">
        <v>2084</v>
      </c>
      <c r="F151" s="180" t="s">
        <v>2085</v>
      </c>
      <c r="G151" s="181" t="s">
        <v>549</v>
      </c>
      <c r="H151" s="182">
        <v>3.2749999999999999</v>
      </c>
      <c r="I151" s="183"/>
      <c r="J151" s="184">
        <f>ROUND(I151*H151,2)</f>
        <v>0</v>
      </c>
      <c r="K151" s="180" t="s">
        <v>240</v>
      </c>
      <c r="L151" s="40"/>
      <c r="M151" s="185" t="s">
        <v>19</v>
      </c>
      <c r="N151" s="186" t="s">
        <v>46</v>
      </c>
      <c r="O151" s="65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194</v>
      </c>
      <c r="AT151" s="189" t="s">
        <v>236</v>
      </c>
      <c r="AU151" s="189" t="s">
        <v>86</v>
      </c>
      <c r="AY151" s="18" t="s">
        <v>233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8" t="s">
        <v>80</v>
      </c>
      <c r="BK151" s="190">
        <f>ROUND(I151*H151,2)</f>
        <v>0</v>
      </c>
      <c r="BL151" s="18" t="s">
        <v>194</v>
      </c>
      <c r="BM151" s="189" t="s">
        <v>2086</v>
      </c>
    </row>
    <row r="152" spans="1:65" s="2" customFormat="1">
      <c r="A152" s="35"/>
      <c r="B152" s="36"/>
      <c r="C152" s="37"/>
      <c r="D152" s="191" t="s">
        <v>243</v>
      </c>
      <c r="E152" s="37"/>
      <c r="F152" s="192" t="s">
        <v>2087</v>
      </c>
      <c r="G152" s="37"/>
      <c r="H152" s="37"/>
      <c r="I152" s="193"/>
      <c r="J152" s="37"/>
      <c r="K152" s="37"/>
      <c r="L152" s="40"/>
      <c r="M152" s="194"/>
      <c r="N152" s="195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243</v>
      </c>
      <c r="AU152" s="18" t="s">
        <v>86</v>
      </c>
    </row>
    <row r="153" spans="1:65" s="13" customFormat="1">
      <c r="B153" s="216"/>
      <c r="C153" s="217"/>
      <c r="D153" s="196" t="s">
        <v>562</v>
      </c>
      <c r="E153" s="217"/>
      <c r="F153" s="218" t="s">
        <v>2088</v>
      </c>
      <c r="G153" s="217"/>
      <c r="H153" s="219">
        <v>3.2749999999999999</v>
      </c>
      <c r="I153" s="220"/>
      <c r="J153" s="217"/>
      <c r="K153" s="217"/>
      <c r="L153" s="221"/>
      <c r="M153" s="226"/>
      <c r="N153" s="227"/>
      <c r="O153" s="227"/>
      <c r="P153" s="227"/>
      <c r="Q153" s="227"/>
      <c r="R153" s="227"/>
      <c r="S153" s="227"/>
      <c r="T153" s="228"/>
      <c r="AT153" s="225" t="s">
        <v>562</v>
      </c>
      <c r="AU153" s="225" t="s">
        <v>86</v>
      </c>
      <c r="AV153" s="13" t="s">
        <v>86</v>
      </c>
      <c r="AW153" s="13" t="s">
        <v>4</v>
      </c>
      <c r="AX153" s="13" t="s">
        <v>80</v>
      </c>
      <c r="AY153" s="225" t="s">
        <v>233</v>
      </c>
    </row>
    <row r="154" spans="1:65" s="12" customFormat="1" ht="22.9" customHeight="1">
      <c r="B154" s="162"/>
      <c r="C154" s="163"/>
      <c r="D154" s="164" t="s">
        <v>74</v>
      </c>
      <c r="E154" s="176" t="s">
        <v>669</v>
      </c>
      <c r="F154" s="176" t="s">
        <v>2089</v>
      </c>
      <c r="G154" s="163"/>
      <c r="H154" s="163"/>
      <c r="I154" s="166"/>
      <c r="J154" s="177">
        <f>BK154</f>
        <v>0</v>
      </c>
      <c r="K154" s="163"/>
      <c r="L154" s="168"/>
      <c r="M154" s="169"/>
      <c r="N154" s="170"/>
      <c r="O154" s="170"/>
      <c r="P154" s="171">
        <f>P155+SUM(P156:P195)+P231</f>
        <v>0</v>
      </c>
      <c r="Q154" s="170"/>
      <c r="R154" s="171">
        <f>R155+SUM(R156:R195)+R231</f>
        <v>3.6703799999999993</v>
      </c>
      <c r="S154" s="170"/>
      <c r="T154" s="172">
        <f>T155+SUM(T156:T195)+T231</f>
        <v>0</v>
      </c>
      <c r="AR154" s="173" t="s">
        <v>86</v>
      </c>
      <c r="AT154" s="174" t="s">
        <v>74</v>
      </c>
      <c r="AU154" s="174" t="s">
        <v>80</v>
      </c>
      <c r="AY154" s="173" t="s">
        <v>233</v>
      </c>
      <c r="BK154" s="175">
        <f>BK155+SUM(BK156:BK195)+BK231</f>
        <v>0</v>
      </c>
    </row>
    <row r="155" spans="1:65" s="2" customFormat="1" ht="49.15" customHeight="1">
      <c r="A155" s="35"/>
      <c r="B155" s="36"/>
      <c r="C155" s="178" t="s">
        <v>419</v>
      </c>
      <c r="D155" s="178" t="s">
        <v>236</v>
      </c>
      <c r="E155" s="179" t="s">
        <v>2090</v>
      </c>
      <c r="F155" s="180" t="s">
        <v>2091</v>
      </c>
      <c r="G155" s="181" t="s">
        <v>301</v>
      </c>
      <c r="H155" s="182">
        <v>1</v>
      </c>
      <c r="I155" s="183"/>
      <c r="J155" s="184">
        <f>ROUND(I155*H155,2)</f>
        <v>0</v>
      </c>
      <c r="K155" s="180" t="s">
        <v>240</v>
      </c>
      <c r="L155" s="40"/>
      <c r="M155" s="185" t="s">
        <v>19</v>
      </c>
      <c r="N155" s="186" t="s">
        <v>46</v>
      </c>
      <c r="O155" s="65"/>
      <c r="P155" s="187">
        <f>O155*H155</f>
        <v>0</v>
      </c>
      <c r="Q155" s="187">
        <v>9.6900000000000007E-3</v>
      </c>
      <c r="R155" s="187">
        <f>Q155*H155</f>
        <v>9.6900000000000007E-3</v>
      </c>
      <c r="S155" s="187">
        <v>0</v>
      </c>
      <c r="T155" s="18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194</v>
      </c>
      <c r="AT155" s="189" t="s">
        <v>236</v>
      </c>
      <c r="AU155" s="189" t="s">
        <v>86</v>
      </c>
      <c r="AY155" s="18" t="s">
        <v>233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8" t="s">
        <v>80</v>
      </c>
      <c r="BK155" s="190">
        <f>ROUND(I155*H155,2)</f>
        <v>0</v>
      </c>
      <c r="BL155" s="18" t="s">
        <v>194</v>
      </c>
      <c r="BM155" s="189" t="s">
        <v>2092</v>
      </c>
    </row>
    <row r="156" spans="1:65" s="2" customFormat="1">
      <c r="A156" s="35"/>
      <c r="B156" s="36"/>
      <c r="C156" s="37"/>
      <c r="D156" s="191" t="s">
        <v>243</v>
      </c>
      <c r="E156" s="37"/>
      <c r="F156" s="192" t="s">
        <v>2093</v>
      </c>
      <c r="G156" s="37"/>
      <c r="H156" s="37"/>
      <c r="I156" s="193"/>
      <c r="J156" s="37"/>
      <c r="K156" s="37"/>
      <c r="L156" s="40"/>
      <c r="M156" s="194"/>
      <c r="N156" s="195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243</v>
      </c>
      <c r="AU156" s="18" t="s">
        <v>86</v>
      </c>
    </row>
    <row r="157" spans="1:65" s="2" customFormat="1" ht="33" customHeight="1">
      <c r="A157" s="35"/>
      <c r="B157" s="36"/>
      <c r="C157" s="206" t="s">
        <v>424</v>
      </c>
      <c r="D157" s="206" t="s">
        <v>310</v>
      </c>
      <c r="E157" s="207" t="s">
        <v>2094</v>
      </c>
      <c r="F157" s="208" t="s">
        <v>2095</v>
      </c>
      <c r="G157" s="209" t="s">
        <v>301</v>
      </c>
      <c r="H157" s="210">
        <v>1</v>
      </c>
      <c r="I157" s="211"/>
      <c r="J157" s="212">
        <f>ROUND(I157*H157,2)</f>
        <v>0</v>
      </c>
      <c r="K157" s="208" t="s">
        <v>240</v>
      </c>
      <c r="L157" s="213"/>
      <c r="M157" s="214" t="s">
        <v>19</v>
      </c>
      <c r="N157" s="215" t="s">
        <v>46</v>
      </c>
      <c r="O157" s="65"/>
      <c r="P157" s="187">
        <f>O157*H157</f>
        <v>0</v>
      </c>
      <c r="Q157" s="187">
        <v>7.4900000000000001E-3</v>
      </c>
      <c r="R157" s="187">
        <f>Q157*H157</f>
        <v>7.4900000000000001E-3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313</v>
      </c>
      <c r="AT157" s="189" t="s">
        <v>310</v>
      </c>
      <c r="AU157" s="189" t="s">
        <v>86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2096</v>
      </c>
    </row>
    <row r="158" spans="1:65" s="2" customFormat="1" ht="49.15" customHeight="1">
      <c r="A158" s="35"/>
      <c r="B158" s="36"/>
      <c r="C158" s="178" t="s">
        <v>313</v>
      </c>
      <c r="D158" s="178" t="s">
        <v>236</v>
      </c>
      <c r="E158" s="179" t="s">
        <v>2097</v>
      </c>
      <c r="F158" s="180" t="s">
        <v>2098</v>
      </c>
      <c r="G158" s="181" t="s">
        <v>301</v>
      </c>
      <c r="H158" s="182">
        <v>6</v>
      </c>
      <c r="I158" s="183"/>
      <c r="J158" s="184">
        <f>ROUND(I158*H158,2)</f>
        <v>0</v>
      </c>
      <c r="K158" s="180" t="s">
        <v>240</v>
      </c>
      <c r="L158" s="40"/>
      <c r="M158" s="185" t="s">
        <v>19</v>
      </c>
      <c r="N158" s="186" t="s">
        <v>46</v>
      </c>
      <c r="O158" s="65"/>
      <c r="P158" s="187">
        <f>O158*H158</f>
        <v>0</v>
      </c>
      <c r="Q158" s="187">
        <v>1.6539999999999999E-2</v>
      </c>
      <c r="R158" s="187">
        <f>Q158*H158</f>
        <v>9.9239999999999995E-2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194</v>
      </c>
      <c r="AT158" s="189" t="s">
        <v>236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2099</v>
      </c>
    </row>
    <row r="159" spans="1:65" s="2" customFormat="1">
      <c r="A159" s="35"/>
      <c r="B159" s="36"/>
      <c r="C159" s="37"/>
      <c r="D159" s="191" t="s">
        <v>243</v>
      </c>
      <c r="E159" s="37"/>
      <c r="F159" s="192" t="s">
        <v>2100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243</v>
      </c>
      <c r="AU159" s="18" t="s">
        <v>86</v>
      </c>
    </row>
    <row r="160" spans="1:65" s="2" customFormat="1" ht="33" customHeight="1">
      <c r="A160" s="35"/>
      <c r="B160" s="36"/>
      <c r="C160" s="206" t="s">
        <v>432</v>
      </c>
      <c r="D160" s="206" t="s">
        <v>310</v>
      </c>
      <c r="E160" s="207" t="s">
        <v>2101</v>
      </c>
      <c r="F160" s="208" t="s">
        <v>2102</v>
      </c>
      <c r="G160" s="209" t="s">
        <v>301</v>
      </c>
      <c r="H160" s="210">
        <v>6</v>
      </c>
      <c r="I160" s="211"/>
      <c r="J160" s="212">
        <f>ROUND(I160*H160,2)</f>
        <v>0</v>
      </c>
      <c r="K160" s="208" t="s">
        <v>240</v>
      </c>
      <c r="L160" s="213"/>
      <c r="M160" s="214" t="s">
        <v>19</v>
      </c>
      <c r="N160" s="215" t="s">
        <v>46</v>
      </c>
      <c r="O160" s="65"/>
      <c r="P160" s="187">
        <f>O160*H160</f>
        <v>0</v>
      </c>
      <c r="Q160" s="187">
        <v>1.434E-2</v>
      </c>
      <c r="R160" s="187">
        <f>Q160*H160</f>
        <v>8.6040000000000005E-2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313</v>
      </c>
      <c r="AT160" s="189" t="s">
        <v>310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2103</v>
      </c>
    </row>
    <row r="161" spans="1:65" s="2" customFormat="1" ht="49.15" customHeight="1">
      <c r="A161" s="35"/>
      <c r="B161" s="36"/>
      <c r="C161" s="178" t="s">
        <v>437</v>
      </c>
      <c r="D161" s="178" t="s">
        <v>236</v>
      </c>
      <c r="E161" s="179" t="s">
        <v>686</v>
      </c>
      <c r="F161" s="180" t="s">
        <v>687</v>
      </c>
      <c r="G161" s="181" t="s">
        <v>301</v>
      </c>
      <c r="H161" s="182">
        <v>13</v>
      </c>
      <c r="I161" s="183"/>
      <c r="J161" s="184">
        <f>ROUND(I161*H161,2)</f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>O161*H161</f>
        <v>0</v>
      </c>
      <c r="Q161" s="187">
        <v>2.8029999999999999E-2</v>
      </c>
      <c r="R161" s="187">
        <f>Q161*H161</f>
        <v>0.36438999999999999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86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2104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689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86</v>
      </c>
    </row>
    <row r="163" spans="1:65" s="2" customFormat="1" ht="19.5">
      <c r="A163" s="35"/>
      <c r="B163" s="36"/>
      <c r="C163" s="37"/>
      <c r="D163" s="196" t="s">
        <v>249</v>
      </c>
      <c r="E163" s="37"/>
      <c r="F163" s="197" t="s">
        <v>675</v>
      </c>
      <c r="G163" s="37"/>
      <c r="H163" s="37"/>
      <c r="I163" s="193"/>
      <c r="J163" s="37"/>
      <c r="K163" s="37"/>
      <c r="L163" s="40"/>
      <c r="M163" s="194"/>
      <c r="N163" s="195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249</v>
      </c>
      <c r="AU163" s="18" t="s">
        <v>86</v>
      </c>
    </row>
    <row r="164" spans="1:65" s="2" customFormat="1" ht="33" customHeight="1">
      <c r="A164" s="35"/>
      <c r="B164" s="36"/>
      <c r="C164" s="206" t="s">
        <v>442</v>
      </c>
      <c r="D164" s="206" t="s">
        <v>310</v>
      </c>
      <c r="E164" s="207" t="s">
        <v>690</v>
      </c>
      <c r="F164" s="208" t="s">
        <v>691</v>
      </c>
      <c r="G164" s="209" t="s">
        <v>301</v>
      </c>
      <c r="H164" s="210">
        <v>13</v>
      </c>
      <c r="I164" s="211"/>
      <c r="J164" s="212">
        <f>ROUND(I164*H164,2)</f>
        <v>0</v>
      </c>
      <c r="K164" s="208" t="s">
        <v>240</v>
      </c>
      <c r="L164" s="213"/>
      <c r="M164" s="214" t="s">
        <v>19</v>
      </c>
      <c r="N164" s="215" t="s">
        <v>46</v>
      </c>
      <c r="O164" s="65"/>
      <c r="P164" s="187">
        <f>O164*H164</f>
        <v>0</v>
      </c>
      <c r="Q164" s="187">
        <v>2.5829999999999999E-2</v>
      </c>
      <c r="R164" s="187">
        <f>Q164*H164</f>
        <v>0.33578999999999998</v>
      </c>
      <c r="S164" s="187">
        <v>0</v>
      </c>
      <c r="T164" s="18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313</v>
      </c>
      <c r="AT164" s="189" t="s">
        <v>310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2105</v>
      </c>
    </row>
    <row r="165" spans="1:65" s="2" customFormat="1" ht="49.15" customHeight="1">
      <c r="A165" s="35"/>
      <c r="B165" s="36"/>
      <c r="C165" s="178" t="s">
        <v>447</v>
      </c>
      <c r="D165" s="178" t="s">
        <v>236</v>
      </c>
      <c r="E165" s="179" t="s">
        <v>693</v>
      </c>
      <c r="F165" s="180" t="s">
        <v>694</v>
      </c>
      <c r="G165" s="181" t="s">
        <v>301</v>
      </c>
      <c r="H165" s="182">
        <v>5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3.09E-2</v>
      </c>
      <c r="R165" s="187">
        <f>Q165*H165</f>
        <v>0.1545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2106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696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19.5">
      <c r="A167" s="35"/>
      <c r="B167" s="36"/>
      <c r="C167" s="37"/>
      <c r="D167" s="196" t="s">
        <v>249</v>
      </c>
      <c r="E167" s="37"/>
      <c r="F167" s="197" t="s">
        <v>675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249</v>
      </c>
      <c r="AU167" s="18" t="s">
        <v>86</v>
      </c>
    </row>
    <row r="168" spans="1:65" s="2" customFormat="1" ht="33" customHeight="1">
      <c r="A168" s="35"/>
      <c r="B168" s="36"/>
      <c r="C168" s="206" t="s">
        <v>452</v>
      </c>
      <c r="D168" s="206" t="s">
        <v>310</v>
      </c>
      <c r="E168" s="207" t="s">
        <v>697</v>
      </c>
      <c r="F168" s="208" t="s">
        <v>698</v>
      </c>
      <c r="G168" s="209" t="s">
        <v>301</v>
      </c>
      <c r="H168" s="210">
        <v>5</v>
      </c>
      <c r="I168" s="211"/>
      <c r="J168" s="212">
        <f>ROUND(I168*H168,2)</f>
        <v>0</v>
      </c>
      <c r="K168" s="208" t="s">
        <v>240</v>
      </c>
      <c r="L168" s="213"/>
      <c r="M168" s="214" t="s">
        <v>19</v>
      </c>
      <c r="N168" s="215" t="s">
        <v>46</v>
      </c>
      <c r="O168" s="65"/>
      <c r="P168" s="187">
        <f>O168*H168</f>
        <v>0</v>
      </c>
      <c r="Q168" s="187">
        <v>2.87E-2</v>
      </c>
      <c r="R168" s="187">
        <f>Q168*H168</f>
        <v>0.14349999999999999</v>
      </c>
      <c r="S168" s="187">
        <v>0</v>
      </c>
      <c r="T168" s="18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313</v>
      </c>
      <c r="AT168" s="189" t="s">
        <v>310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2107</v>
      </c>
    </row>
    <row r="169" spans="1:65" s="2" customFormat="1" ht="49.15" customHeight="1">
      <c r="A169" s="35"/>
      <c r="B169" s="36"/>
      <c r="C169" s="178" t="s">
        <v>457</v>
      </c>
      <c r="D169" s="178" t="s">
        <v>236</v>
      </c>
      <c r="E169" s="179" t="s">
        <v>700</v>
      </c>
      <c r="F169" s="180" t="s">
        <v>701</v>
      </c>
      <c r="G169" s="181" t="s">
        <v>301</v>
      </c>
      <c r="H169" s="182">
        <v>1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3.32E-2</v>
      </c>
      <c r="R169" s="187">
        <f>Q169*H169</f>
        <v>3.32E-2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2108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703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19.5">
      <c r="A171" s="35"/>
      <c r="B171" s="36"/>
      <c r="C171" s="37"/>
      <c r="D171" s="196" t="s">
        <v>249</v>
      </c>
      <c r="E171" s="37"/>
      <c r="F171" s="197" t="s">
        <v>675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249</v>
      </c>
      <c r="AU171" s="18" t="s">
        <v>86</v>
      </c>
    </row>
    <row r="172" spans="1:65" s="2" customFormat="1" ht="33" customHeight="1">
      <c r="A172" s="35"/>
      <c r="B172" s="36"/>
      <c r="C172" s="206" t="s">
        <v>462</v>
      </c>
      <c r="D172" s="206" t="s">
        <v>310</v>
      </c>
      <c r="E172" s="207" t="s">
        <v>704</v>
      </c>
      <c r="F172" s="208" t="s">
        <v>705</v>
      </c>
      <c r="G172" s="209" t="s">
        <v>301</v>
      </c>
      <c r="H172" s="210">
        <v>1</v>
      </c>
      <c r="I172" s="211"/>
      <c r="J172" s="212">
        <f>ROUND(I172*H172,2)</f>
        <v>0</v>
      </c>
      <c r="K172" s="208" t="s">
        <v>240</v>
      </c>
      <c r="L172" s="213"/>
      <c r="M172" s="214" t="s">
        <v>19</v>
      </c>
      <c r="N172" s="215" t="s">
        <v>46</v>
      </c>
      <c r="O172" s="65"/>
      <c r="P172" s="187">
        <f>O172*H172</f>
        <v>0</v>
      </c>
      <c r="Q172" s="187">
        <v>3.1E-2</v>
      </c>
      <c r="R172" s="187">
        <f>Q172*H172</f>
        <v>3.1E-2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313</v>
      </c>
      <c r="AT172" s="189" t="s">
        <v>310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2109</v>
      </c>
    </row>
    <row r="173" spans="1:65" s="2" customFormat="1" ht="49.15" customHeight="1">
      <c r="A173" s="35"/>
      <c r="B173" s="36"/>
      <c r="C173" s="178" t="s">
        <v>466</v>
      </c>
      <c r="D173" s="178" t="s">
        <v>236</v>
      </c>
      <c r="E173" s="179" t="s">
        <v>728</v>
      </c>
      <c r="F173" s="180" t="s">
        <v>2110</v>
      </c>
      <c r="G173" s="181" t="s">
        <v>301</v>
      </c>
      <c r="H173" s="182">
        <v>1</v>
      </c>
      <c r="I173" s="183"/>
      <c r="J173" s="184">
        <f>ROUND(I173*H173,2)</f>
        <v>0</v>
      </c>
      <c r="K173" s="180" t="s">
        <v>240</v>
      </c>
      <c r="L173" s="40"/>
      <c r="M173" s="185" t="s">
        <v>19</v>
      </c>
      <c r="N173" s="186" t="s">
        <v>46</v>
      </c>
      <c r="O173" s="65"/>
      <c r="P173" s="187">
        <f>O173*H173</f>
        <v>0</v>
      </c>
      <c r="Q173" s="187">
        <v>4.1320000000000003E-2</v>
      </c>
      <c r="R173" s="187">
        <f>Q173*H173</f>
        <v>4.1320000000000003E-2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2111</v>
      </c>
    </row>
    <row r="174" spans="1:65" s="2" customFormat="1">
      <c r="A174" s="35"/>
      <c r="B174" s="36"/>
      <c r="C174" s="37"/>
      <c r="D174" s="191" t="s">
        <v>243</v>
      </c>
      <c r="E174" s="37"/>
      <c r="F174" s="192" t="s">
        <v>731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243</v>
      </c>
      <c r="AU174" s="18" t="s">
        <v>86</v>
      </c>
    </row>
    <row r="175" spans="1:65" s="2" customFormat="1" ht="19.5">
      <c r="A175" s="35"/>
      <c r="B175" s="36"/>
      <c r="C175" s="37"/>
      <c r="D175" s="196" t="s">
        <v>249</v>
      </c>
      <c r="E175" s="37"/>
      <c r="F175" s="197" t="s">
        <v>675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249</v>
      </c>
      <c r="AU175" s="18" t="s">
        <v>86</v>
      </c>
    </row>
    <row r="176" spans="1:65" s="2" customFormat="1" ht="33" customHeight="1">
      <c r="A176" s="35"/>
      <c r="B176" s="36"/>
      <c r="C176" s="206" t="s">
        <v>472</v>
      </c>
      <c r="D176" s="206" t="s">
        <v>310</v>
      </c>
      <c r="E176" s="207" t="s">
        <v>732</v>
      </c>
      <c r="F176" s="208" t="s">
        <v>2112</v>
      </c>
      <c r="G176" s="209" t="s">
        <v>301</v>
      </c>
      <c r="H176" s="210">
        <v>1</v>
      </c>
      <c r="I176" s="211"/>
      <c r="J176" s="212">
        <f>ROUND(I176*H176,2)</f>
        <v>0</v>
      </c>
      <c r="K176" s="208" t="s">
        <v>240</v>
      </c>
      <c r="L176" s="213"/>
      <c r="M176" s="214" t="s">
        <v>19</v>
      </c>
      <c r="N176" s="215" t="s">
        <v>46</v>
      </c>
      <c r="O176" s="65"/>
      <c r="P176" s="187">
        <f>O176*H176</f>
        <v>0</v>
      </c>
      <c r="Q176" s="187">
        <v>3.9120000000000002E-2</v>
      </c>
      <c r="R176" s="187">
        <f>Q176*H176</f>
        <v>3.9120000000000002E-2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313</v>
      </c>
      <c r="AT176" s="189" t="s">
        <v>310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2113</v>
      </c>
    </row>
    <row r="177" spans="1:65" s="2" customFormat="1" ht="49.15" customHeight="1">
      <c r="A177" s="35"/>
      <c r="B177" s="36"/>
      <c r="C177" s="178" t="s">
        <v>476</v>
      </c>
      <c r="D177" s="178" t="s">
        <v>236</v>
      </c>
      <c r="E177" s="179" t="s">
        <v>714</v>
      </c>
      <c r="F177" s="180" t="s">
        <v>715</v>
      </c>
      <c r="G177" s="181" t="s">
        <v>301</v>
      </c>
      <c r="H177" s="182">
        <v>12</v>
      </c>
      <c r="I177" s="183"/>
      <c r="J177" s="184">
        <f>ROUND(I177*H177,2)</f>
        <v>0</v>
      </c>
      <c r="K177" s="180" t="s">
        <v>240</v>
      </c>
      <c r="L177" s="40"/>
      <c r="M177" s="185" t="s">
        <v>19</v>
      </c>
      <c r="N177" s="186" t="s">
        <v>46</v>
      </c>
      <c r="O177" s="65"/>
      <c r="P177" s="187">
        <f>O177*H177</f>
        <v>0</v>
      </c>
      <c r="Q177" s="187">
        <v>3.4799999999999998E-2</v>
      </c>
      <c r="R177" s="187">
        <f>Q177*H177</f>
        <v>0.41759999999999997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194</v>
      </c>
      <c r="AT177" s="189" t="s">
        <v>236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2114</v>
      </c>
    </row>
    <row r="178" spans="1:65" s="2" customFormat="1">
      <c r="A178" s="35"/>
      <c r="B178" s="36"/>
      <c r="C178" s="37"/>
      <c r="D178" s="191" t="s">
        <v>243</v>
      </c>
      <c r="E178" s="37"/>
      <c r="F178" s="192" t="s">
        <v>717</v>
      </c>
      <c r="G178" s="37"/>
      <c r="H178" s="37"/>
      <c r="I178" s="193"/>
      <c r="J178" s="37"/>
      <c r="K178" s="37"/>
      <c r="L178" s="40"/>
      <c r="M178" s="194"/>
      <c r="N178" s="195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243</v>
      </c>
      <c r="AU178" s="18" t="s">
        <v>86</v>
      </c>
    </row>
    <row r="179" spans="1:65" s="2" customFormat="1" ht="19.5">
      <c r="A179" s="35"/>
      <c r="B179" s="36"/>
      <c r="C179" s="37"/>
      <c r="D179" s="196" t="s">
        <v>249</v>
      </c>
      <c r="E179" s="37"/>
      <c r="F179" s="197" t="s">
        <v>675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249</v>
      </c>
      <c r="AU179" s="18" t="s">
        <v>86</v>
      </c>
    </row>
    <row r="180" spans="1:65" s="2" customFormat="1" ht="33" customHeight="1">
      <c r="A180" s="35"/>
      <c r="B180" s="36"/>
      <c r="C180" s="206" t="s">
        <v>482</v>
      </c>
      <c r="D180" s="206" t="s">
        <v>310</v>
      </c>
      <c r="E180" s="207" t="s">
        <v>718</v>
      </c>
      <c r="F180" s="208" t="s">
        <v>719</v>
      </c>
      <c r="G180" s="209" t="s">
        <v>301</v>
      </c>
      <c r="H180" s="210">
        <v>12</v>
      </c>
      <c r="I180" s="211"/>
      <c r="J180" s="212">
        <f>ROUND(I180*H180,2)</f>
        <v>0</v>
      </c>
      <c r="K180" s="208" t="s">
        <v>240</v>
      </c>
      <c r="L180" s="213"/>
      <c r="M180" s="214" t="s">
        <v>19</v>
      </c>
      <c r="N180" s="215" t="s">
        <v>46</v>
      </c>
      <c r="O180" s="65"/>
      <c r="P180" s="187">
        <f>O180*H180</f>
        <v>0</v>
      </c>
      <c r="Q180" s="187">
        <v>3.2599999999999997E-2</v>
      </c>
      <c r="R180" s="187">
        <f>Q180*H180</f>
        <v>0.39119999999999999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313</v>
      </c>
      <c r="AT180" s="189" t="s">
        <v>310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2115</v>
      </c>
    </row>
    <row r="181" spans="1:65" s="2" customFormat="1" ht="49.15" customHeight="1">
      <c r="A181" s="35"/>
      <c r="B181" s="36"/>
      <c r="C181" s="178" t="s">
        <v>486</v>
      </c>
      <c r="D181" s="178" t="s">
        <v>236</v>
      </c>
      <c r="E181" s="179" t="s">
        <v>721</v>
      </c>
      <c r="F181" s="180" t="s">
        <v>722</v>
      </c>
      <c r="G181" s="181" t="s">
        <v>301</v>
      </c>
      <c r="H181" s="182">
        <v>6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3.7199999999999997E-2</v>
      </c>
      <c r="R181" s="187">
        <f>Q181*H181</f>
        <v>0.22319999999999998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2116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724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86</v>
      </c>
    </row>
    <row r="183" spans="1:65" s="2" customFormat="1" ht="19.5">
      <c r="A183" s="35"/>
      <c r="B183" s="36"/>
      <c r="C183" s="37"/>
      <c r="D183" s="196" t="s">
        <v>249</v>
      </c>
      <c r="E183" s="37"/>
      <c r="F183" s="197" t="s">
        <v>675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249</v>
      </c>
      <c r="AU183" s="18" t="s">
        <v>86</v>
      </c>
    </row>
    <row r="184" spans="1:65" s="2" customFormat="1" ht="33" customHeight="1">
      <c r="A184" s="35"/>
      <c r="B184" s="36"/>
      <c r="C184" s="206" t="s">
        <v>492</v>
      </c>
      <c r="D184" s="206" t="s">
        <v>310</v>
      </c>
      <c r="E184" s="207" t="s">
        <v>725</v>
      </c>
      <c r="F184" s="208" t="s">
        <v>726</v>
      </c>
      <c r="G184" s="209" t="s">
        <v>301</v>
      </c>
      <c r="H184" s="210">
        <v>6</v>
      </c>
      <c r="I184" s="211"/>
      <c r="J184" s="212">
        <f>ROUND(I184*H184,2)</f>
        <v>0</v>
      </c>
      <c r="K184" s="208" t="s">
        <v>240</v>
      </c>
      <c r="L184" s="213"/>
      <c r="M184" s="214" t="s">
        <v>19</v>
      </c>
      <c r="N184" s="215" t="s">
        <v>46</v>
      </c>
      <c r="O184" s="65"/>
      <c r="P184" s="187">
        <f>O184*H184</f>
        <v>0</v>
      </c>
      <c r="Q184" s="187">
        <v>3.5000000000000003E-2</v>
      </c>
      <c r="R184" s="187">
        <f>Q184*H184</f>
        <v>0.21000000000000002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313</v>
      </c>
      <c r="AT184" s="189" t="s">
        <v>310</v>
      </c>
      <c r="AU184" s="189" t="s">
        <v>86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2117</v>
      </c>
    </row>
    <row r="185" spans="1:65" s="2" customFormat="1" ht="49.15" customHeight="1">
      <c r="A185" s="35"/>
      <c r="B185" s="36"/>
      <c r="C185" s="178" t="s">
        <v>496</v>
      </c>
      <c r="D185" s="178" t="s">
        <v>236</v>
      </c>
      <c r="E185" s="179" t="s">
        <v>2118</v>
      </c>
      <c r="F185" s="180" t="s">
        <v>2119</v>
      </c>
      <c r="G185" s="181" t="s">
        <v>301</v>
      </c>
      <c r="H185" s="182">
        <v>8</v>
      </c>
      <c r="I185" s="183"/>
      <c r="J185" s="184">
        <f>ROUND(I185*H185,2)</f>
        <v>0</v>
      </c>
      <c r="K185" s="180" t="s">
        <v>240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3.1539999999999999E-2</v>
      </c>
      <c r="R185" s="187">
        <f>Q185*H185</f>
        <v>0.25231999999999999</v>
      </c>
      <c r="S185" s="187">
        <v>0</v>
      </c>
      <c r="T185" s="18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194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194</v>
      </c>
      <c r="BM185" s="189" t="s">
        <v>2120</v>
      </c>
    </row>
    <row r="186" spans="1:65" s="2" customFormat="1">
      <c r="A186" s="35"/>
      <c r="B186" s="36"/>
      <c r="C186" s="37"/>
      <c r="D186" s="191" t="s">
        <v>243</v>
      </c>
      <c r="E186" s="37"/>
      <c r="F186" s="192" t="s">
        <v>2121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243</v>
      </c>
      <c r="AU186" s="18" t="s">
        <v>86</v>
      </c>
    </row>
    <row r="187" spans="1:65" s="2" customFormat="1" ht="33" customHeight="1">
      <c r="A187" s="35"/>
      <c r="B187" s="36"/>
      <c r="C187" s="206" t="s">
        <v>502</v>
      </c>
      <c r="D187" s="206" t="s">
        <v>310</v>
      </c>
      <c r="E187" s="207" t="s">
        <v>2122</v>
      </c>
      <c r="F187" s="208" t="s">
        <v>2123</v>
      </c>
      <c r="G187" s="209" t="s">
        <v>301</v>
      </c>
      <c r="H187" s="210">
        <v>8</v>
      </c>
      <c r="I187" s="211"/>
      <c r="J187" s="212">
        <f>ROUND(I187*H187,2)</f>
        <v>0</v>
      </c>
      <c r="K187" s="208" t="s">
        <v>240</v>
      </c>
      <c r="L187" s="213"/>
      <c r="M187" s="214" t="s">
        <v>19</v>
      </c>
      <c r="N187" s="215" t="s">
        <v>46</v>
      </c>
      <c r="O187" s="65"/>
      <c r="P187" s="187">
        <f>O187*H187</f>
        <v>0</v>
      </c>
      <c r="Q187" s="187">
        <v>2.9340000000000001E-2</v>
      </c>
      <c r="R187" s="187">
        <f>Q187*H187</f>
        <v>0.23472000000000001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313</v>
      </c>
      <c r="AT187" s="189" t="s">
        <v>310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2124</v>
      </c>
    </row>
    <row r="188" spans="1:65" s="2" customFormat="1" ht="49.15" customHeight="1">
      <c r="A188" s="35"/>
      <c r="B188" s="36"/>
      <c r="C188" s="178" t="s">
        <v>507</v>
      </c>
      <c r="D188" s="178" t="s">
        <v>236</v>
      </c>
      <c r="E188" s="179" t="s">
        <v>735</v>
      </c>
      <c r="F188" s="180" t="s">
        <v>736</v>
      </c>
      <c r="G188" s="181" t="s">
        <v>549</v>
      </c>
      <c r="H188" s="182">
        <v>3.67</v>
      </c>
      <c r="I188" s="183"/>
      <c r="J188" s="184">
        <f>ROUND(I188*H188,2)</f>
        <v>0</v>
      </c>
      <c r="K188" s="180" t="s">
        <v>240</v>
      </c>
      <c r="L188" s="40"/>
      <c r="M188" s="185" t="s">
        <v>19</v>
      </c>
      <c r="N188" s="186" t="s">
        <v>46</v>
      </c>
      <c r="O188" s="65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9" t="s">
        <v>194</v>
      </c>
      <c r="AT188" s="189" t="s">
        <v>236</v>
      </c>
      <c r="AU188" s="189" t="s">
        <v>86</v>
      </c>
      <c r="AY188" s="18" t="s">
        <v>233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8" t="s">
        <v>80</v>
      </c>
      <c r="BK188" s="190">
        <f>ROUND(I188*H188,2)</f>
        <v>0</v>
      </c>
      <c r="BL188" s="18" t="s">
        <v>194</v>
      </c>
      <c r="BM188" s="189" t="s">
        <v>2125</v>
      </c>
    </row>
    <row r="189" spans="1:65" s="2" customFormat="1">
      <c r="A189" s="35"/>
      <c r="B189" s="36"/>
      <c r="C189" s="37"/>
      <c r="D189" s="191" t="s">
        <v>243</v>
      </c>
      <c r="E189" s="37"/>
      <c r="F189" s="192" t="s">
        <v>738</v>
      </c>
      <c r="G189" s="37"/>
      <c r="H189" s="37"/>
      <c r="I189" s="193"/>
      <c r="J189" s="37"/>
      <c r="K189" s="37"/>
      <c r="L189" s="40"/>
      <c r="M189" s="194"/>
      <c r="N189" s="195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243</v>
      </c>
      <c r="AU189" s="18" t="s">
        <v>86</v>
      </c>
    </row>
    <row r="190" spans="1:65" s="2" customFormat="1" ht="55.5" customHeight="1">
      <c r="A190" s="35"/>
      <c r="B190" s="36"/>
      <c r="C190" s="178" t="s">
        <v>511</v>
      </c>
      <c r="D190" s="178" t="s">
        <v>236</v>
      </c>
      <c r="E190" s="179" t="s">
        <v>739</v>
      </c>
      <c r="F190" s="180" t="s">
        <v>740</v>
      </c>
      <c r="G190" s="181" t="s">
        <v>549</v>
      </c>
      <c r="H190" s="182">
        <v>3.67</v>
      </c>
      <c r="I190" s="183"/>
      <c r="J190" s="184">
        <f>ROUND(I190*H190,2)</f>
        <v>0</v>
      </c>
      <c r="K190" s="180" t="s">
        <v>240</v>
      </c>
      <c r="L190" s="40"/>
      <c r="M190" s="185" t="s">
        <v>19</v>
      </c>
      <c r="N190" s="186" t="s">
        <v>46</v>
      </c>
      <c r="O190" s="65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9" t="s">
        <v>194</v>
      </c>
      <c r="AT190" s="189" t="s">
        <v>236</v>
      </c>
      <c r="AU190" s="189" t="s">
        <v>86</v>
      </c>
      <c r="AY190" s="18" t="s">
        <v>233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8" t="s">
        <v>80</v>
      </c>
      <c r="BK190" s="190">
        <f>ROUND(I190*H190,2)</f>
        <v>0</v>
      </c>
      <c r="BL190" s="18" t="s">
        <v>194</v>
      </c>
      <c r="BM190" s="189" t="s">
        <v>2126</v>
      </c>
    </row>
    <row r="191" spans="1:65" s="2" customFormat="1">
      <c r="A191" s="35"/>
      <c r="B191" s="36"/>
      <c r="C191" s="37"/>
      <c r="D191" s="191" t="s">
        <v>243</v>
      </c>
      <c r="E191" s="37"/>
      <c r="F191" s="192" t="s">
        <v>742</v>
      </c>
      <c r="G191" s="37"/>
      <c r="H191" s="37"/>
      <c r="I191" s="193"/>
      <c r="J191" s="37"/>
      <c r="K191" s="37"/>
      <c r="L191" s="40"/>
      <c r="M191" s="194"/>
      <c r="N191" s="195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243</v>
      </c>
      <c r="AU191" s="18" t="s">
        <v>86</v>
      </c>
    </row>
    <row r="192" spans="1:65" s="2" customFormat="1" ht="55.5" customHeight="1">
      <c r="A192" s="35"/>
      <c r="B192" s="36"/>
      <c r="C192" s="178" t="s">
        <v>516</v>
      </c>
      <c r="D192" s="178" t="s">
        <v>236</v>
      </c>
      <c r="E192" s="179" t="s">
        <v>743</v>
      </c>
      <c r="F192" s="180" t="s">
        <v>2127</v>
      </c>
      <c r="G192" s="181" t="s">
        <v>549</v>
      </c>
      <c r="H192" s="182">
        <v>91.75</v>
      </c>
      <c r="I192" s="183"/>
      <c r="J192" s="184">
        <f>ROUND(I192*H192,2)</f>
        <v>0</v>
      </c>
      <c r="K192" s="180" t="s">
        <v>240</v>
      </c>
      <c r="L192" s="40"/>
      <c r="M192" s="185" t="s">
        <v>19</v>
      </c>
      <c r="N192" s="186" t="s">
        <v>46</v>
      </c>
      <c r="O192" s="65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9" t="s">
        <v>194</v>
      </c>
      <c r="AT192" s="189" t="s">
        <v>236</v>
      </c>
      <c r="AU192" s="189" t="s">
        <v>86</v>
      </c>
      <c r="AY192" s="18" t="s">
        <v>233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8" t="s">
        <v>80</v>
      </c>
      <c r="BK192" s="190">
        <f>ROUND(I192*H192,2)</f>
        <v>0</v>
      </c>
      <c r="BL192" s="18" t="s">
        <v>194</v>
      </c>
      <c r="BM192" s="189" t="s">
        <v>2128</v>
      </c>
    </row>
    <row r="193" spans="1:65" s="2" customFormat="1">
      <c r="A193" s="35"/>
      <c r="B193" s="36"/>
      <c r="C193" s="37"/>
      <c r="D193" s="191" t="s">
        <v>243</v>
      </c>
      <c r="E193" s="37"/>
      <c r="F193" s="192" t="s">
        <v>746</v>
      </c>
      <c r="G193" s="37"/>
      <c r="H193" s="37"/>
      <c r="I193" s="193"/>
      <c r="J193" s="37"/>
      <c r="K193" s="37"/>
      <c r="L193" s="40"/>
      <c r="M193" s="194"/>
      <c r="N193" s="195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243</v>
      </c>
      <c r="AU193" s="18" t="s">
        <v>86</v>
      </c>
    </row>
    <row r="194" spans="1:65" s="13" customFormat="1">
      <c r="B194" s="216"/>
      <c r="C194" s="217"/>
      <c r="D194" s="196" t="s">
        <v>562</v>
      </c>
      <c r="E194" s="217"/>
      <c r="F194" s="218" t="s">
        <v>2129</v>
      </c>
      <c r="G194" s="217"/>
      <c r="H194" s="219">
        <v>91.75</v>
      </c>
      <c r="I194" s="220"/>
      <c r="J194" s="217"/>
      <c r="K194" s="217"/>
      <c r="L194" s="221"/>
      <c r="M194" s="226"/>
      <c r="N194" s="227"/>
      <c r="O194" s="227"/>
      <c r="P194" s="227"/>
      <c r="Q194" s="227"/>
      <c r="R194" s="227"/>
      <c r="S194" s="227"/>
      <c r="T194" s="228"/>
      <c r="AT194" s="225" t="s">
        <v>562</v>
      </c>
      <c r="AU194" s="225" t="s">
        <v>86</v>
      </c>
      <c r="AV194" s="13" t="s">
        <v>86</v>
      </c>
      <c r="AW194" s="13" t="s">
        <v>4</v>
      </c>
      <c r="AX194" s="13" t="s">
        <v>80</v>
      </c>
      <c r="AY194" s="225" t="s">
        <v>233</v>
      </c>
    </row>
    <row r="195" spans="1:65" s="12" customFormat="1" ht="20.85" customHeight="1">
      <c r="B195" s="162"/>
      <c r="C195" s="163"/>
      <c r="D195" s="164" t="s">
        <v>74</v>
      </c>
      <c r="E195" s="176" t="s">
        <v>748</v>
      </c>
      <c r="F195" s="176" t="s">
        <v>2130</v>
      </c>
      <c r="G195" s="163"/>
      <c r="H195" s="163"/>
      <c r="I195" s="166"/>
      <c r="J195" s="177">
        <f>BK195</f>
        <v>0</v>
      </c>
      <c r="K195" s="163"/>
      <c r="L195" s="168"/>
      <c r="M195" s="169"/>
      <c r="N195" s="170"/>
      <c r="O195" s="170"/>
      <c r="P195" s="171">
        <f>SUM(P196:P230)</f>
        <v>0</v>
      </c>
      <c r="Q195" s="170"/>
      <c r="R195" s="171">
        <f>SUM(R196:R230)</f>
        <v>0.55975000000000008</v>
      </c>
      <c r="S195" s="170"/>
      <c r="T195" s="172">
        <f>SUM(T196:T230)</f>
        <v>0</v>
      </c>
      <c r="AR195" s="173" t="s">
        <v>86</v>
      </c>
      <c r="AT195" s="174" t="s">
        <v>74</v>
      </c>
      <c r="AU195" s="174" t="s">
        <v>86</v>
      </c>
      <c r="AY195" s="173" t="s">
        <v>233</v>
      </c>
      <c r="BK195" s="175">
        <f>SUM(BK196:BK230)</f>
        <v>0</v>
      </c>
    </row>
    <row r="196" spans="1:65" s="2" customFormat="1" ht="33" customHeight="1">
      <c r="A196" s="35"/>
      <c r="B196" s="36"/>
      <c r="C196" s="178" t="s">
        <v>520</v>
      </c>
      <c r="D196" s="178" t="s">
        <v>236</v>
      </c>
      <c r="E196" s="179" t="s">
        <v>750</v>
      </c>
      <c r="F196" s="180" t="s">
        <v>751</v>
      </c>
      <c r="G196" s="181" t="s">
        <v>307</v>
      </c>
      <c r="H196" s="182">
        <v>71</v>
      </c>
      <c r="I196" s="183"/>
      <c r="J196" s="184">
        <f>ROUND(I196*H196,2)</f>
        <v>0</v>
      </c>
      <c r="K196" s="180" t="s">
        <v>240</v>
      </c>
      <c r="L196" s="40"/>
      <c r="M196" s="185" t="s">
        <v>19</v>
      </c>
      <c r="N196" s="186" t="s">
        <v>46</v>
      </c>
      <c r="O196" s="65"/>
      <c r="P196" s="187">
        <f>O196*H196</f>
        <v>0</v>
      </c>
      <c r="Q196" s="187">
        <v>3.8000000000000002E-4</v>
      </c>
      <c r="R196" s="187">
        <f>Q196*H196</f>
        <v>2.6980000000000001E-2</v>
      </c>
      <c r="S196" s="187">
        <v>0</v>
      </c>
      <c r="T196" s="18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9" t="s">
        <v>194</v>
      </c>
      <c r="AT196" s="189" t="s">
        <v>236</v>
      </c>
      <c r="AU196" s="189" t="s">
        <v>91</v>
      </c>
      <c r="AY196" s="18" t="s">
        <v>233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8" t="s">
        <v>80</v>
      </c>
      <c r="BK196" s="190">
        <f>ROUND(I196*H196,2)</f>
        <v>0</v>
      </c>
      <c r="BL196" s="18" t="s">
        <v>194</v>
      </c>
      <c r="BM196" s="189" t="s">
        <v>2131</v>
      </c>
    </row>
    <row r="197" spans="1:65" s="2" customFormat="1">
      <c r="A197" s="35"/>
      <c r="B197" s="36"/>
      <c r="C197" s="37"/>
      <c r="D197" s="191" t="s">
        <v>243</v>
      </c>
      <c r="E197" s="37"/>
      <c r="F197" s="192" t="s">
        <v>753</v>
      </c>
      <c r="G197" s="37"/>
      <c r="H197" s="37"/>
      <c r="I197" s="193"/>
      <c r="J197" s="37"/>
      <c r="K197" s="37"/>
      <c r="L197" s="40"/>
      <c r="M197" s="194"/>
      <c r="N197" s="195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243</v>
      </c>
      <c r="AU197" s="18" t="s">
        <v>91</v>
      </c>
    </row>
    <row r="198" spans="1:65" s="2" customFormat="1" ht="39">
      <c r="A198" s="35"/>
      <c r="B198" s="36"/>
      <c r="C198" s="37"/>
      <c r="D198" s="196" t="s">
        <v>249</v>
      </c>
      <c r="E198" s="37"/>
      <c r="F198" s="197" t="s">
        <v>754</v>
      </c>
      <c r="G198" s="37"/>
      <c r="H198" s="37"/>
      <c r="I198" s="193"/>
      <c r="J198" s="37"/>
      <c r="K198" s="37"/>
      <c r="L198" s="40"/>
      <c r="M198" s="194"/>
      <c r="N198" s="195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249</v>
      </c>
      <c r="AU198" s="18" t="s">
        <v>91</v>
      </c>
    </row>
    <row r="199" spans="1:65" s="2" customFormat="1" ht="33" customHeight="1">
      <c r="A199" s="35"/>
      <c r="B199" s="36"/>
      <c r="C199" s="178" t="s">
        <v>526</v>
      </c>
      <c r="D199" s="178" t="s">
        <v>236</v>
      </c>
      <c r="E199" s="179" t="s">
        <v>755</v>
      </c>
      <c r="F199" s="180" t="s">
        <v>756</v>
      </c>
      <c r="G199" s="181" t="s">
        <v>307</v>
      </c>
      <c r="H199" s="182">
        <v>215</v>
      </c>
      <c r="I199" s="183"/>
      <c r="J199" s="184">
        <f>ROUND(I199*H199,2)</f>
        <v>0</v>
      </c>
      <c r="K199" s="180" t="s">
        <v>240</v>
      </c>
      <c r="L199" s="40"/>
      <c r="M199" s="185" t="s">
        <v>19</v>
      </c>
      <c r="N199" s="186" t="s">
        <v>46</v>
      </c>
      <c r="O199" s="65"/>
      <c r="P199" s="187">
        <f>O199*H199</f>
        <v>0</v>
      </c>
      <c r="Q199" s="187">
        <v>4.6000000000000001E-4</v>
      </c>
      <c r="R199" s="187">
        <f>Q199*H199</f>
        <v>9.8900000000000002E-2</v>
      </c>
      <c r="S199" s="187">
        <v>0</v>
      </c>
      <c r="T199" s="18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9" t="s">
        <v>194</v>
      </c>
      <c r="AT199" s="189" t="s">
        <v>236</v>
      </c>
      <c r="AU199" s="189" t="s">
        <v>91</v>
      </c>
      <c r="AY199" s="18" t="s">
        <v>233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8" t="s">
        <v>80</v>
      </c>
      <c r="BK199" s="190">
        <f>ROUND(I199*H199,2)</f>
        <v>0</v>
      </c>
      <c r="BL199" s="18" t="s">
        <v>194</v>
      </c>
      <c r="BM199" s="189" t="s">
        <v>2132</v>
      </c>
    </row>
    <row r="200" spans="1:65" s="2" customFormat="1">
      <c r="A200" s="35"/>
      <c r="B200" s="36"/>
      <c r="C200" s="37"/>
      <c r="D200" s="191" t="s">
        <v>243</v>
      </c>
      <c r="E200" s="37"/>
      <c r="F200" s="192" t="s">
        <v>758</v>
      </c>
      <c r="G200" s="37"/>
      <c r="H200" s="37"/>
      <c r="I200" s="193"/>
      <c r="J200" s="37"/>
      <c r="K200" s="37"/>
      <c r="L200" s="40"/>
      <c r="M200" s="194"/>
      <c r="N200" s="195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243</v>
      </c>
      <c r="AU200" s="18" t="s">
        <v>91</v>
      </c>
    </row>
    <row r="201" spans="1:65" s="2" customFormat="1" ht="29.25">
      <c r="A201" s="35"/>
      <c r="B201" s="36"/>
      <c r="C201" s="37"/>
      <c r="D201" s="196" t="s">
        <v>249</v>
      </c>
      <c r="E201" s="37"/>
      <c r="F201" s="197" t="s">
        <v>759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249</v>
      </c>
      <c r="AU201" s="18" t="s">
        <v>91</v>
      </c>
    </row>
    <row r="202" spans="1:65" s="2" customFormat="1" ht="33" customHeight="1">
      <c r="A202" s="35"/>
      <c r="B202" s="36"/>
      <c r="C202" s="178" t="s">
        <v>532</v>
      </c>
      <c r="D202" s="178" t="s">
        <v>236</v>
      </c>
      <c r="E202" s="179" t="s">
        <v>760</v>
      </c>
      <c r="F202" s="180" t="s">
        <v>761</v>
      </c>
      <c r="G202" s="181" t="s">
        <v>307</v>
      </c>
      <c r="H202" s="182">
        <v>169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5.5999999999999995E-4</v>
      </c>
      <c r="R202" s="187">
        <f>Q202*H202</f>
        <v>9.4639999999999988E-2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91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2133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763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91</v>
      </c>
    </row>
    <row r="204" spans="1:65" s="2" customFormat="1" ht="29.25">
      <c r="A204" s="35"/>
      <c r="B204" s="36"/>
      <c r="C204" s="37"/>
      <c r="D204" s="196" t="s">
        <v>249</v>
      </c>
      <c r="E204" s="37"/>
      <c r="F204" s="197" t="s">
        <v>759</v>
      </c>
      <c r="G204" s="37"/>
      <c r="H204" s="37"/>
      <c r="I204" s="193"/>
      <c r="J204" s="37"/>
      <c r="K204" s="37"/>
      <c r="L204" s="40"/>
      <c r="M204" s="194"/>
      <c r="N204" s="195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249</v>
      </c>
      <c r="AU204" s="18" t="s">
        <v>91</v>
      </c>
    </row>
    <row r="205" spans="1:65" s="2" customFormat="1" ht="33" customHeight="1">
      <c r="A205" s="35"/>
      <c r="B205" s="36"/>
      <c r="C205" s="178" t="s">
        <v>536</v>
      </c>
      <c r="D205" s="178" t="s">
        <v>236</v>
      </c>
      <c r="E205" s="179" t="s">
        <v>764</v>
      </c>
      <c r="F205" s="180" t="s">
        <v>765</v>
      </c>
      <c r="G205" s="181" t="s">
        <v>307</v>
      </c>
      <c r="H205" s="182">
        <v>171</v>
      </c>
      <c r="I205" s="183"/>
      <c r="J205" s="184">
        <f>ROUND(I205*H205,2)</f>
        <v>0</v>
      </c>
      <c r="K205" s="180" t="s">
        <v>240</v>
      </c>
      <c r="L205" s="40"/>
      <c r="M205" s="185" t="s">
        <v>19</v>
      </c>
      <c r="N205" s="186" t="s">
        <v>46</v>
      </c>
      <c r="O205" s="65"/>
      <c r="P205" s="187">
        <f>O205*H205</f>
        <v>0</v>
      </c>
      <c r="Q205" s="187">
        <v>7.1000000000000002E-4</v>
      </c>
      <c r="R205" s="187">
        <f>Q205*H205</f>
        <v>0.12141</v>
      </c>
      <c r="S205" s="187">
        <v>0</v>
      </c>
      <c r="T205" s="18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9" t="s">
        <v>194</v>
      </c>
      <c r="AT205" s="189" t="s">
        <v>236</v>
      </c>
      <c r="AU205" s="189" t="s">
        <v>91</v>
      </c>
      <c r="AY205" s="18" t="s">
        <v>233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8" t="s">
        <v>80</v>
      </c>
      <c r="BK205" s="190">
        <f>ROUND(I205*H205,2)</f>
        <v>0</v>
      </c>
      <c r="BL205" s="18" t="s">
        <v>194</v>
      </c>
      <c r="BM205" s="189" t="s">
        <v>2134</v>
      </c>
    </row>
    <row r="206" spans="1:65" s="2" customFormat="1">
      <c r="A206" s="35"/>
      <c r="B206" s="36"/>
      <c r="C206" s="37"/>
      <c r="D206" s="191" t="s">
        <v>243</v>
      </c>
      <c r="E206" s="37"/>
      <c r="F206" s="192" t="s">
        <v>767</v>
      </c>
      <c r="G206" s="37"/>
      <c r="H206" s="37"/>
      <c r="I206" s="193"/>
      <c r="J206" s="37"/>
      <c r="K206" s="37"/>
      <c r="L206" s="40"/>
      <c r="M206" s="194"/>
      <c r="N206" s="195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243</v>
      </c>
      <c r="AU206" s="18" t="s">
        <v>91</v>
      </c>
    </row>
    <row r="207" spans="1:65" s="2" customFormat="1" ht="29.25">
      <c r="A207" s="35"/>
      <c r="B207" s="36"/>
      <c r="C207" s="37"/>
      <c r="D207" s="196" t="s">
        <v>249</v>
      </c>
      <c r="E207" s="37"/>
      <c r="F207" s="197" t="s">
        <v>759</v>
      </c>
      <c r="G207" s="37"/>
      <c r="H207" s="37"/>
      <c r="I207" s="193"/>
      <c r="J207" s="37"/>
      <c r="K207" s="37"/>
      <c r="L207" s="40"/>
      <c r="M207" s="194"/>
      <c r="N207" s="195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249</v>
      </c>
      <c r="AU207" s="18" t="s">
        <v>91</v>
      </c>
    </row>
    <row r="208" spans="1:65" s="2" customFormat="1" ht="33" customHeight="1">
      <c r="A208" s="35"/>
      <c r="B208" s="36"/>
      <c r="C208" s="178" t="s">
        <v>542</v>
      </c>
      <c r="D208" s="178" t="s">
        <v>236</v>
      </c>
      <c r="E208" s="179" t="s">
        <v>768</v>
      </c>
      <c r="F208" s="180" t="s">
        <v>769</v>
      </c>
      <c r="G208" s="181" t="s">
        <v>307</v>
      </c>
      <c r="H208" s="182">
        <v>19</v>
      </c>
      <c r="I208" s="183"/>
      <c r="J208" s="184">
        <f>ROUND(I208*H208,2)</f>
        <v>0</v>
      </c>
      <c r="K208" s="180" t="s">
        <v>240</v>
      </c>
      <c r="L208" s="40"/>
      <c r="M208" s="185" t="s">
        <v>19</v>
      </c>
      <c r="N208" s="186" t="s">
        <v>46</v>
      </c>
      <c r="O208" s="65"/>
      <c r="P208" s="187">
        <f>O208*H208</f>
        <v>0</v>
      </c>
      <c r="Q208" s="187">
        <v>1.25E-3</v>
      </c>
      <c r="R208" s="187">
        <f>Q208*H208</f>
        <v>2.375E-2</v>
      </c>
      <c r="S208" s="187">
        <v>0</v>
      </c>
      <c r="T208" s="18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9" t="s">
        <v>194</v>
      </c>
      <c r="AT208" s="189" t="s">
        <v>236</v>
      </c>
      <c r="AU208" s="189" t="s">
        <v>91</v>
      </c>
      <c r="AY208" s="18" t="s">
        <v>233</v>
      </c>
      <c r="BE208" s="190">
        <f>IF(N208="základní",J208,0)</f>
        <v>0</v>
      </c>
      <c r="BF208" s="190">
        <f>IF(N208="snížená",J208,0)</f>
        <v>0</v>
      </c>
      <c r="BG208" s="190">
        <f>IF(N208="zákl. přenesená",J208,0)</f>
        <v>0</v>
      </c>
      <c r="BH208" s="190">
        <f>IF(N208="sníž. přenesená",J208,0)</f>
        <v>0</v>
      </c>
      <c r="BI208" s="190">
        <f>IF(N208="nulová",J208,0)</f>
        <v>0</v>
      </c>
      <c r="BJ208" s="18" t="s">
        <v>80</v>
      </c>
      <c r="BK208" s="190">
        <f>ROUND(I208*H208,2)</f>
        <v>0</v>
      </c>
      <c r="BL208" s="18" t="s">
        <v>194</v>
      </c>
      <c r="BM208" s="189" t="s">
        <v>2135</v>
      </c>
    </row>
    <row r="209" spans="1:65" s="2" customFormat="1">
      <c r="A209" s="35"/>
      <c r="B209" s="36"/>
      <c r="C209" s="37"/>
      <c r="D209" s="191" t="s">
        <v>243</v>
      </c>
      <c r="E209" s="37"/>
      <c r="F209" s="192" t="s">
        <v>771</v>
      </c>
      <c r="G209" s="37"/>
      <c r="H209" s="37"/>
      <c r="I209" s="193"/>
      <c r="J209" s="37"/>
      <c r="K209" s="37"/>
      <c r="L209" s="40"/>
      <c r="M209" s="194"/>
      <c r="N209" s="195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243</v>
      </c>
      <c r="AU209" s="18" t="s">
        <v>91</v>
      </c>
    </row>
    <row r="210" spans="1:65" s="2" customFormat="1" ht="29.25">
      <c r="A210" s="35"/>
      <c r="B210" s="36"/>
      <c r="C210" s="37"/>
      <c r="D210" s="196" t="s">
        <v>249</v>
      </c>
      <c r="E210" s="37"/>
      <c r="F210" s="197" t="s">
        <v>759</v>
      </c>
      <c r="G210" s="37"/>
      <c r="H210" s="37"/>
      <c r="I210" s="193"/>
      <c r="J210" s="37"/>
      <c r="K210" s="37"/>
      <c r="L210" s="40"/>
      <c r="M210" s="194"/>
      <c r="N210" s="195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249</v>
      </c>
      <c r="AU210" s="18" t="s">
        <v>91</v>
      </c>
    </row>
    <row r="211" spans="1:65" s="2" customFormat="1" ht="33" customHeight="1">
      <c r="A211" s="35"/>
      <c r="B211" s="36"/>
      <c r="C211" s="178" t="s">
        <v>546</v>
      </c>
      <c r="D211" s="178" t="s">
        <v>236</v>
      </c>
      <c r="E211" s="179" t="s">
        <v>772</v>
      </c>
      <c r="F211" s="180" t="s">
        <v>773</v>
      </c>
      <c r="G211" s="181" t="s">
        <v>307</v>
      </c>
      <c r="H211" s="182">
        <v>45</v>
      </c>
      <c r="I211" s="183"/>
      <c r="J211" s="184">
        <f>ROUND(I211*H211,2)</f>
        <v>0</v>
      </c>
      <c r="K211" s="180" t="s">
        <v>240</v>
      </c>
      <c r="L211" s="40"/>
      <c r="M211" s="185" t="s">
        <v>19</v>
      </c>
      <c r="N211" s="186" t="s">
        <v>46</v>
      </c>
      <c r="O211" s="65"/>
      <c r="P211" s="187">
        <f>O211*H211</f>
        <v>0</v>
      </c>
      <c r="Q211" s="187">
        <v>1.6199999999999999E-3</v>
      </c>
      <c r="R211" s="187">
        <f>Q211*H211</f>
        <v>7.2899999999999993E-2</v>
      </c>
      <c r="S211" s="187">
        <v>0</v>
      </c>
      <c r="T211" s="18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9" t="s">
        <v>194</v>
      </c>
      <c r="AT211" s="189" t="s">
        <v>236</v>
      </c>
      <c r="AU211" s="189" t="s">
        <v>91</v>
      </c>
      <c r="AY211" s="18" t="s">
        <v>233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8" t="s">
        <v>80</v>
      </c>
      <c r="BK211" s="190">
        <f>ROUND(I211*H211,2)</f>
        <v>0</v>
      </c>
      <c r="BL211" s="18" t="s">
        <v>194</v>
      </c>
      <c r="BM211" s="189" t="s">
        <v>2136</v>
      </c>
    </row>
    <row r="212" spans="1:65" s="2" customFormat="1">
      <c r="A212" s="35"/>
      <c r="B212" s="36"/>
      <c r="C212" s="37"/>
      <c r="D212" s="191" t="s">
        <v>243</v>
      </c>
      <c r="E212" s="37"/>
      <c r="F212" s="192" t="s">
        <v>775</v>
      </c>
      <c r="G212" s="37"/>
      <c r="H212" s="37"/>
      <c r="I212" s="193"/>
      <c r="J212" s="37"/>
      <c r="K212" s="37"/>
      <c r="L212" s="40"/>
      <c r="M212" s="194"/>
      <c r="N212" s="195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243</v>
      </c>
      <c r="AU212" s="18" t="s">
        <v>91</v>
      </c>
    </row>
    <row r="213" spans="1:65" s="2" customFormat="1" ht="29.25">
      <c r="A213" s="35"/>
      <c r="B213" s="36"/>
      <c r="C213" s="37"/>
      <c r="D213" s="196" t="s">
        <v>249</v>
      </c>
      <c r="E213" s="37"/>
      <c r="F213" s="197" t="s">
        <v>759</v>
      </c>
      <c r="G213" s="37"/>
      <c r="H213" s="37"/>
      <c r="I213" s="193"/>
      <c r="J213" s="37"/>
      <c r="K213" s="37"/>
      <c r="L213" s="40"/>
      <c r="M213" s="194"/>
      <c r="N213" s="195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249</v>
      </c>
      <c r="AU213" s="18" t="s">
        <v>91</v>
      </c>
    </row>
    <row r="214" spans="1:65" s="2" customFormat="1" ht="33" customHeight="1">
      <c r="A214" s="35"/>
      <c r="B214" s="36"/>
      <c r="C214" s="178" t="s">
        <v>552</v>
      </c>
      <c r="D214" s="178" t="s">
        <v>236</v>
      </c>
      <c r="E214" s="179" t="s">
        <v>776</v>
      </c>
      <c r="F214" s="180" t="s">
        <v>777</v>
      </c>
      <c r="G214" s="181" t="s">
        <v>307</v>
      </c>
      <c r="H214" s="182">
        <v>51</v>
      </c>
      <c r="I214" s="183"/>
      <c r="J214" s="184">
        <f>ROUND(I214*H214,2)</f>
        <v>0</v>
      </c>
      <c r="K214" s="180" t="s">
        <v>240</v>
      </c>
      <c r="L214" s="40"/>
      <c r="M214" s="185" t="s">
        <v>19</v>
      </c>
      <c r="N214" s="186" t="s">
        <v>46</v>
      </c>
      <c r="O214" s="65"/>
      <c r="P214" s="187">
        <f>O214*H214</f>
        <v>0</v>
      </c>
      <c r="Q214" s="187">
        <v>1.97E-3</v>
      </c>
      <c r="R214" s="187">
        <f>Q214*H214</f>
        <v>0.10047</v>
      </c>
      <c r="S214" s="187">
        <v>0</v>
      </c>
      <c r="T214" s="18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9" t="s">
        <v>194</v>
      </c>
      <c r="AT214" s="189" t="s">
        <v>236</v>
      </c>
      <c r="AU214" s="189" t="s">
        <v>91</v>
      </c>
      <c r="AY214" s="18" t="s">
        <v>233</v>
      </c>
      <c r="BE214" s="190">
        <f>IF(N214="základní",J214,0)</f>
        <v>0</v>
      </c>
      <c r="BF214" s="190">
        <f>IF(N214="snížená",J214,0)</f>
        <v>0</v>
      </c>
      <c r="BG214" s="190">
        <f>IF(N214="zákl. přenesená",J214,0)</f>
        <v>0</v>
      </c>
      <c r="BH214" s="190">
        <f>IF(N214="sníž. přenesená",J214,0)</f>
        <v>0</v>
      </c>
      <c r="BI214" s="190">
        <f>IF(N214="nulová",J214,0)</f>
        <v>0</v>
      </c>
      <c r="BJ214" s="18" t="s">
        <v>80</v>
      </c>
      <c r="BK214" s="190">
        <f>ROUND(I214*H214,2)</f>
        <v>0</v>
      </c>
      <c r="BL214" s="18" t="s">
        <v>194</v>
      </c>
      <c r="BM214" s="189" t="s">
        <v>2137</v>
      </c>
    </row>
    <row r="215" spans="1:65" s="2" customFormat="1">
      <c r="A215" s="35"/>
      <c r="B215" s="36"/>
      <c r="C215" s="37"/>
      <c r="D215" s="191" t="s">
        <v>243</v>
      </c>
      <c r="E215" s="37"/>
      <c r="F215" s="192" t="s">
        <v>779</v>
      </c>
      <c r="G215" s="37"/>
      <c r="H215" s="37"/>
      <c r="I215" s="193"/>
      <c r="J215" s="37"/>
      <c r="K215" s="37"/>
      <c r="L215" s="40"/>
      <c r="M215" s="194"/>
      <c r="N215" s="195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243</v>
      </c>
      <c r="AU215" s="18" t="s">
        <v>91</v>
      </c>
    </row>
    <row r="216" spans="1:65" s="2" customFormat="1" ht="29.25">
      <c r="A216" s="35"/>
      <c r="B216" s="36"/>
      <c r="C216" s="37"/>
      <c r="D216" s="196" t="s">
        <v>249</v>
      </c>
      <c r="E216" s="37"/>
      <c r="F216" s="197" t="s">
        <v>780</v>
      </c>
      <c r="G216" s="37"/>
      <c r="H216" s="37"/>
      <c r="I216" s="193"/>
      <c r="J216" s="37"/>
      <c r="K216" s="37"/>
      <c r="L216" s="40"/>
      <c r="M216" s="194"/>
      <c r="N216" s="195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249</v>
      </c>
      <c r="AU216" s="18" t="s">
        <v>91</v>
      </c>
    </row>
    <row r="217" spans="1:65" s="2" customFormat="1" ht="33" customHeight="1">
      <c r="A217" s="35"/>
      <c r="B217" s="36"/>
      <c r="C217" s="178" t="s">
        <v>557</v>
      </c>
      <c r="D217" s="178" t="s">
        <v>236</v>
      </c>
      <c r="E217" s="179" t="s">
        <v>781</v>
      </c>
      <c r="F217" s="180" t="s">
        <v>782</v>
      </c>
      <c r="G217" s="181" t="s">
        <v>307</v>
      </c>
      <c r="H217" s="182">
        <v>6</v>
      </c>
      <c r="I217" s="183"/>
      <c r="J217" s="184">
        <f>ROUND(I217*H217,2)</f>
        <v>0</v>
      </c>
      <c r="K217" s="180" t="s">
        <v>240</v>
      </c>
      <c r="L217" s="40"/>
      <c r="M217" s="185" t="s">
        <v>19</v>
      </c>
      <c r="N217" s="186" t="s">
        <v>46</v>
      </c>
      <c r="O217" s="65"/>
      <c r="P217" s="187">
        <f>O217*H217</f>
        <v>0</v>
      </c>
      <c r="Q217" s="187">
        <v>3.4499999999999999E-3</v>
      </c>
      <c r="R217" s="187">
        <f>Q217*H217</f>
        <v>2.07E-2</v>
      </c>
      <c r="S217" s="187">
        <v>0</v>
      </c>
      <c r="T217" s="18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9" t="s">
        <v>194</v>
      </c>
      <c r="AT217" s="189" t="s">
        <v>236</v>
      </c>
      <c r="AU217" s="189" t="s">
        <v>91</v>
      </c>
      <c r="AY217" s="18" t="s">
        <v>233</v>
      </c>
      <c r="BE217" s="190">
        <f>IF(N217="základní",J217,0)</f>
        <v>0</v>
      </c>
      <c r="BF217" s="190">
        <f>IF(N217="snížená",J217,0)</f>
        <v>0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8" t="s">
        <v>80</v>
      </c>
      <c r="BK217" s="190">
        <f>ROUND(I217*H217,2)</f>
        <v>0</v>
      </c>
      <c r="BL217" s="18" t="s">
        <v>194</v>
      </c>
      <c r="BM217" s="189" t="s">
        <v>2138</v>
      </c>
    </row>
    <row r="218" spans="1:65" s="2" customFormat="1">
      <c r="A218" s="35"/>
      <c r="B218" s="36"/>
      <c r="C218" s="37"/>
      <c r="D218" s="191" t="s">
        <v>243</v>
      </c>
      <c r="E218" s="37"/>
      <c r="F218" s="192" t="s">
        <v>784</v>
      </c>
      <c r="G218" s="37"/>
      <c r="H218" s="37"/>
      <c r="I218" s="193"/>
      <c r="J218" s="37"/>
      <c r="K218" s="37"/>
      <c r="L218" s="40"/>
      <c r="M218" s="194"/>
      <c r="N218" s="195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243</v>
      </c>
      <c r="AU218" s="18" t="s">
        <v>91</v>
      </c>
    </row>
    <row r="219" spans="1:65" s="2" customFormat="1" ht="29.25">
      <c r="A219" s="35"/>
      <c r="B219" s="36"/>
      <c r="C219" s="37"/>
      <c r="D219" s="196" t="s">
        <v>249</v>
      </c>
      <c r="E219" s="37"/>
      <c r="F219" s="197" t="s">
        <v>759</v>
      </c>
      <c r="G219" s="37"/>
      <c r="H219" s="37"/>
      <c r="I219" s="193"/>
      <c r="J219" s="37"/>
      <c r="K219" s="37"/>
      <c r="L219" s="40"/>
      <c r="M219" s="194"/>
      <c r="N219" s="195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249</v>
      </c>
      <c r="AU219" s="18" t="s">
        <v>91</v>
      </c>
    </row>
    <row r="220" spans="1:65" s="2" customFormat="1" ht="24.2" customHeight="1">
      <c r="A220" s="35"/>
      <c r="B220" s="36"/>
      <c r="C220" s="178" t="s">
        <v>794</v>
      </c>
      <c r="D220" s="178" t="s">
        <v>236</v>
      </c>
      <c r="E220" s="179" t="s">
        <v>795</v>
      </c>
      <c r="F220" s="180" t="s">
        <v>2139</v>
      </c>
      <c r="G220" s="181" t="s">
        <v>307</v>
      </c>
      <c r="H220" s="182">
        <v>645</v>
      </c>
      <c r="I220" s="183"/>
      <c r="J220" s="184">
        <f>ROUND(I220*H220,2)</f>
        <v>0</v>
      </c>
      <c r="K220" s="180" t="s">
        <v>240</v>
      </c>
      <c r="L220" s="40"/>
      <c r="M220" s="185" t="s">
        <v>19</v>
      </c>
      <c r="N220" s="186" t="s">
        <v>46</v>
      </c>
      <c r="O220" s="65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9" t="s">
        <v>194</v>
      </c>
      <c r="AT220" s="189" t="s">
        <v>236</v>
      </c>
      <c r="AU220" s="189" t="s">
        <v>91</v>
      </c>
      <c r="AY220" s="18" t="s">
        <v>233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8" t="s">
        <v>80</v>
      </c>
      <c r="BK220" s="190">
        <f>ROUND(I220*H220,2)</f>
        <v>0</v>
      </c>
      <c r="BL220" s="18" t="s">
        <v>194</v>
      </c>
      <c r="BM220" s="189" t="s">
        <v>2140</v>
      </c>
    </row>
    <row r="221" spans="1:65" s="2" customFormat="1">
      <c r="A221" s="35"/>
      <c r="B221" s="36"/>
      <c r="C221" s="37"/>
      <c r="D221" s="191" t="s">
        <v>243</v>
      </c>
      <c r="E221" s="37"/>
      <c r="F221" s="192" t="s">
        <v>798</v>
      </c>
      <c r="G221" s="37"/>
      <c r="H221" s="37"/>
      <c r="I221" s="193"/>
      <c r="J221" s="37"/>
      <c r="K221" s="37"/>
      <c r="L221" s="40"/>
      <c r="M221" s="194"/>
      <c r="N221" s="195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243</v>
      </c>
      <c r="AU221" s="18" t="s">
        <v>91</v>
      </c>
    </row>
    <row r="222" spans="1:65" s="2" customFormat="1" ht="24.2" customHeight="1">
      <c r="A222" s="35"/>
      <c r="B222" s="36"/>
      <c r="C222" s="178" t="s">
        <v>799</v>
      </c>
      <c r="D222" s="178" t="s">
        <v>236</v>
      </c>
      <c r="E222" s="179" t="s">
        <v>800</v>
      </c>
      <c r="F222" s="180" t="s">
        <v>2141</v>
      </c>
      <c r="G222" s="181" t="s">
        <v>307</v>
      </c>
      <c r="H222" s="182">
        <v>102</v>
      </c>
      <c r="I222" s="183"/>
      <c r="J222" s="184">
        <f>ROUND(I222*H222,2)</f>
        <v>0</v>
      </c>
      <c r="K222" s="180" t="s">
        <v>240</v>
      </c>
      <c r="L222" s="40"/>
      <c r="M222" s="185" t="s">
        <v>19</v>
      </c>
      <c r="N222" s="186" t="s">
        <v>46</v>
      </c>
      <c r="O222" s="65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9" t="s">
        <v>194</v>
      </c>
      <c r="AT222" s="189" t="s">
        <v>236</v>
      </c>
      <c r="AU222" s="189" t="s">
        <v>91</v>
      </c>
      <c r="AY222" s="18" t="s">
        <v>233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8" t="s">
        <v>80</v>
      </c>
      <c r="BK222" s="190">
        <f>ROUND(I222*H222,2)</f>
        <v>0</v>
      </c>
      <c r="BL222" s="18" t="s">
        <v>194</v>
      </c>
      <c r="BM222" s="189" t="s">
        <v>2142</v>
      </c>
    </row>
    <row r="223" spans="1:65" s="2" customFormat="1">
      <c r="A223" s="35"/>
      <c r="B223" s="36"/>
      <c r="C223" s="37"/>
      <c r="D223" s="191" t="s">
        <v>243</v>
      </c>
      <c r="E223" s="37"/>
      <c r="F223" s="192" t="s">
        <v>803</v>
      </c>
      <c r="G223" s="37"/>
      <c r="H223" s="37"/>
      <c r="I223" s="193"/>
      <c r="J223" s="37"/>
      <c r="K223" s="37"/>
      <c r="L223" s="40"/>
      <c r="M223" s="194"/>
      <c r="N223" s="195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243</v>
      </c>
      <c r="AU223" s="18" t="s">
        <v>91</v>
      </c>
    </row>
    <row r="224" spans="1:65" s="2" customFormat="1" ht="49.15" customHeight="1">
      <c r="A224" s="35"/>
      <c r="B224" s="36"/>
      <c r="C224" s="178" t="s">
        <v>804</v>
      </c>
      <c r="D224" s="178" t="s">
        <v>236</v>
      </c>
      <c r="E224" s="179" t="s">
        <v>810</v>
      </c>
      <c r="F224" s="180" t="s">
        <v>2143</v>
      </c>
      <c r="G224" s="181" t="s">
        <v>549</v>
      </c>
      <c r="H224" s="182">
        <v>0.56000000000000005</v>
      </c>
      <c r="I224" s="183"/>
      <c r="J224" s="184">
        <f>ROUND(I224*H224,2)</f>
        <v>0</v>
      </c>
      <c r="K224" s="180" t="s">
        <v>240</v>
      </c>
      <c r="L224" s="40"/>
      <c r="M224" s="185" t="s">
        <v>19</v>
      </c>
      <c r="N224" s="186" t="s">
        <v>46</v>
      </c>
      <c r="O224" s="65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9" t="s">
        <v>194</v>
      </c>
      <c r="AT224" s="189" t="s">
        <v>236</v>
      </c>
      <c r="AU224" s="189" t="s">
        <v>91</v>
      </c>
      <c r="AY224" s="18" t="s">
        <v>233</v>
      </c>
      <c r="BE224" s="190">
        <f>IF(N224="základní",J224,0)</f>
        <v>0</v>
      </c>
      <c r="BF224" s="190">
        <f>IF(N224="snížená",J224,0)</f>
        <v>0</v>
      </c>
      <c r="BG224" s="190">
        <f>IF(N224="zákl. přenesená",J224,0)</f>
        <v>0</v>
      </c>
      <c r="BH224" s="190">
        <f>IF(N224="sníž. přenesená",J224,0)</f>
        <v>0</v>
      </c>
      <c r="BI224" s="190">
        <f>IF(N224="nulová",J224,0)</f>
        <v>0</v>
      </c>
      <c r="BJ224" s="18" t="s">
        <v>80</v>
      </c>
      <c r="BK224" s="190">
        <f>ROUND(I224*H224,2)</f>
        <v>0</v>
      </c>
      <c r="BL224" s="18" t="s">
        <v>194</v>
      </c>
      <c r="BM224" s="189" t="s">
        <v>2144</v>
      </c>
    </row>
    <row r="225" spans="1:65" s="2" customFormat="1">
      <c r="A225" s="35"/>
      <c r="B225" s="36"/>
      <c r="C225" s="37"/>
      <c r="D225" s="191" t="s">
        <v>243</v>
      </c>
      <c r="E225" s="37"/>
      <c r="F225" s="192" t="s">
        <v>813</v>
      </c>
      <c r="G225" s="37"/>
      <c r="H225" s="37"/>
      <c r="I225" s="193"/>
      <c r="J225" s="37"/>
      <c r="K225" s="37"/>
      <c r="L225" s="40"/>
      <c r="M225" s="194"/>
      <c r="N225" s="195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243</v>
      </c>
      <c r="AU225" s="18" t="s">
        <v>91</v>
      </c>
    </row>
    <row r="226" spans="1:65" s="2" customFormat="1" ht="55.5" customHeight="1">
      <c r="A226" s="35"/>
      <c r="B226" s="36"/>
      <c r="C226" s="178" t="s">
        <v>809</v>
      </c>
      <c r="D226" s="178" t="s">
        <v>236</v>
      </c>
      <c r="E226" s="179" t="s">
        <v>815</v>
      </c>
      <c r="F226" s="180" t="s">
        <v>2145</v>
      </c>
      <c r="G226" s="181" t="s">
        <v>549</v>
      </c>
      <c r="H226" s="182">
        <v>0.56000000000000005</v>
      </c>
      <c r="I226" s="183"/>
      <c r="J226" s="184">
        <f>ROUND(I226*H226,2)</f>
        <v>0</v>
      </c>
      <c r="K226" s="180" t="s">
        <v>240</v>
      </c>
      <c r="L226" s="40"/>
      <c r="M226" s="185" t="s">
        <v>19</v>
      </c>
      <c r="N226" s="186" t="s">
        <v>46</v>
      </c>
      <c r="O226" s="65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9" t="s">
        <v>194</v>
      </c>
      <c r="AT226" s="189" t="s">
        <v>236</v>
      </c>
      <c r="AU226" s="189" t="s">
        <v>91</v>
      </c>
      <c r="AY226" s="18" t="s">
        <v>233</v>
      </c>
      <c r="BE226" s="190">
        <f>IF(N226="základní",J226,0)</f>
        <v>0</v>
      </c>
      <c r="BF226" s="190">
        <f>IF(N226="snížená",J226,0)</f>
        <v>0</v>
      </c>
      <c r="BG226" s="190">
        <f>IF(N226="zákl. přenesená",J226,0)</f>
        <v>0</v>
      </c>
      <c r="BH226" s="190">
        <f>IF(N226="sníž. přenesená",J226,0)</f>
        <v>0</v>
      </c>
      <c r="BI226" s="190">
        <f>IF(N226="nulová",J226,0)</f>
        <v>0</v>
      </c>
      <c r="BJ226" s="18" t="s">
        <v>80</v>
      </c>
      <c r="BK226" s="190">
        <f>ROUND(I226*H226,2)</f>
        <v>0</v>
      </c>
      <c r="BL226" s="18" t="s">
        <v>194</v>
      </c>
      <c r="BM226" s="189" t="s">
        <v>2146</v>
      </c>
    </row>
    <row r="227" spans="1:65" s="2" customFormat="1">
      <c r="A227" s="35"/>
      <c r="B227" s="36"/>
      <c r="C227" s="37"/>
      <c r="D227" s="191" t="s">
        <v>243</v>
      </c>
      <c r="E227" s="37"/>
      <c r="F227" s="192" t="s">
        <v>818</v>
      </c>
      <c r="G227" s="37"/>
      <c r="H227" s="37"/>
      <c r="I227" s="193"/>
      <c r="J227" s="37"/>
      <c r="K227" s="37"/>
      <c r="L227" s="40"/>
      <c r="M227" s="194"/>
      <c r="N227" s="195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243</v>
      </c>
      <c r="AU227" s="18" t="s">
        <v>91</v>
      </c>
    </row>
    <row r="228" spans="1:65" s="2" customFormat="1" ht="55.5" customHeight="1">
      <c r="A228" s="35"/>
      <c r="B228" s="36"/>
      <c r="C228" s="178" t="s">
        <v>814</v>
      </c>
      <c r="D228" s="178" t="s">
        <v>236</v>
      </c>
      <c r="E228" s="179" t="s">
        <v>820</v>
      </c>
      <c r="F228" s="180" t="s">
        <v>2147</v>
      </c>
      <c r="G228" s="181" t="s">
        <v>549</v>
      </c>
      <c r="H228" s="182">
        <v>14</v>
      </c>
      <c r="I228" s="183"/>
      <c r="J228" s="184">
        <f>ROUND(I228*H228,2)</f>
        <v>0</v>
      </c>
      <c r="K228" s="180" t="s">
        <v>240</v>
      </c>
      <c r="L228" s="40"/>
      <c r="M228" s="185" t="s">
        <v>19</v>
      </c>
      <c r="N228" s="186" t="s">
        <v>46</v>
      </c>
      <c r="O228" s="65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9" t="s">
        <v>194</v>
      </c>
      <c r="AT228" s="189" t="s">
        <v>236</v>
      </c>
      <c r="AU228" s="189" t="s">
        <v>91</v>
      </c>
      <c r="AY228" s="18" t="s">
        <v>233</v>
      </c>
      <c r="BE228" s="190">
        <f>IF(N228="základní",J228,0)</f>
        <v>0</v>
      </c>
      <c r="BF228" s="190">
        <f>IF(N228="snížená",J228,0)</f>
        <v>0</v>
      </c>
      <c r="BG228" s="190">
        <f>IF(N228="zákl. přenesená",J228,0)</f>
        <v>0</v>
      </c>
      <c r="BH228" s="190">
        <f>IF(N228="sníž. přenesená",J228,0)</f>
        <v>0</v>
      </c>
      <c r="BI228" s="190">
        <f>IF(N228="nulová",J228,0)</f>
        <v>0</v>
      </c>
      <c r="BJ228" s="18" t="s">
        <v>80</v>
      </c>
      <c r="BK228" s="190">
        <f>ROUND(I228*H228,2)</f>
        <v>0</v>
      </c>
      <c r="BL228" s="18" t="s">
        <v>194</v>
      </c>
      <c r="BM228" s="189" t="s">
        <v>2148</v>
      </c>
    </row>
    <row r="229" spans="1:65" s="2" customFormat="1">
      <c r="A229" s="35"/>
      <c r="B229" s="36"/>
      <c r="C229" s="37"/>
      <c r="D229" s="191" t="s">
        <v>243</v>
      </c>
      <c r="E229" s="37"/>
      <c r="F229" s="192" t="s">
        <v>823</v>
      </c>
      <c r="G229" s="37"/>
      <c r="H229" s="37"/>
      <c r="I229" s="193"/>
      <c r="J229" s="37"/>
      <c r="K229" s="37"/>
      <c r="L229" s="40"/>
      <c r="M229" s="194"/>
      <c r="N229" s="195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243</v>
      </c>
      <c r="AU229" s="18" t="s">
        <v>91</v>
      </c>
    </row>
    <row r="230" spans="1:65" s="13" customFormat="1">
      <c r="B230" s="216"/>
      <c r="C230" s="217"/>
      <c r="D230" s="196" t="s">
        <v>562</v>
      </c>
      <c r="E230" s="217"/>
      <c r="F230" s="218" t="s">
        <v>2149</v>
      </c>
      <c r="G230" s="217"/>
      <c r="H230" s="219">
        <v>14</v>
      </c>
      <c r="I230" s="220"/>
      <c r="J230" s="217"/>
      <c r="K230" s="217"/>
      <c r="L230" s="221"/>
      <c r="M230" s="226"/>
      <c r="N230" s="227"/>
      <c r="O230" s="227"/>
      <c r="P230" s="227"/>
      <c r="Q230" s="227"/>
      <c r="R230" s="227"/>
      <c r="S230" s="227"/>
      <c r="T230" s="228"/>
      <c r="AT230" s="225" t="s">
        <v>562</v>
      </c>
      <c r="AU230" s="225" t="s">
        <v>91</v>
      </c>
      <c r="AV230" s="13" t="s">
        <v>86</v>
      </c>
      <c r="AW230" s="13" t="s">
        <v>4</v>
      </c>
      <c r="AX230" s="13" t="s">
        <v>80</v>
      </c>
      <c r="AY230" s="225" t="s">
        <v>233</v>
      </c>
    </row>
    <row r="231" spans="1:65" s="12" customFormat="1" ht="20.85" customHeight="1">
      <c r="B231" s="162"/>
      <c r="C231" s="163"/>
      <c r="D231" s="164" t="s">
        <v>74</v>
      </c>
      <c r="E231" s="176" t="s">
        <v>825</v>
      </c>
      <c r="F231" s="176" t="s">
        <v>2150</v>
      </c>
      <c r="G231" s="163"/>
      <c r="H231" s="163"/>
      <c r="I231" s="166"/>
      <c r="J231" s="177">
        <f>BK231</f>
        <v>0</v>
      </c>
      <c r="K231" s="163"/>
      <c r="L231" s="168"/>
      <c r="M231" s="169"/>
      <c r="N231" s="170"/>
      <c r="O231" s="170"/>
      <c r="P231" s="171">
        <f>SUM(P232:P256)</f>
        <v>0</v>
      </c>
      <c r="Q231" s="170"/>
      <c r="R231" s="171">
        <f>SUM(R232:R256)</f>
        <v>3.6309999999999995E-2</v>
      </c>
      <c r="S231" s="170"/>
      <c r="T231" s="172">
        <f>SUM(T232:T256)</f>
        <v>0</v>
      </c>
      <c r="AR231" s="173" t="s">
        <v>86</v>
      </c>
      <c r="AT231" s="174" t="s">
        <v>74</v>
      </c>
      <c r="AU231" s="174" t="s">
        <v>86</v>
      </c>
      <c r="AY231" s="173" t="s">
        <v>233</v>
      </c>
      <c r="BK231" s="175">
        <f>SUM(BK232:BK256)</f>
        <v>0</v>
      </c>
    </row>
    <row r="232" spans="1:65" s="2" customFormat="1" ht="55.5" customHeight="1">
      <c r="A232" s="35"/>
      <c r="B232" s="36"/>
      <c r="C232" s="178" t="s">
        <v>819</v>
      </c>
      <c r="D232" s="178" t="s">
        <v>236</v>
      </c>
      <c r="E232" s="179" t="s">
        <v>828</v>
      </c>
      <c r="F232" s="180" t="s">
        <v>829</v>
      </c>
      <c r="G232" s="181" t="s">
        <v>307</v>
      </c>
      <c r="H232" s="182">
        <v>361.80900000000003</v>
      </c>
      <c r="I232" s="183"/>
      <c r="J232" s="184">
        <f>ROUND(I232*H232,2)</f>
        <v>0</v>
      </c>
      <c r="K232" s="180" t="s">
        <v>240</v>
      </c>
      <c r="L232" s="40"/>
      <c r="M232" s="185" t="s">
        <v>19</v>
      </c>
      <c r="N232" s="186" t="s">
        <v>46</v>
      </c>
      <c r="O232" s="65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9" t="s">
        <v>194</v>
      </c>
      <c r="AT232" s="189" t="s">
        <v>236</v>
      </c>
      <c r="AU232" s="189" t="s">
        <v>91</v>
      </c>
      <c r="AY232" s="18" t="s">
        <v>233</v>
      </c>
      <c r="BE232" s="190">
        <f>IF(N232="základní",J232,0)</f>
        <v>0</v>
      </c>
      <c r="BF232" s="190">
        <f>IF(N232="snížená",J232,0)</f>
        <v>0</v>
      </c>
      <c r="BG232" s="190">
        <f>IF(N232="zákl. přenesená",J232,0)</f>
        <v>0</v>
      </c>
      <c r="BH232" s="190">
        <f>IF(N232="sníž. přenesená",J232,0)</f>
        <v>0</v>
      </c>
      <c r="BI232" s="190">
        <f>IF(N232="nulová",J232,0)</f>
        <v>0</v>
      </c>
      <c r="BJ232" s="18" t="s">
        <v>80</v>
      </c>
      <c r="BK232" s="190">
        <f>ROUND(I232*H232,2)</f>
        <v>0</v>
      </c>
      <c r="BL232" s="18" t="s">
        <v>194</v>
      </c>
      <c r="BM232" s="189" t="s">
        <v>2151</v>
      </c>
    </row>
    <row r="233" spans="1:65" s="2" customFormat="1">
      <c r="A233" s="35"/>
      <c r="B233" s="36"/>
      <c r="C233" s="37"/>
      <c r="D233" s="191" t="s">
        <v>243</v>
      </c>
      <c r="E233" s="37"/>
      <c r="F233" s="192" t="s">
        <v>831</v>
      </c>
      <c r="G233" s="37"/>
      <c r="H233" s="37"/>
      <c r="I233" s="193"/>
      <c r="J233" s="37"/>
      <c r="K233" s="37"/>
      <c r="L233" s="40"/>
      <c r="M233" s="194"/>
      <c r="N233" s="195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243</v>
      </c>
      <c r="AU233" s="18" t="s">
        <v>91</v>
      </c>
    </row>
    <row r="234" spans="1:65" s="2" customFormat="1" ht="24.2" customHeight="1">
      <c r="A234" s="35"/>
      <c r="B234" s="36"/>
      <c r="C234" s="206" t="s">
        <v>827</v>
      </c>
      <c r="D234" s="206" t="s">
        <v>310</v>
      </c>
      <c r="E234" s="207" t="s">
        <v>855</v>
      </c>
      <c r="F234" s="208" t="s">
        <v>2152</v>
      </c>
      <c r="G234" s="209" t="s">
        <v>307</v>
      </c>
      <c r="H234" s="210">
        <v>3</v>
      </c>
      <c r="I234" s="211"/>
      <c r="J234" s="212">
        <f>ROUND(I234*H234,2)</f>
        <v>0</v>
      </c>
      <c r="K234" s="208" t="s">
        <v>240</v>
      </c>
      <c r="L234" s="213"/>
      <c r="M234" s="214" t="s">
        <v>19</v>
      </c>
      <c r="N234" s="215" t="s">
        <v>46</v>
      </c>
      <c r="O234" s="65"/>
      <c r="P234" s="187">
        <f>O234*H234</f>
        <v>0</v>
      </c>
      <c r="Q234" s="187">
        <v>8.0000000000000007E-5</v>
      </c>
      <c r="R234" s="187">
        <f>Q234*H234</f>
        <v>2.4000000000000003E-4</v>
      </c>
      <c r="S234" s="187">
        <v>0</v>
      </c>
      <c r="T234" s="18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9" t="s">
        <v>313</v>
      </c>
      <c r="AT234" s="189" t="s">
        <v>310</v>
      </c>
      <c r="AU234" s="189" t="s">
        <v>91</v>
      </c>
      <c r="AY234" s="18" t="s">
        <v>233</v>
      </c>
      <c r="BE234" s="190">
        <f>IF(N234="základní",J234,0)</f>
        <v>0</v>
      </c>
      <c r="BF234" s="190">
        <f>IF(N234="snížená",J234,0)</f>
        <v>0</v>
      </c>
      <c r="BG234" s="190">
        <f>IF(N234="zákl. přenesená",J234,0)</f>
        <v>0</v>
      </c>
      <c r="BH234" s="190">
        <f>IF(N234="sníž. přenesená",J234,0)</f>
        <v>0</v>
      </c>
      <c r="BI234" s="190">
        <f>IF(N234="nulová",J234,0)</f>
        <v>0</v>
      </c>
      <c r="BJ234" s="18" t="s">
        <v>80</v>
      </c>
      <c r="BK234" s="190">
        <f>ROUND(I234*H234,2)</f>
        <v>0</v>
      </c>
      <c r="BL234" s="18" t="s">
        <v>194</v>
      </c>
      <c r="BM234" s="189" t="s">
        <v>2153</v>
      </c>
    </row>
    <row r="235" spans="1:65" s="2" customFormat="1" ht="19.5">
      <c r="A235" s="35"/>
      <c r="B235" s="36"/>
      <c r="C235" s="37"/>
      <c r="D235" s="196" t="s">
        <v>249</v>
      </c>
      <c r="E235" s="37"/>
      <c r="F235" s="197" t="s">
        <v>836</v>
      </c>
      <c r="G235" s="37"/>
      <c r="H235" s="37"/>
      <c r="I235" s="193"/>
      <c r="J235" s="37"/>
      <c r="K235" s="37"/>
      <c r="L235" s="40"/>
      <c r="M235" s="194"/>
      <c r="N235" s="195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249</v>
      </c>
      <c r="AU235" s="18" t="s">
        <v>91</v>
      </c>
    </row>
    <row r="236" spans="1:65" s="13" customFormat="1">
      <c r="B236" s="216"/>
      <c r="C236" s="217"/>
      <c r="D236" s="196" t="s">
        <v>562</v>
      </c>
      <c r="E236" s="217"/>
      <c r="F236" s="218" t="s">
        <v>2154</v>
      </c>
      <c r="G236" s="217"/>
      <c r="H236" s="219">
        <v>3</v>
      </c>
      <c r="I236" s="220"/>
      <c r="J236" s="217"/>
      <c r="K236" s="217"/>
      <c r="L236" s="221"/>
      <c r="M236" s="226"/>
      <c r="N236" s="227"/>
      <c r="O236" s="227"/>
      <c r="P236" s="227"/>
      <c r="Q236" s="227"/>
      <c r="R236" s="227"/>
      <c r="S236" s="227"/>
      <c r="T236" s="228"/>
      <c r="AT236" s="225" t="s">
        <v>562</v>
      </c>
      <c r="AU236" s="225" t="s">
        <v>91</v>
      </c>
      <c r="AV236" s="13" t="s">
        <v>86</v>
      </c>
      <c r="AW236" s="13" t="s">
        <v>4</v>
      </c>
      <c r="AX236" s="13" t="s">
        <v>80</v>
      </c>
      <c r="AY236" s="225" t="s">
        <v>233</v>
      </c>
    </row>
    <row r="237" spans="1:65" s="2" customFormat="1" ht="24.2" customHeight="1">
      <c r="A237" s="35"/>
      <c r="B237" s="36"/>
      <c r="C237" s="206" t="s">
        <v>832</v>
      </c>
      <c r="D237" s="206" t="s">
        <v>310</v>
      </c>
      <c r="E237" s="207" t="s">
        <v>839</v>
      </c>
      <c r="F237" s="208" t="s">
        <v>840</v>
      </c>
      <c r="G237" s="209" t="s">
        <v>307</v>
      </c>
      <c r="H237" s="210">
        <v>38</v>
      </c>
      <c r="I237" s="211"/>
      <c r="J237" s="212">
        <f>ROUND(I237*H237,2)</f>
        <v>0</v>
      </c>
      <c r="K237" s="208" t="s">
        <v>240</v>
      </c>
      <c r="L237" s="213"/>
      <c r="M237" s="214" t="s">
        <v>19</v>
      </c>
      <c r="N237" s="215" t="s">
        <v>46</v>
      </c>
      <c r="O237" s="65"/>
      <c r="P237" s="187">
        <f>O237*H237</f>
        <v>0</v>
      </c>
      <c r="Q237" s="187">
        <v>3.0000000000000001E-5</v>
      </c>
      <c r="R237" s="187">
        <f>Q237*H237</f>
        <v>1.14E-3</v>
      </c>
      <c r="S237" s="187">
        <v>0</v>
      </c>
      <c r="T237" s="18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9" t="s">
        <v>313</v>
      </c>
      <c r="AT237" s="189" t="s">
        <v>310</v>
      </c>
      <c r="AU237" s="189" t="s">
        <v>91</v>
      </c>
      <c r="AY237" s="18" t="s">
        <v>233</v>
      </c>
      <c r="BE237" s="190">
        <f>IF(N237="základní",J237,0)</f>
        <v>0</v>
      </c>
      <c r="BF237" s="190">
        <f>IF(N237="snížená",J237,0)</f>
        <v>0</v>
      </c>
      <c r="BG237" s="190">
        <f>IF(N237="zákl. přenesená",J237,0)</f>
        <v>0</v>
      </c>
      <c r="BH237" s="190">
        <f>IF(N237="sníž. přenesená",J237,0)</f>
        <v>0</v>
      </c>
      <c r="BI237" s="190">
        <f>IF(N237="nulová",J237,0)</f>
        <v>0</v>
      </c>
      <c r="BJ237" s="18" t="s">
        <v>80</v>
      </c>
      <c r="BK237" s="190">
        <f>ROUND(I237*H237,2)</f>
        <v>0</v>
      </c>
      <c r="BL237" s="18" t="s">
        <v>194</v>
      </c>
      <c r="BM237" s="189" t="s">
        <v>2155</v>
      </c>
    </row>
    <row r="238" spans="1:65" s="2" customFormat="1" ht="29.25">
      <c r="A238" s="35"/>
      <c r="B238" s="36"/>
      <c r="C238" s="37"/>
      <c r="D238" s="196" t="s">
        <v>249</v>
      </c>
      <c r="E238" s="37"/>
      <c r="F238" s="197" t="s">
        <v>2156</v>
      </c>
      <c r="G238" s="37"/>
      <c r="H238" s="37"/>
      <c r="I238" s="193"/>
      <c r="J238" s="37"/>
      <c r="K238" s="37"/>
      <c r="L238" s="40"/>
      <c r="M238" s="194"/>
      <c r="N238" s="195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249</v>
      </c>
      <c r="AU238" s="18" t="s">
        <v>91</v>
      </c>
    </row>
    <row r="239" spans="1:65" s="13" customFormat="1">
      <c r="B239" s="216"/>
      <c r="C239" s="217"/>
      <c r="D239" s="196" t="s">
        <v>562</v>
      </c>
      <c r="E239" s="217"/>
      <c r="F239" s="218" t="s">
        <v>2157</v>
      </c>
      <c r="G239" s="217"/>
      <c r="H239" s="219">
        <v>38</v>
      </c>
      <c r="I239" s="220"/>
      <c r="J239" s="217"/>
      <c r="K239" s="217"/>
      <c r="L239" s="221"/>
      <c r="M239" s="226"/>
      <c r="N239" s="227"/>
      <c r="O239" s="227"/>
      <c r="P239" s="227"/>
      <c r="Q239" s="227"/>
      <c r="R239" s="227"/>
      <c r="S239" s="227"/>
      <c r="T239" s="228"/>
      <c r="AT239" s="225" t="s">
        <v>562</v>
      </c>
      <c r="AU239" s="225" t="s">
        <v>91</v>
      </c>
      <c r="AV239" s="13" t="s">
        <v>86</v>
      </c>
      <c r="AW239" s="13" t="s">
        <v>4</v>
      </c>
      <c r="AX239" s="13" t="s">
        <v>80</v>
      </c>
      <c r="AY239" s="225" t="s">
        <v>233</v>
      </c>
    </row>
    <row r="240" spans="1:65" s="2" customFormat="1" ht="24.2" customHeight="1">
      <c r="A240" s="35"/>
      <c r="B240" s="36"/>
      <c r="C240" s="206" t="s">
        <v>838</v>
      </c>
      <c r="D240" s="206" t="s">
        <v>310</v>
      </c>
      <c r="E240" s="207" t="s">
        <v>2158</v>
      </c>
      <c r="F240" s="208" t="s">
        <v>2159</v>
      </c>
      <c r="G240" s="209" t="s">
        <v>307</v>
      </c>
      <c r="H240" s="210">
        <v>73</v>
      </c>
      <c r="I240" s="211"/>
      <c r="J240" s="212">
        <f>ROUND(I240*H240,2)</f>
        <v>0</v>
      </c>
      <c r="K240" s="208" t="s">
        <v>240</v>
      </c>
      <c r="L240" s="213"/>
      <c r="M240" s="214" t="s">
        <v>19</v>
      </c>
      <c r="N240" s="215" t="s">
        <v>46</v>
      </c>
      <c r="O240" s="65"/>
      <c r="P240" s="187">
        <f>O240*H240</f>
        <v>0</v>
      </c>
      <c r="Q240" s="187">
        <v>6.9999999999999994E-5</v>
      </c>
      <c r="R240" s="187">
        <f>Q240*H240</f>
        <v>5.11E-3</v>
      </c>
      <c r="S240" s="187">
        <v>0</v>
      </c>
      <c r="T240" s="188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9" t="s">
        <v>313</v>
      </c>
      <c r="AT240" s="189" t="s">
        <v>310</v>
      </c>
      <c r="AU240" s="189" t="s">
        <v>91</v>
      </c>
      <c r="AY240" s="18" t="s">
        <v>233</v>
      </c>
      <c r="BE240" s="190">
        <f>IF(N240="základní",J240,0)</f>
        <v>0</v>
      </c>
      <c r="BF240" s="190">
        <f>IF(N240="snížená",J240,0)</f>
        <v>0</v>
      </c>
      <c r="BG240" s="190">
        <f>IF(N240="zákl. přenesená",J240,0)</f>
        <v>0</v>
      </c>
      <c r="BH240" s="190">
        <f>IF(N240="sníž. přenesená",J240,0)</f>
        <v>0</v>
      </c>
      <c r="BI240" s="190">
        <f>IF(N240="nulová",J240,0)</f>
        <v>0</v>
      </c>
      <c r="BJ240" s="18" t="s">
        <v>80</v>
      </c>
      <c r="BK240" s="190">
        <f>ROUND(I240*H240,2)</f>
        <v>0</v>
      </c>
      <c r="BL240" s="18" t="s">
        <v>194</v>
      </c>
      <c r="BM240" s="189" t="s">
        <v>2160</v>
      </c>
    </row>
    <row r="241" spans="1:65" s="2" customFormat="1" ht="29.25">
      <c r="A241" s="35"/>
      <c r="B241" s="36"/>
      <c r="C241" s="37"/>
      <c r="D241" s="196" t="s">
        <v>249</v>
      </c>
      <c r="E241" s="37"/>
      <c r="F241" s="197" t="s">
        <v>868</v>
      </c>
      <c r="G241" s="37"/>
      <c r="H241" s="37"/>
      <c r="I241" s="193"/>
      <c r="J241" s="37"/>
      <c r="K241" s="37"/>
      <c r="L241" s="40"/>
      <c r="M241" s="194"/>
      <c r="N241" s="195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249</v>
      </c>
      <c r="AU241" s="18" t="s">
        <v>91</v>
      </c>
    </row>
    <row r="242" spans="1:65" s="2" customFormat="1" ht="24.2" customHeight="1">
      <c r="A242" s="35"/>
      <c r="B242" s="36"/>
      <c r="C242" s="206" t="s">
        <v>843</v>
      </c>
      <c r="D242" s="206" t="s">
        <v>310</v>
      </c>
      <c r="E242" s="207" t="s">
        <v>1059</v>
      </c>
      <c r="F242" s="208" t="s">
        <v>2161</v>
      </c>
      <c r="G242" s="209" t="s">
        <v>307</v>
      </c>
      <c r="H242" s="210">
        <v>131.25</v>
      </c>
      <c r="I242" s="211"/>
      <c r="J242" s="212">
        <f>ROUND(I242*H242,2)</f>
        <v>0</v>
      </c>
      <c r="K242" s="208" t="s">
        <v>240</v>
      </c>
      <c r="L242" s="213"/>
      <c r="M242" s="214" t="s">
        <v>19</v>
      </c>
      <c r="N242" s="215" t="s">
        <v>46</v>
      </c>
      <c r="O242" s="65"/>
      <c r="P242" s="187">
        <f>O242*H242</f>
        <v>0</v>
      </c>
      <c r="Q242" s="187">
        <v>8.0000000000000007E-5</v>
      </c>
      <c r="R242" s="187">
        <f>Q242*H242</f>
        <v>1.0500000000000001E-2</v>
      </c>
      <c r="S242" s="187">
        <v>0</v>
      </c>
      <c r="T242" s="18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9" t="s">
        <v>313</v>
      </c>
      <c r="AT242" s="189" t="s">
        <v>310</v>
      </c>
      <c r="AU242" s="189" t="s">
        <v>91</v>
      </c>
      <c r="AY242" s="18" t="s">
        <v>233</v>
      </c>
      <c r="BE242" s="190">
        <f>IF(N242="základní",J242,0)</f>
        <v>0</v>
      </c>
      <c r="BF242" s="190">
        <f>IF(N242="snížená",J242,0)</f>
        <v>0</v>
      </c>
      <c r="BG242" s="190">
        <f>IF(N242="zákl. přenesená",J242,0)</f>
        <v>0</v>
      </c>
      <c r="BH242" s="190">
        <f>IF(N242="sníž. přenesená",J242,0)</f>
        <v>0</v>
      </c>
      <c r="BI242" s="190">
        <f>IF(N242="nulová",J242,0)</f>
        <v>0</v>
      </c>
      <c r="BJ242" s="18" t="s">
        <v>80</v>
      </c>
      <c r="BK242" s="190">
        <f>ROUND(I242*H242,2)</f>
        <v>0</v>
      </c>
      <c r="BL242" s="18" t="s">
        <v>194</v>
      </c>
      <c r="BM242" s="189" t="s">
        <v>2162</v>
      </c>
    </row>
    <row r="243" spans="1:65" s="2" customFormat="1" ht="29.25">
      <c r="A243" s="35"/>
      <c r="B243" s="36"/>
      <c r="C243" s="37"/>
      <c r="D243" s="196" t="s">
        <v>249</v>
      </c>
      <c r="E243" s="37"/>
      <c r="F243" s="197" t="s">
        <v>868</v>
      </c>
      <c r="G243" s="37"/>
      <c r="H243" s="37"/>
      <c r="I243" s="193"/>
      <c r="J243" s="37"/>
      <c r="K243" s="37"/>
      <c r="L243" s="40"/>
      <c r="M243" s="194"/>
      <c r="N243" s="195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249</v>
      </c>
      <c r="AU243" s="18" t="s">
        <v>91</v>
      </c>
    </row>
    <row r="244" spans="1:65" s="13" customFormat="1">
      <c r="B244" s="216"/>
      <c r="C244" s="217"/>
      <c r="D244" s="196" t="s">
        <v>562</v>
      </c>
      <c r="E244" s="217"/>
      <c r="F244" s="218" t="s">
        <v>2163</v>
      </c>
      <c r="G244" s="217"/>
      <c r="H244" s="219">
        <v>131.25</v>
      </c>
      <c r="I244" s="220"/>
      <c r="J244" s="217"/>
      <c r="K244" s="217"/>
      <c r="L244" s="221"/>
      <c r="M244" s="226"/>
      <c r="N244" s="227"/>
      <c r="O244" s="227"/>
      <c r="P244" s="227"/>
      <c r="Q244" s="227"/>
      <c r="R244" s="227"/>
      <c r="S244" s="227"/>
      <c r="T244" s="228"/>
      <c r="AT244" s="225" t="s">
        <v>562</v>
      </c>
      <c r="AU244" s="225" t="s">
        <v>91</v>
      </c>
      <c r="AV244" s="13" t="s">
        <v>86</v>
      </c>
      <c r="AW244" s="13" t="s">
        <v>4</v>
      </c>
      <c r="AX244" s="13" t="s">
        <v>80</v>
      </c>
      <c r="AY244" s="225" t="s">
        <v>233</v>
      </c>
    </row>
    <row r="245" spans="1:65" s="2" customFormat="1" ht="24.2" customHeight="1">
      <c r="A245" s="35"/>
      <c r="B245" s="36"/>
      <c r="C245" s="206" t="s">
        <v>849</v>
      </c>
      <c r="D245" s="206" t="s">
        <v>310</v>
      </c>
      <c r="E245" s="207" t="s">
        <v>860</v>
      </c>
      <c r="F245" s="208" t="s">
        <v>2164</v>
      </c>
      <c r="G245" s="209" t="s">
        <v>307</v>
      </c>
      <c r="H245" s="210">
        <v>23</v>
      </c>
      <c r="I245" s="211"/>
      <c r="J245" s="212">
        <f>ROUND(I245*H245,2)</f>
        <v>0</v>
      </c>
      <c r="K245" s="208" t="s">
        <v>240</v>
      </c>
      <c r="L245" s="213"/>
      <c r="M245" s="214" t="s">
        <v>19</v>
      </c>
      <c r="N245" s="215" t="s">
        <v>46</v>
      </c>
      <c r="O245" s="65"/>
      <c r="P245" s="187">
        <f>O245*H245</f>
        <v>0</v>
      </c>
      <c r="Q245" s="187">
        <v>1.2E-4</v>
      </c>
      <c r="R245" s="187">
        <f>Q245*H245</f>
        <v>2.7599999999999999E-3</v>
      </c>
      <c r="S245" s="187">
        <v>0</v>
      </c>
      <c r="T245" s="18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9" t="s">
        <v>313</v>
      </c>
      <c r="AT245" s="189" t="s">
        <v>310</v>
      </c>
      <c r="AU245" s="189" t="s">
        <v>91</v>
      </c>
      <c r="AY245" s="18" t="s">
        <v>233</v>
      </c>
      <c r="BE245" s="190">
        <f>IF(N245="základní",J245,0)</f>
        <v>0</v>
      </c>
      <c r="BF245" s="190">
        <f>IF(N245="snížená",J245,0)</f>
        <v>0</v>
      </c>
      <c r="BG245" s="190">
        <f>IF(N245="zákl. přenesená",J245,0)</f>
        <v>0</v>
      </c>
      <c r="BH245" s="190">
        <f>IF(N245="sníž. přenesená",J245,0)</f>
        <v>0</v>
      </c>
      <c r="BI245" s="190">
        <f>IF(N245="nulová",J245,0)</f>
        <v>0</v>
      </c>
      <c r="BJ245" s="18" t="s">
        <v>80</v>
      </c>
      <c r="BK245" s="190">
        <f>ROUND(I245*H245,2)</f>
        <v>0</v>
      </c>
      <c r="BL245" s="18" t="s">
        <v>194</v>
      </c>
      <c r="BM245" s="189" t="s">
        <v>2165</v>
      </c>
    </row>
    <row r="246" spans="1:65" s="2" customFormat="1" ht="29.25">
      <c r="A246" s="35"/>
      <c r="B246" s="36"/>
      <c r="C246" s="37"/>
      <c r="D246" s="196" t="s">
        <v>249</v>
      </c>
      <c r="E246" s="37"/>
      <c r="F246" s="197" t="s">
        <v>847</v>
      </c>
      <c r="G246" s="37"/>
      <c r="H246" s="37"/>
      <c r="I246" s="193"/>
      <c r="J246" s="37"/>
      <c r="K246" s="37"/>
      <c r="L246" s="40"/>
      <c r="M246" s="194"/>
      <c r="N246" s="195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249</v>
      </c>
      <c r="AU246" s="18" t="s">
        <v>91</v>
      </c>
    </row>
    <row r="247" spans="1:65" s="13" customFormat="1">
      <c r="B247" s="216"/>
      <c r="C247" s="217"/>
      <c r="D247" s="196" t="s">
        <v>562</v>
      </c>
      <c r="E247" s="217"/>
      <c r="F247" s="218" t="s">
        <v>2166</v>
      </c>
      <c r="G247" s="217"/>
      <c r="H247" s="219">
        <v>23</v>
      </c>
      <c r="I247" s="220"/>
      <c r="J247" s="217"/>
      <c r="K247" s="217"/>
      <c r="L247" s="221"/>
      <c r="M247" s="226"/>
      <c r="N247" s="227"/>
      <c r="O247" s="227"/>
      <c r="P247" s="227"/>
      <c r="Q247" s="227"/>
      <c r="R247" s="227"/>
      <c r="S247" s="227"/>
      <c r="T247" s="228"/>
      <c r="AT247" s="225" t="s">
        <v>562</v>
      </c>
      <c r="AU247" s="225" t="s">
        <v>91</v>
      </c>
      <c r="AV247" s="13" t="s">
        <v>86</v>
      </c>
      <c r="AW247" s="13" t="s">
        <v>4</v>
      </c>
      <c r="AX247" s="13" t="s">
        <v>80</v>
      </c>
      <c r="AY247" s="225" t="s">
        <v>233</v>
      </c>
    </row>
    <row r="248" spans="1:65" s="2" customFormat="1" ht="24.2" customHeight="1">
      <c r="A248" s="35"/>
      <c r="B248" s="36"/>
      <c r="C248" s="206" t="s">
        <v>854</v>
      </c>
      <c r="D248" s="206" t="s">
        <v>310</v>
      </c>
      <c r="E248" s="207" t="s">
        <v>865</v>
      </c>
      <c r="F248" s="208" t="s">
        <v>2167</v>
      </c>
      <c r="G248" s="209" t="s">
        <v>307</v>
      </c>
      <c r="H248" s="210">
        <v>44</v>
      </c>
      <c r="I248" s="211"/>
      <c r="J248" s="212">
        <f>ROUND(I248*H248,2)</f>
        <v>0</v>
      </c>
      <c r="K248" s="208" t="s">
        <v>240</v>
      </c>
      <c r="L248" s="213"/>
      <c r="M248" s="214" t="s">
        <v>19</v>
      </c>
      <c r="N248" s="215" t="s">
        <v>46</v>
      </c>
      <c r="O248" s="65"/>
      <c r="P248" s="187">
        <f>O248*H248</f>
        <v>0</v>
      </c>
      <c r="Q248" s="187">
        <v>1.3999999999999999E-4</v>
      </c>
      <c r="R248" s="187">
        <f>Q248*H248</f>
        <v>6.1599999999999997E-3</v>
      </c>
      <c r="S248" s="187">
        <v>0</v>
      </c>
      <c r="T248" s="18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9" t="s">
        <v>313</v>
      </c>
      <c r="AT248" s="189" t="s">
        <v>310</v>
      </c>
      <c r="AU248" s="189" t="s">
        <v>91</v>
      </c>
      <c r="AY248" s="18" t="s">
        <v>233</v>
      </c>
      <c r="BE248" s="190">
        <f>IF(N248="základní",J248,0)</f>
        <v>0</v>
      </c>
      <c r="BF248" s="190">
        <f>IF(N248="snížená",J248,0)</f>
        <v>0</v>
      </c>
      <c r="BG248" s="190">
        <f>IF(N248="zákl. přenesená",J248,0)</f>
        <v>0</v>
      </c>
      <c r="BH248" s="190">
        <f>IF(N248="sníž. přenesená",J248,0)</f>
        <v>0</v>
      </c>
      <c r="BI248" s="190">
        <f>IF(N248="nulová",J248,0)</f>
        <v>0</v>
      </c>
      <c r="BJ248" s="18" t="s">
        <v>80</v>
      </c>
      <c r="BK248" s="190">
        <f>ROUND(I248*H248,2)</f>
        <v>0</v>
      </c>
      <c r="BL248" s="18" t="s">
        <v>194</v>
      </c>
      <c r="BM248" s="189" t="s">
        <v>2168</v>
      </c>
    </row>
    <row r="249" spans="1:65" s="2" customFormat="1" ht="29.25">
      <c r="A249" s="35"/>
      <c r="B249" s="36"/>
      <c r="C249" s="37"/>
      <c r="D249" s="196" t="s">
        <v>249</v>
      </c>
      <c r="E249" s="37"/>
      <c r="F249" s="197" t="s">
        <v>868</v>
      </c>
      <c r="G249" s="37"/>
      <c r="H249" s="37"/>
      <c r="I249" s="193"/>
      <c r="J249" s="37"/>
      <c r="K249" s="37"/>
      <c r="L249" s="40"/>
      <c r="M249" s="194"/>
      <c r="N249" s="195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249</v>
      </c>
      <c r="AU249" s="18" t="s">
        <v>91</v>
      </c>
    </row>
    <row r="250" spans="1:65" s="13" customFormat="1">
      <c r="B250" s="216"/>
      <c r="C250" s="217"/>
      <c r="D250" s="196" t="s">
        <v>562</v>
      </c>
      <c r="E250" s="217"/>
      <c r="F250" s="218" t="s">
        <v>2169</v>
      </c>
      <c r="G250" s="217"/>
      <c r="H250" s="219">
        <v>44</v>
      </c>
      <c r="I250" s="220"/>
      <c r="J250" s="217"/>
      <c r="K250" s="217"/>
      <c r="L250" s="221"/>
      <c r="M250" s="226"/>
      <c r="N250" s="227"/>
      <c r="O250" s="227"/>
      <c r="P250" s="227"/>
      <c r="Q250" s="227"/>
      <c r="R250" s="227"/>
      <c r="S250" s="227"/>
      <c r="T250" s="228"/>
      <c r="AT250" s="225" t="s">
        <v>562</v>
      </c>
      <c r="AU250" s="225" t="s">
        <v>91</v>
      </c>
      <c r="AV250" s="13" t="s">
        <v>86</v>
      </c>
      <c r="AW250" s="13" t="s">
        <v>4</v>
      </c>
      <c r="AX250" s="13" t="s">
        <v>80</v>
      </c>
      <c r="AY250" s="225" t="s">
        <v>233</v>
      </c>
    </row>
    <row r="251" spans="1:65" s="2" customFormat="1" ht="24.2" customHeight="1">
      <c r="A251" s="35"/>
      <c r="B251" s="36"/>
      <c r="C251" s="206" t="s">
        <v>859</v>
      </c>
      <c r="D251" s="206" t="s">
        <v>310</v>
      </c>
      <c r="E251" s="207" t="s">
        <v>871</v>
      </c>
      <c r="F251" s="208" t="s">
        <v>2170</v>
      </c>
      <c r="G251" s="209" t="s">
        <v>307</v>
      </c>
      <c r="H251" s="210">
        <v>56</v>
      </c>
      <c r="I251" s="211"/>
      <c r="J251" s="212">
        <f>ROUND(I251*H251,2)</f>
        <v>0</v>
      </c>
      <c r="K251" s="208" t="s">
        <v>240</v>
      </c>
      <c r="L251" s="213"/>
      <c r="M251" s="214" t="s">
        <v>19</v>
      </c>
      <c r="N251" s="215" t="s">
        <v>46</v>
      </c>
      <c r="O251" s="65"/>
      <c r="P251" s="187">
        <f>O251*H251</f>
        <v>0</v>
      </c>
      <c r="Q251" s="187">
        <v>1.6000000000000001E-4</v>
      </c>
      <c r="R251" s="187">
        <f>Q251*H251</f>
        <v>8.9600000000000009E-3</v>
      </c>
      <c r="S251" s="187">
        <v>0</v>
      </c>
      <c r="T251" s="18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9" t="s">
        <v>313</v>
      </c>
      <c r="AT251" s="189" t="s">
        <v>310</v>
      </c>
      <c r="AU251" s="189" t="s">
        <v>91</v>
      </c>
      <c r="AY251" s="18" t="s">
        <v>233</v>
      </c>
      <c r="BE251" s="190">
        <f>IF(N251="základní",J251,0)</f>
        <v>0</v>
      </c>
      <c r="BF251" s="190">
        <f>IF(N251="snížená",J251,0)</f>
        <v>0</v>
      </c>
      <c r="BG251" s="190">
        <f>IF(N251="zákl. přenesená",J251,0)</f>
        <v>0</v>
      </c>
      <c r="BH251" s="190">
        <f>IF(N251="sníž. přenesená",J251,0)</f>
        <v>0</v>
      </c>
      <c r="BI251" s="190">
        <f>IF(N251="nulová",J251,0)</f>
        <v>0</v>
      </c>
      <c r="BJ251" s="18" t="s">
        <v>80</v>
      </c>
      <c r="BK251" s="190">
        <f>ROUND(I251*H251,2)</f>
        <v>0</v>
      </c>
      <c r="BL251" s="18" t="s">
        <v>194</v>
      </c>
      <c r="BM251" s="189" t="s">
        <v>2171</v>
      </c>
    </row>
    <row r="252" spans="1:65" s="2" customFormat="1" ht="29.25">
      <c r="A252" s="35"/>
      <c r="B252" s="36"/>
      <c r="C252" s="37"/>
      <c r="D252" s="196" t="s">
        <v>249</v>
      </c>
      <c r="E252" s="37"/>
      <c r="F252" s="197" t="s">
        <v>868</v>
      </c>
      <c r="G252" s="37"/>
      <c r="H252" s="37"/>
      <c r="I252" s="193"/>
      <c r="J252" s="37"/>
      <c r="K252" s="37"/>
      <c r="L252" s="40"/>
      <c r="M252" s="194"/>
      <c r="N252" s="195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249</v>
      </c>
      <c r="AU252" s="18" t="s">
        <v>91</v>
      </c>
    </row>
    <row r="253" spans="1:65" s="13" customFormat="1">
      <c r="B253" s="216"/>
      <c r="C253" s="217"/>
      <c r="D253" s="196" t="s">
        <v>562</v>
      </c>
      <c r="E253" s="217"/>
      <c r="F253" s="218" t="s">
        <v>2172</v>
      </c>
      <c r="G253" s="217"/>
      <c r="H253" s="219">
        <v>56</v>
      </c>
      <c r="I253" s="220"/>
      <c r="J253" s="217"/>
      <c r="K253" s="217"/>
      <c r="L253" s="221"/>
      <c r="M253" s="226"/>
      <c r="N253" s="227"/>
      <c r="O253" s="227"/>
      <c r="P253" s="227"/>
      <c r="Q253" s="227"/>
      <c r="R253" s="227"/>
      <c r="S253" s="227"/>
      <c r="T253" s="228"/>
      <c r="AT253" s="225" t="s">
        <v>562</v>
      </c>
      <c r="AU253" s="225" t="s">
        <v>91</v>
      </c>
      <c r="AV253" s="13" t="s">
        <v>86</v>
      </c>
      <c r="AW253" s="13" t="s">
        <v>4</v>
      </c>
      <c r="AX253" s="13" t="s">
        <v>80</v>
      </c>
      <c r="AY253" s="225" t="s">
        <v>233</v>
      </c>
    </row>
    <row r="254" spans="1:65" s="2" customFormat="1" ht="24.2" customHeight="1">
      <c r="A254" s="35"/>
      <c r="B254" s="36"/>
      <c r="C254" s="206" t="s">
        <v>864</v>
      </c>
      <c r="D254" s="206" t="s">
        <v>310</v>
      </c>
      <c r="E254" s="207" t="s">
        <v>876</v>
      </c>
      <c r="F254" s="208" t="s">
        <v>2173</v>
      </c>
      <c r="G254" s="209" t="s">
        <v>307</v>
      </c>
      <c r="H254" s="210">
        <v>8</v>
      </c>
      <c r="I254" s="211"/>
      <c r="J254" s="212">
        <f>ROUND(I254*H254,2)</f>
        <v>0</v>
      </c>
      <c r="K254" s="208" t="s">
        <v>240</v>
      </c>
      <c r="L254" s="213"/>
      <c r="M254" s="214" t="s">
        <v>19</v>
      </c>
      <c r="N254" s="215" t="s">
        <v>46</v>
      </c>
      <c r="O254" s="65"/>
      <c r="P254" s="187">
        <f>O254*H254</f>
        <v>0</v>
      </c>
      <c r="Q254" s="187">
        <v>1.8000000000000001E-4</v>
      </c>
      <c r="R254" s="187">
        <f>Q254*H254</f>
        <v>1.4400000000000001E-3</v>
      </c>
      <c r="S254" s="187">
        <v>0</v>
      </c>
      <c r="T254" s="18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9" t="s">
        <v>313</v>
      </c>
      <c r="AT254" s="189" t="s">
        <v>310</v>
      </c>
      <c r="AU254" s="189" t="s">
        <v>91</v>
      </c>
      <c r="AY254" s="18" t="s">
        <v>233</v>
      </c>
      <c r="BE254" s="190">
        <f>IF(N254="základní",J254,0)</f>
        <v>0</v>
      </c>
      <c r="BF254" s="190">
        <f>IF(N254="snížená",J254,0)</f>
        <v>0</v>
      </c>
      <c r="BG254" s="190">
        <f>IF(N254="zákl. přenesená",J254,0)</f>
        <v>0</v>
      </c>
      <c r="BH254" s="190">
        <f>IF(N254="sníž. přenesená",J254,0)</f>
        <v>0</v>
      </c>
      <c r="BI254" s="190">
        <f>IF(N254="nulová",J254,0)</f>
        <v>0</v>
      </c>
      <c r="BJ254" s="18" t="s">
        <v>80</v>
      </c>
      <c r="BK254" s="190">
        <f>ROUND(I254*H254,2)</f>
        <v>0</v>
      </c>
      <c r="BL254" s="18" t="s">
        <v>194</v>
      </c>
      <c r="BM254" s="189" t="s">
        <v>2174</v>
      </c>
    </row>
    <row r="255" spans="1:65" s="2" customFormat="1" ht="29.25">
      <c r="A255" s="35"/>
      <c r="B255" s="36"/>
      <c r="C255" s="37"/>
      <c r="D255" s="196" t="s">
        <v>249</v>
      </c>
      <c r="E255" s="37"/>
      <c r="F255" s="197" t="s">
        <v>879</v>
      </c>
      <c r="G255" s="37"/>
      <c r="H255" s="37"/>
      <c r="I255" s="193"/>
      <c r="J255" s="37"/>
      <c r="K255" s="37"/>
      <c r="L255" s="40"/>
      <c r="M255" s="194"/>
      <c r="N255" s="195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249</v>
      </c>
      <c r="AU255" s="18" t="s">
        <v>91</v>
      </c>
    </row>
    <row r="256" spans="1:65" s="13" customFormat="1">
      <c r="B256" s="216"/>
      <c r="C256" s="217"/>
      <c r="D256" s="196" t="s">
        <v>562</v>
      </c>
      <c r="E256" s="217"/>
      <c r="F256" s="218" t="s">
        <v>2175</v>
      </c>
      <c r="G256" s="217"/>
      <c r="H256" s="219">
        <v>8</v>
      </c>
      <c r="I256" s="220"/>
      <c r="J256" s="217"/>
      <c r="K256" s="217"/>
      <c r="L256" s="221"/>
      <c r="M256" s="226"/>
      <c r="N256" s="227"/>
      <c r="O256" s="227"/>
      <c r="P256" s="227"/>
      <c r="Q256" s="227"/>
      <c r="R256" s="227"/>
      <c r="S256" s="227"/>
      <c r="T256" s="228"/>
      <c r="AT256" s="225" t="s">
        <v>562</v>
      </c>
      <c r="AU256" s="225" t="s">
        <v>91</v>
      </c>
      <c r="AV256" s="13" t="s">
        <v>86</v>
      </c>
      <c r="AW256" s="13" t="s">
        <v>4</v>
      </c>
      <c r="AX256" s="13" t="s">
        <v>80</v>
      </c>
      <c r="AY256" s="225" t="s">
        <v>233</v>
      </c>
    </row>
    <row r="257" spans="1:65" s="12" customFormat="1" ht="22.9" customHeight="1">
      <c r="B257" s="162"/>
      <c r="C257" s="163"/>
      <c r="D257" s="164" t="s">
        <v>74</v>
      </c>
      <c r="E257" s="176" t="s">
        <v>924</v>
      </c>
      <c r="F257" s="176" t="s">
        <v>2176</v>
      </c>
      <c r="G257" s="163"/>
      <c r="H257" s="163"/>
      <c r="I257" s="166"/>
      <c r="J257" s="177">
        <f>BK257</f>
        <v>0</v>
      </c>
      <c r="K257" s="163"/>
      <c r="L257" s="168"/>
      <c r="M257" s="169"/>
      <c r="N257" s="170"/>
      <c r="O257" s="170"/>
      <c r="P257" s="171">
        <f>SUM(P258:P260)</f>
        <v>0</v>
      </c>
      <c r="Q257" s="170"/>
      <c r="R257" s="171">
        <f>SUM(R258:R260)</f>
        <v>6.1599999999999997E-3</v>
      </c>
      <c r="S257" s="170"/>
      <c r="T257" s="172">
        <f>SUM(T258:T260)</f>
        <v>0</v>
      </c>
      <c r="AR257" s="173" t="s">
        <v>86</v>
      </c>
      <c r="AT257" s="174" t="s">
        <v>74</v>
      </c>
      <c r="AU257" s="174" t="s">
        <v>80</v>
      </c>
      <c r="AY257" s="173" t="s">
        <v>233</v>
      </c>
      <c r="BK257" s="175">
        <f>SUM(BK258:BK260)</f>
        <v>0</v>
      </c>
    </row>
    <row r="258" spans="1:65" s="2" customFormat="1" ht="33" customHeight="1">
      <c r="A258" s="35"/>
      <c r="B258" s="36"/>
      <c r="C258" s="178" t="s">
        <v>870</v>
      </c>
      <c r="D258" s="178" t="s">
        <v>236</v>
      </c>
      <c r="E258" s="179" t="s">
        <v>927</v>
      </c>
      <c r="F258" s="180" t="s">
        <v>2177</v>
      </c>
      <c r="G258" s="181" t="s">
        <v>929</v>
      </c>
      <c r="H258" s="182">
        <v>88</v>
      </c>
      <c r="I258" s="183"/>
      <c r="J258" s="184">
        <f>ROUND(I258*H258,2)</f>
        <v>0</v>
      </c>
      <c r="K258" s="180" t="s">
        <v>240</v>
      </c>
      <c r="L258" s="40"/>
      <c r="M258" s="185" t="s">
        <v>19</v>
      </c>
      <c r="N258" s="186" t="s">
        <v>46</v>
      </c>
      <c r="O258" s="65"/>
      <c r="P258" s="187">
        <f>O258*H258</f>
        <v>0</v>
      </c>
      <c r="Q258" s="187">
        <v>6.9999999999999994E-5</v>
      </c>
      <c r="R258" s="187">
        <f>Q258*H258</f>
        <v>6.1599999999999997E-3</v>
      </c>
      <c r="S258" s="187">
        <v>0</v>
      </c>
      <c r="T258" s="18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9" t="s">
        <v>194</v>
      </c>
      <c r="AT258" s="189" t="s">
        <v>236</v>
      </c>
      <c r="AU258" s="189" t="s">
        <v>86</v>
      </c>
      <c r="AY258" s="18" t="s">
        <v>233</v>
      </c>
      <c r="BE258" s="190">
        <f>IF(N258="základní",J258,0)</f>
        <v>0</v>
      </c>
      <c r="BF258" s="190">
        <f>IF(N258="snížená",J258,0)</f>
        <v>0</v>
      </c>
      <c r="BG258" s="190">
        <f>IF(N258="zákl. přenesená",J258,0)</f>
        <v>0</v>
      </c>
      <c r="BH258" s="190">
        <f>IF(N258="sníž. přenesená",J258,0)</f>
        <v>0</v>
      </c>
      <c r="BI258" s="190">
        <f>IF(N258="nulová",J258,0)</f>
        <v>0</v>
      </c>
      <c r="BJ258" s="18" t="s">
        <v>80</v>
      </c>
      <c r="BK258" s="190">
        <f>ROUND(I258*H258,2)</f>
        <v>0</v>
      </c>
      <c r="BL258" s="18" t="s">
        <v>194</v>
      </c>
      <c r="BM258" s="189" t="s">
        <v>2178</v>
      </c>
    </row>
    <row r="259" spans="1:65" s="2" customFormat="1">
      <c r="A259" s="35"/>
      <c r="B259" s="36"/>
      <c r="C259" s="37"/>
      <c r="D259" s="191" t="s">
        <v>243</v>
      </c>
      <c r="E259" s="37"/>
      <c r="F259" s="192" t="s">
        <v>931</v>
      </c>
      <c r="G259" s="37"/>
      <c r="H259" s="37"/>
      <c r="I259" s="193"/>
      <c r="J259" s="37"/>
      <c r="K259" s="37"/>
      <c r="L259" s="40"/>
      <c r="M259" s="194"/>
      <c r="N259" s="195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243</v>
      </c>
      <c r="AU259" s="18" t="s">
        <v>86</v>
      </c>
    </row>
    <row r="260" spans="1:65" s="2" customFormat="1" ht="19.5">
      <c r="A260" s="35"/>
      <c r="B260" s="36"/>
      <c r="C260" s="37"/>
      <c r="D260" s="196" t="s">
        <v>249</v>
      </c>
      <c r="E260" s="37"/>
      <c r="F260" s="197" t="s">
        <v>932</v>
      </c>
      <c r="G260" s="37"/>
      <c r="H260" s="37"/>
      <c r="I260" s="193"/>
      <c r="J260" s="37"/>
      <c r="K260" s="37"/>
      <c r="L260" s="40"/>
      <c r="M260" s="198"/>
      <c r="N260" s="199"/>
      <c r="O260" s="200"/>
      <c r="P260" s="200"/>
      <c r="Q260" s="200"/>
      <c r="R260" s="200"/>
      <c r="S260" s="200"/>
      <c r="T260" s="201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249</v>
      </c>
      <c r="AU260" s="18" t="s">
        <v>86</v>
      </c>
    </row>
    <row r="261" spans="1:65" s="2" customFormat="1" ht="6.95" customHeight="1">
      <c r="A261" s="35"/>
      <c r="B261" s="48"/>
      <c r="C261" s="49"/>
      <c r="D261" s="49"/>
      <c r="E261" s="49"/>
      <c r="F261" s="49"/>
      <c r="G261" s="49"/>
      <c r="H261" s="49"/>
      <c r="I261" s="49"/>
      <c r="J261" s="49"/>
      <c r="K261" s="49"/>
      <c r="L261" s="40"/>
      <c r="M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</row>
  </sheetData>
  <sheetProtection algorithmName="SHA-512" hashValue="M/SVZUJhOGKFk5CXnDrULACnR8Ok+TEZEAJ8YcJCJ6x4ScAHcYSgDAatvlc+y98BN01tfzy/bAJ9cv0++PaHKg==" saltValue="xY/+zkBnR6SWNtrFantQmvs2A3/F1fz/+lFgXQLQNa7vy2b6igLlOy5p87hPOiJh73PALs5Yha6jTm46enWVSA==" spinCount="100000" sheet="1" objects="1" scenarios="1" formatColumns="0" formatRows="0" autoFilter="0"/>
  <autoFilter ref="C96:K260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/>
    <hyperlink ref="F104" r:id="rId2"/>
    <hyperlink ref="F107" r:id="rId3"/>
    <hyperlink ref="F111" r:id="rId4"/>
    <hyperlink ref="F115" r:id="rId5"/>
    <hyperlink ref="F119" r:id="rId6"/>
    <hyperlink ref="F123" r:id="rId7"/>
    <hyperlink ref="F127" r:id="rId8"/>
    <hyperlink ref="F131" r:id="rId9"/>
    <hyperlink ref="F135" r:id="rId10"/>
    <hyperlink ref="F138" r:id="rId11"/>
    <hyperlink ref="F141" r:id="rId12"/>
    <hyperlink ref="F144" r:id="rId13"/>
    <hyperlink ref="F148" r:id="rId14"/>
    <hyperlink ref="F150" r:id="rId15"/>
    <hyperlink ref="F152" r:id="rId16"/>
    <hyperlink ref="F156" r:id="rId17"/>
    <hyperlink ref="F159" r:id="rId18"/>
    <hyperlink ref="F162" r:id="rId19"/>
    <hyperlink ref="F166" r:id="rId20"/>
    <hyperlink ref="F170" r:id="rId21"/>
    <hyperlink ref="F174" r:id="rId22"/>
    <hyperlink ref="F178" r:id="rId23"/>
    <hyperlink ref="F182" r:id="rId24"/>
    <hyperlink ref="F186" r:id="rId25"/>
    <hyperlink ref="F189" r:id="rId26"/>
    <hyperlink ref="F191" r:id="rId27"/>
    <hyperlink ref="F193" r:id="rId28"/>
    <hyperlink ref="F197" r:id="rId29"/>
    <hyperlink ref="F200" r:id="rId30"/>
    <hyperlink ref="F203" r:id="rId31"/>
    <hyperlink ref="F206" r:id="rId32"/>
    <hyperlink ref="F209" r:id="rId33"/>
    <hyperlink ref="F212" r:id="rId34"/>
    <hyperlink ref="F215" r:id="rId35"/>
    <hyperlink ref="F218" r:id="rId36"/>
    <hyperlink ref="F221" r:id="rId37"/>
    <hyperlink ref="F223" r:id="rId38"/>
    <hyperlink ref="F225" r:id="rId39"/>
    <hyperlink ref="F227" r:id="rId40"/>
    <hyperlink ref="F229" r:id="rId41"/>
    <hyperlink ref="F233" r:id="rId42"/>
    <hyperlink ref="F259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145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2179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ROUND(J97,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ROUND((SUM(BE97:BE204)),  2)</f>
        <v>0</v>
      </c>
      <c r="G37" s="35"/>
      <c r="H37" s="35"/>
      <c r="I37" s="124">
        <v>0.21</v>
      </c>
      <c r="J37" s="123">
        <f>ROUND(((SUM(BE97:BE204))*I37),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ROUND((SUM(BF97:BF204)),  2)</f>
        <v>0</v>
      </c>
      <c r="G38" s="35"/>
      <c r="H38" s="35"/>
      <c r="I38" s="124">
        <v>0.15</v>
      </c>
      <c r="J38" s="123">
        <f>ROUND(((SUM(BF97:BF204))*I38),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ROUND((SUM(BG97:BG204)),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ROUND((SUM(BH97:BH204)),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ROUND((SUM(BI97:BI204)),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03 - ÚT byt školníka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J97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J98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2180</v>
      </c>
      <c r="E69" s="148"/>
      <c r="F69" s="148"/>
      <c r="G69" s="148"/>
      <c r="H69" s="148"/>
      <c r="I69" s="148"/>
      <c r="J69" s="149">
        <f>J99</f>
        <v>0</v>
      </c>
      <c r="K69" s="97"/>
      <c r="L69" s="150"/>
    </row>
    <row r="70" spans="1:47" s="10" customFormat="1" ht="14.85" customHeight="1">
      <c r="B70" s="146"/>
      <c r="C70" s="97"/>
      <c r="D70" s="147" t="s">
        <v>2181</v>
      </c>
      <c r="E70" s="148"/>
      <c r="F70" s="148"/>
      <c r="G70" s="148"/>
      <c r="H70" s="148"/>
      <c r="I70" s="148"/>
      <c r="J70" s="149">
        <f>J131</f>
        <v>0</v>
      </c>
      <c r="K70" s="97"/>
      <c r="L70" s="150"/>
    </row>
    <row r="71" spans="1:47" s="10" customFormat="1" ht="14.85" customHeight="1">
      <c r="B71" s="146"/>
      <c r="C71" s="97"/>
      <c r="D71" s="147" t="s">
        <v>2182</v>
      </c>
      <c r="E71" s="148"/>
      <c r="F71" s="148"/>
      <c r="G71" s="148"/>
      <c r="H71" s="148"/>
      <c r="I71" s="148"/>
      <c r="J71" s="149">
        <f>J159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2183</v>
      </c>
      <c r="E72" s="148"/>
      <c r="F72" s="148"/>
      <c r="G72" s="148"/>
      <c r="H72" s="148"/>
      <c r="I72" s="148"/>
      <c r="J72" s="149">
        <f>J184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2184</v>
      </c>
      <c r="E73" s="148"/>
      <c r="F73" s="148"/>
      <c r="G73" s="148"/>
      <c r="H73" s="148"/>
      <c r="I73" s="148"/>
      <c r="J73" s="149">
        <f>J201</f>
        <v>0</v>
      </c>
      <c r="K73" s="97"/>
      <c r="L73" s="150"/>
    </row>
    <row r="74" spans="1:47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47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2" customFormat="1" ht="24.95" customHeight="1">
      <c r="A80" s="35"/>
      <c r="B80" s="36"/>
      <c r="C80" s="24" t="s">
        <v>217</v>
      </c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6.5" customHeight="1">
      <c r="A83" s="35"/>
      <c r="B83" s="36"/>
      <c r="C83" s="37"/>
      <c r="D83" s="37"/>
      <c r="E83" s="390" t="str">
        <f>E7</f>
        <v>ZŠ Rokycanova - opravy vnitřních instalací</v>
      </c>
      <c r="F83" s="391"/>
      <c r="G83" s="391"/>
      <c r="H83" s="391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1" customFormat="1" ht="12" customHeight="1">
      <c r="B84" s="22"/>
      <c r="C84" s="30" t="s">
        <v>290</v>
      </c>
      <c r="D84" s="23"/>
      <c r="E84" s="23"/>
      <c r="F84" s="23"/>
      <c r="G84" s="23"/>
      <c r="H84" s="23"/>
      <c r="I84" s="23"/>
      <c r="J84" s="23"/>
      <c r="K84" s="23"/>
      <c r="L84" s="21"/>
    </row>
    <row r="85" spans="1:31" s="1" customFormat="1" ht="16.5" customHeight="1">
      <c r="B85" s="22"/>
      <c r="C85" s="23"/>
      <c r="D85" s="23"/>
      <c r="E85" s="390" t="s">
        <v>2025</v>
      </c>
      <c r="F85" s="376"/>
      <c r="G85" s="376"/>
      <c r="H85" s="376"/>
      <c r="I85" s="23"/>
      <c r="J85" s="23"/>
      <c r="K85" s="23"/>
      <c r="L85" s="21"/>
    </row>
    <row r="86" spans="1:31" s="1" customFormat="1" ht="12" customHeight="1">
      <c r="B86" s="22"/>
      <c r="C86" s="30" t="s">
        <v>292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94" t="s">
        <v>293</v>
      </c>
      <c r="F87" s="384"/>
      <c r="G87" s="384"/>
      <c r="H87" s="384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297</v>
      </c>
      <c r="D88" s="37"/>
      <c r="E88" s="37"/>
      <c r="F88" s="37"/>
      <c r="G88" s="37"/>
      <c r="H88" s="37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46" t="str">
        <f>E13</f>
        <v>03 - ÚT byt školníka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21</v>
      </c>
      <c r="D91" s="37"/>
      <c r="E91" s="37"/>
      <c r="F91" s="28" t="str">
        <f>F16</f>
        <v>Sokolov</v>
      </c>
      <c r="G91" s="37"/>
      <c r="H91" s="37"/>
      <c r="I91" s="30" t="s">
        <v>23</v>
      </c>
      <c r="J91" s="60" t="str">
        <f>IF(J16="","",J16)</f>
        <v>26. 1. 2022</v>
      </c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25</v>
      </c>
      <c r="D93" s="37"/>
      <c r="E93" s="37"/>
      <c r="F93" s="28" t="str">
        <f>E19</f>
        <v>Město Sokolov</v>
      </c>
      <c r="G93" s="37"/>
      <c r="H93" s="37"/>
      <c r="I93" s="30" t="s">
        <v>33</v>
      </c>
      <c r="J93" s="33" t="str">
        <f>E25</f>
        <v>NCI.CZ ENGINEERING s.r.o.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31</v>
      </c>
      <c r="D94" s="37"/>
      <c r="E94" s="37"/>
      <c r="F94" s="28" t="str">
        <f>IF(E22="","",E22)</f>
        <v>Vyplň údaj</v>
      </c>
      <c r="G94" s="37"/>
      <c r="H94" s="37"/>
      <c r="I94" s="30" t="s">
        <v>38</v>
      </c>
      <c r="J94" s="33" t="str">
        <f>E28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>
      <c r="A96" s="151"/>
      <c r="B96" s="152"/>
      <c r="C96" s="153" t="s">
        <v>218</v>
      </c>
      <c r="D96" s="154" t="s">
        <v>60</v>
      </c>
      <c r="E96" s="154" t="s">
        <v>56</v>
      </c>
      <c r="F96" s="154" t="s">
        <v>57</v>
      </c>
      <c r="G96" s="154" t="s">
        <v>219</v>
      </c>
      <c r="H96" s="154" t="s">
        <v>220</v>
      </c>
      <c r="I96" s="154" t="s">
        <v>221</v>
      </c>
      <c r="J96" s="154" t="s">
        <v>209</v>
      </c>
      <c r="K96" s="155" t="s">
        <v>222</v>
      </c>
      <c r="L96" s="156"/>
      <c r="M96" s="69" t="s">
        <v>19</v>
      </c>
      <c r="N96" s="70" t="s">
        <v>45</v>
      </c>
      <c r="O96" s="70" t="s">
        <v>223</v>
      </c>
      <c r="P96" s="70" t="s">
        <v>224</v>
      </c>
      <c r="Q96" s="70" t="s">
        <v>225</v>
      </c>
      <c r="R96" s="70" t="s">
        <v>226</v>
      </c>
      <c r="S96" s="70" t="s">
        <v>227</v>
      </c>
      <c r="T96" s="71" t="s">
        <v>228</v>
      </c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</row>
    <row r="97" spans="1:65" s="2" customFormat="1" ht="22.9" customHeight="1">
      <c r="A97" s="35"/>
      <c r="B97" s="36"/>
      <c r="C97" s="76" t="s">
        <v>229</v>
      </c>
      <c r="D97" s="37"/>
      <c r="E97" s="37"/>
      <c r="F97" s="37"/>
      <c r="G97" s="37"/>
      <c r="H97" s="37"/>
      <c r="I97" s="37"/>
      <c r="J97" s="157">
        <f>BK97</f>
        <v>0</v>
      </c>
      <c r="K97" s="37"/>
      <c r="L97" s="40"/>
      <c r="M97" s="72"/>
      <c r="N97" s="158"/>
      <c r="O97" s="73"/>
      <c r="P97" s="159">
        <f>P98</f>
        <v>0</v>
      </c>
      <c r="Q97" s="73"/>
      <c r="R97" s="159">
        <f>R98</f>
        <v>0.45017000000000007</v>
      </c>
      <c r="S97" s="73"/>
      <c r="T97" s="160">
        <f>T98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74</v>
      </c>
      <c r="AU97" s="18" t="s">
        <v>210</v>
      </c>
      <c r="BK97" s="161">
        <f>BK98</f>
        <v>0</v>
      </c>
    </row>
    <row r="98" spans="1:65" s="12" customFormat="1" ht="25.9" customHeight="1">
      <c r="B98" s="162"/>
      <c r="C98" s="163"/>
      <c r="D98" s="164" t="s">
        <v>74</v>
      </c>
      <c r="E98" s="165" t="s">
        <v>295</v>
      </c>
      <c r="F98" s="165" t="s">
        <v>296</v>
      </c>
      <c r="G98" s="163"/>
      <c r="H98" s="163"/>
      <c r="I98" s="166"/>
      <c r="J98" s="167">
        <f>BK98</f>
        <v>0</v>
      </c>
      <c r="K98" s="163"/>
      <c r="L98" s="168"/>
      <c r="M98" s="169"/>
      <c r="N98" s="170"/>
      <c r="O98" s="170"/>
      <c r="P98" s="171">
        <f>P99+P184+P201</f>
        <v>0</v>
      </c>
      <c r="Q98" s="170"/>
      <c r="R98" s="171">
        <f>R99+R184+R201</f>
        <v>0.45017000000000007</v>
      </c>
      <c r="S98" s="170"/>
      <c r="T98" s="172">
        <f>T99+T184+T201</f>
        <v>0</v>
      </c>
      <c r="AR98" s="173" t="s">
        <v>86</v>
      </c>
      <c r="AT98" s="174" t="s">
        <v>74</v>
      </c>
      <c r="AU98" s="174" t="s">
        <v>75</v>
      </c>
      <c r="AY98" s="173" t="s">
        <v>233</v>
      </c>
      <c r="BK98" s="175">
        <f>BK99+BK184+BK201</f>
        <v>0</v>
      </c>
    </row>
    <row r="99" spans="1:65" s="12" customFormat="1" ht="22.9" customHeight="1">
      <c r="B99" s="162"/>
      <c r="C99" s="163"/>
      <c r="D99" s="164" t="s">
        <v>74</v>
      </c>
      <c r="E99" s="176" t="s">
        <v>571</v>
      </c>
      <c r="F99" s="176" t="s">
        <v>2185</v>
      </c>
      <c r="G99" s="163"/>
      <c r="H99" s="163"/>
      <c r="I99" s="166"/>
      <c r="J99" s="177">
        <f>BK99</f>
        <v>0</v>
      </c>
      <c r="K99" s="163"/>
      <c r="L99" s="168"/>
      <c r="M99" s="169"/>
      <c r="N99" s="170"/>
      <c r="O99" s="170"/>
      <c r="P99" s="171">
        <f>P100+SUM(P101:P131)+P159</f>
        <v>0</v>
      </c>
      <c r="Q99" s="170"/>
      <c r="R99" s="171">
        <f>R100+SUM(R101:R131)+R159</f>
        <v>0.43954000000000004</v>
      </c>
      <c r="S99" s="170"/>
      <c r="T99" s="172">
        <f>T100+SUM(T101:T131)+T159</f>
        <v>0</v>
      </c>
      <c r="AR99" s="173" t="s">
        <v>86</v>
      </c>
      <c r="AT99" s="174" t="s">
        <v>74</v>
      </c>
      <c r="AU99" s="174" t="s">
        <v>80</v>
      </c>
      <c r="AY99" s="173" t="s">
        <v>233</v>
      </c>
      <c r="BK99" s="175">
        <f>BK100+SUM(BK101:BK131)+BK159</f>
        <v>0</v>
      </c>
    </row>
    <row r="100" spans="1:65" s="2" customFormat="1" ht="37.9" customHeight="1">
      <c r="A100" s="35"/>
      <c r="B100" s="36"/>
      <c r="C100" s="178" t="s">
        <v>80</v>
      </c>
      <c r="D100" s="178" t="s">
        <v>236</v>
      </c>
      <c r="E100" s="179" t="s">
        <v>599</v>
      </c>
      <c r="F100" s="180" t="s">
        <v>2186</v>
      </c>
      <c r="G100" s="181" t="s">
        <v>301</v>
      </c>
      <c r="H100" s="182">
        <v>3</v>
      </c>
      <c r="I100" s="183"/>
      <c r="J100" s="184">
        <f>ROUND(I100*H100,2)</f>
        <v>0</v>
      </c>
      <c r="K100" s="180" t="s">
        <v>240</v>
      </c>
      <c r="L100" s="40"/>
      <c r="M100" s="185" t="s">
        <v>19</v>
      </c>
      <c r="N100" s="186" t="s">
        <v>46</v>
      </c>
      <c r="O100" s="65"/>
      <c r="P100" s="187">
        <f>O100*H100</f>
        <v>0</v>
      </c>
      <c r="Q100" s="187">
        <v>2.3000000000000001E-4</v>
      </c>
      <c r="R100" s="187">
        <f>Q100*H100</f>
        <v>6.9000000000000008E-4</v>
      </c>
      <c r="S100" s="187">
        <v>0</v>
      </c>
      <c r="T100" s="18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194</v>
      </c>
      <c r="AT100" s="189" t="s">
        <v>236</v>
      </c>
      <c r="AU100" s="189" t="s">
        <v>86</v>
      </c>
      <c r="AY100" s="18" t="s">
        <v>233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80</v>
      </c>
      <c r="BK100" s="190">
        <f>ROUND(I100*H100,2)</f>
        <v>0</v>
      </c>
      <c r="BL100" s="18" t="s">
        <v>194</v>
      </c>
      <c r="BM100" s="189" t="s">
        <v>2187</v>
      </c>
    </row>
    <row r="101" spans="1:65" s="2" customFormat="1">
      <c r="A101" s="35"/>
      <c r="B101" s="36"/>
      <c r="C101" s="37"/>
      <c r="D101" s="191" t="s">
        <v>243</v>
      </c>
      <c r="E101" s="37"/>
      <c r="F101" s="192" t="s">
        <v>602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243</v>
      </c>
      <c r="AU101" s="18" t="s">
        <v>86</v>
      </c>
    </row>
    <row r="102" spans="1:65" s="2" customFormat="1" ht="29.25">
      <c r="A102" s="35"/>
      <c r="B102" s="36"/>
      <c r="C102" s="37"/>
      <c r="D102" s="196" t="s">
        <v>249</v>
      </c>
      <c r="E102" s="37"/>
      <c r="F102" s="197" t="s">
        <v>603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249</v>
      </c>
      <c r="AU102" s="18" t="s">
        <v>86</v>
      </c>
    </row>
    <row r="103" spans="1:65" s="2" customFormat="1" ht="24.2" customHeight="1">
      <c r="A103" s="35"/>
      <c r="B103" s="36"/>
      <c r="C103" s="206" t="s">
        <v>86</v>
      </c>
      <c r="D103" s="206" t="s">
        <v>310</v>
      </c>
      <c r="E103" s="207" t="s">
        <v>2188</v>
      </c>
      <c r="F103" s="208" t="s">
        <v>2189</v>
      </c>
      <c r="G103" s="209" t="s">
        <v>301</v>
      </c>
      <c r="H103" s="210">
        <v>3</v>
      </c>
      <c r="I103" s="211"/>
      <c r="J103" s="212">
        <f>ROUND(I103*H103,2)</f>
        <v>0</v>
      </c>
      <c r="K103" s="208" t="s">
        <v>240</v>
      </c>
      <c r="L103" s="213"/>
      <c r="M103" s="214" t="s">
        <v>19</v>
      </c>
      <c r="N103" s="215" t="s">
        <v>46</v>
      </c>
      <c r="O103" s="65"/>
      <c r="P103" s="187">
        <f>O103*H103</f>
        <v>0</v>
      </c>
      <c r="Q103" s="187">
        <v>2.5000000000000001E-4</v>
      </c>
      <c r="R103" s="187">
        <f>Q103*H103</f>
        <v>7.5000000000000002E-4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313</v>
      </c>
      <c r="AT103" s="189" t="s">
        <v>310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194</v>
      </c>
      <c r="BM103" s="189" t="s">
        <v>2190</v>
      </c>
    </row>
    <row r="104" spans="1:65" s="2" customFormat="1" ht="33" customHeight="1">
      <c r="A104" s="35"/>
      <c r="B104" s="36"/>
      <c r="C104" s="178" t="s">
        <v>91</v>
      </c>
      <c r="D104" s="178" t="s">
        <v>236</v>
      </c>
      <c r="E104" s="179" t="s">
        <v>962</v>
      </c>
      <c r="F104" s="180" t="s">
        <v>2191</v>
      </c>
      <c r="G104" s="181" t="s">
        <v>301</v>
      </c>
      <c r="H104" s="182">
        <v>4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2.9E-4</v>
      </c>
      <c r="R104" s="187">
        <f>Q104*H104</f>
        <v>1.16E-3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194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2192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965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29.25">
      <c r="A106" s="35"/>
      <c r="B106" s="36"/>
      <c r="C106" s="37"/>
      <c r="D106" s="196" t="s">
        <v>249</v>
      </c>
      <c r="E106" s="37"/>
      <c r="F106" s="197" t="s">
        <v>966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249</v>
      </c>
      <c r="AU106" s="18" t="s">
        <v>86</v>
      </c>
    </row>
    <row r="107" spans="1:65" s="2" customFormat="1" ht="24.2" customHeight="1">
      <c r="A107" s="35"/>
      <c r="B107" s="36"/>
      <c r="C107" s="206" t="s">
        <v>260</v>
      </c>
      <c r="D107" s="206" t="s">
        <v>310</v>
      </c>
      <c r="E107" s="207" t="s">
        <v>967</v>
      </c>
      <c r="F107" s="208" t="s">
        <v>2193</v>
      </c>
      <c r="G107" s="209" t="s">
        <v>301</v>
      </c>
      <c r="H107" s="210">
        <v>4</v>
      </c>
      <c r="I107" s="211"/>
      <c r="J107" s="212">
        <f>ROUND(I107*H107,2)</f>
        <v>0</v>
      </c>
      <c r="K107" s="208" t="s">
        <v>240</v>
      </c>
      <c r="L107" s="213"/>
      <c r="M107" s="214" t="s">
        <v>19</v>
      </c>
      <c r="N107" s="215" t="s">
        <v>46</v>
      </c>
      <c r="O107" s="65"/>
      <c r="P107" s="187">
        <f>O107*H107</f>
        <v>0</v>
      </c>
      <c r="Q107" s="187">
        <v>4.0000000000000002E-4</v>
      </c>
      <c r="R107" s="187">
        <f>Q107*H107</f>
        <v>1.6000000000000001E-3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313</v>
      </c>
      <c r="AT107" s="189" t="s">
        <v>310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194</v>
      </c>
      <c r="BM107" s="189" t="s">
        <v>2194</v>
      </c>
    </row>
    <row r="108" spans="1:65" s="2" customFormat="1" ht="24.2" customHeight="1">
      <c r="A108" s="35"/>
      <c r="B108" s="36"/>
      <c r="C108" s="178" t="s">
        <v>232</v>
      </c>
      <c r="D108" s="178" t="s">
        <v>236</v>
      </c>
      <c r="E108" s="179" t="s">
        <v>614</v>
      </c>
      <c r="F108" s="180" t="s">
        <v>2195</v>
      </c>
      <c r="G108" s="181" t="s">
        <v>301</v>
      </c>
      <c r="H108" s="182">
        <v>3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2.3000000000000001E-4</v>
      </c>
      <c r="R108" s="187">
        <f>Q108*H108</f>
        <v>6.9000000000000008E-4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194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194</v>
      </c>
      <c r="BM108" s="189" t="s">
        <v>2196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617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29.25">
      <c r="A110" s="35"/>
      <c r="B110" s="36"/>
      <c r="C110" s="37"/>
      <c r="D110" s="196" t="s">
        <v>249</v>
      </c>
      <c r="E110" s="37"/>
      <c r="F110" s="197" t="s">
        <v>618</v>
      </c>
      <c r="G110" s="37"/>
      <c r="H110" s="37"/>
      <c r="I110" s="193"/>
      <c r="J110" s="37"/>
      <c r="K110" s="37"/>
      <c r="L110" s="40"/>
      <c r="M110" s="194"/>
      <c r="N110" s="195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249</v>
      </c>
      <c r="AU110" s="18" t="s">
        <v>86</v>
      </c>
    </row>
    <row r="111" spans="1:65" s="2" customFormat="1" ht="24.2" customHeight="1">
      <c r="A111" s="35"/>
      <c r="B111" s="36"/>
      <c r="C111" s="206" t="s">
        <v>269</v>
      </c>
      <c r="D111" s="206" t="s">
        <v>310</v>
      </c>
      <c r="E111" s="207" t="s">
        <v>619</v>
      </c>
      <c r="F111" s="208" t="s">
        <v>2197</v>
      </c>
      <c r="G111" s="209" t="s">
        <v>301</v>
      </c>
      <c r="H111" s="210">
        <v>3</v>
      </c>
      <c r="I111" s="211"/>
      <c r="J111" s="212">
        <f>ROUND(I111*H111,2)</f>
        <v>0</v>
      </c>
      <c r="K111" s="208" t="s">
        <v>240</v>
      </c>
      <c r="L111" s="213"/>
      <c r="M111" s="214" t="s">
        <v>19</v>
      </c>
      <c r="N111" s="215" t="s">
        <v>46</v>
      </c>
      <c r="O111" s="65"/>
      <c r="P111" s="187">
        <f>O111*H111</f>
        <v>0</v>
      </c>
      <c r="Q111" s="187">
        <v>1.8000000000000001E-4</v>
      </c>
      <c r="R111" s="187">
        <f>Q111*H111</f>
        <v>5.4000000000000001E-4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313</v>
      </c>
      <c r="AT111" s="189" t="s">
        <v>310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194</v>
      </c>
      <c r="BM111" s="189" t="s">
        <v>2198</v>
      </c>
    </row>
    <row r="112" spans="1:65" s="2" customFormat="1" ht="24.2" customHeight="1">
      <c r="A112" s="35"/>
      <c r="B112" s="36"/>
      <c r="C112" s="178" t="s">
        <v>276</v>
      </c>
      <c r="D112" s="178" t="s">
        <v>236</v>
      </c>
      <c r="E112" s="179" t="s">
        <v>622</v>
      </c>
      <c r="F112" s="180" t="s">
        <v>2199</v>
      </c>
      <c r="G112" s="181" t="s">
        <v>301</v>
      </c>
      <c r="H112" s="182">
        <v>4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2.5999999999999998E-4</v>
      </c>
      <c r="R112" s="187">
        <f>Q112*H112</f>
        <v>1.0399999999999999E-3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194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194</v>
      </c>
      <c r="BM112" s="189" t="s">
        <v>2200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625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19.5">
      <c r="A114" s="35"/>
      <c r="B114" s="36"/>
      <c r="C114" s="37"/>
      <c r="D114" s="196" t="s">
        <v>249</v>
      </c>
      <c r="E114" s="37"/>
      <c r="F114" s="197" t="s">
        <v>974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249</v>
      </c>
      <c r="AU114" s="18" t="s">
        <v>86</v>
      </c>
    </row>
    <row r="115" spans="1:65" s="2" customFormat="1" ht="24.2" customHeight="1">
      <c r="A115" s="35"/>
      <c r="B115" s="36"/>
      <c r="C115" s="206" t="s">
        <v>284</v>
      </c>
      <c r="D115" s="206" t="s">
        <v>310</v>
      </c>
      <c r="E115" s="207" t="s">
        <v>626</v>
      </c>
      <c r="F115" s="208" t="s">
        <v>2201</v>
      </c>
      <c r="G115" s="209" t="s">
        <v>301</v>
      </c>
      <c r="H115" s="210">
        <v>4</v>
      </c>
      <c r="I115" s="211"/>
      <c r="J115" s="212">
        <f>ROUND(I115*H115,2)</f>
        <v>0</v>
      </c>
      <c r="K115" s="208" t="s">
        <v>240</v>
      </c>
      <c r="L115" s="213"/>
      <c r="M115" s="214" t="s">
        <v>19</v>
      </c>
      <c r="N115" s="215" t="s">
        <v>46</v>
      </c>
      <c r="O115" s="65"/>
      <c r="P115" s="187">
        <f>O115*H115</f>
        <v>0</v>
      </c>
      <c r="Q115" s="187">
        <v>2.1000000000000001E-4</v>
      </c>
      <c r="R115" s="187">
        <f>Q115*H115</f>
        <v>8.4000000000000003E-4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313</v>
      </c>
      <c r="AT115" s="189" t="s">
        <v>310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194</v>
      </c>
      <c r="BM115" s="189" t="s">
        <v>2202</v>
      </c>
    </row>
    <row r="116" spans="1:65" s="2" customFormat="1" ht="39">
      <c r="A116" s="35"/>
      <c r="B116" s="36"/>
      <c r="C116" s="37"/>
      <c r="D116" s="196" t="s">
        <v>249</v>
      </c>
      <c r="E116" s="37"/>
      <c r="F116" s="197" t="s">
        <v>978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249</v>
      </c>
      <c r="AU116" s="18" t="s">
        <v>86</v>
      </c>
    </row>
    <row r="117" spans="1:65" s="2" customFormat="1" ht="24.2" customHeight="1">
      <c r="A117" s="35"/>
      <c r="B117" s="36"/>
      <c r="C117" s="178" t="s">
        <v>340</v>
      </c>
      <c r="D117" s="178" t="s">
        <v>236</v>
      </c>
      <c r="E117" s="179" t="s">
        <v>641</v>
      </c>
      <c r="F117" s="180" t="s">
        <v>2203</v>
      </c>
      <c r="G117" s="181" t="s">
        <v>301</v>
      </c>
      <c r="H117" s="182">
        <v>7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9.0000000000000006E-5</v>
      </c>
      <c r="R117" s="187">
        <f>Q117*H117</f>
        <v>6.3000000000000003E-4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194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194</v>
      </c>
      <c r="BM117" s="189" t="s">
        <v>2204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644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2" customFormat="1" ht="24.2" customHeight="1">
      <c r="A119" s="35"/>
      <c r="B119" s="36"/>
      <c r="C119" s="206" t="s">
        <v>188</v>
      </c>
      <c r="D119" s="206" t="s">
        <v>310</v>
      </c>
      <c r="E119" s="207" t="s">
        <v>645</v>
      </c>
      <c r="F119" s="208" t="s">
        <v>2205</v>
      </c>
      <c r="G119" s="209" t="s">
        <v>301</v>
      </c>
      <c r="H119" s="210">
        <v>7</v>
      </c>
      <c r="I119" s="211"/>
      <c r="J119" s="212">
        <f>ROUND(I119*H119,2)</f>
        <v>0</v>
      </c>
      <c r="K119" s="208" t="s">
        <v>240</v>
      </c>
      <c r="L119" s="213"/>
      <c r="M119" s="214" t="s">
        <v>19</v>
      </c>
      <c r="N119" s="215" t="s">
        <v>46</v>
      </c>
      <c r="O119" s="65"/>
      <c r="P119" s="187">
        <f>O119*H119</f>
        <v>0</v>
      </c>
      <c r="Q119" s="187">
        <v>4.0000000000000003E-5</v>
      </c>
      <c r="R119" s="187">
        <f>Q119*H119</f>
        <v>2.8000000000000003E-4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313</v>
      </c>
      <c r="AT119" s="189" t="s">
        <v>310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194</v>
      </c>
      <c r="BM119" s="189" t="s">
        <v>2206</v>
      </c>
    </row>
    <row r="120" spans="1:65" s="2" customFormat="1" ht="24.2" customHeight="1">
      <c r="A120" s="35"/>
      <c r="B120" s="36"/>
      <c r="C120" s="178" t="s">
        <v>123</v>
      </c>
      <c r="D120" s="178" t="s">
        <v>236</v>
      </c>
      <c r="E120" s="179" t="s">
        <v>990</v>
      </c>
      <c r="F120" s="180" t="s">
        <v>2207</v>
      </c>
      <c r="G120" s="181" t="s">
        <v>301</v>
      </c>
      <c r="H120" s="182">
        <v>7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1.3999999999999999E-4</v>
      </c>
      <c r="R120" s="187">
        <f>Q120*H120</f>
        <v>9.7999999999999997E-4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194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194</v>
      </c>
      <c r="BM120" s="189" t="s">
        <v>2208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993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2" customFormat="1" ht="29.25">
      <c r="A122" s="35"/>
      <c r="B122" s="36"/>
      <c r="C122" s="37"/>
      <c r="D122" s="196" t="s">
        <v>249</v>
      </c>
      <c r="E122" s="37"/>
      <c r="F122" s="197" t="s">
        <v>994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249</v>
      </c>
      <c r="AU122" s="18" t="s">
        <v>86</v>
      </c>
    </row>
    <row r="123" spans="1:65" s="2" customFormat="1" ht="24.2" customHeight="1">
      <c r="A123" s="35"/>
      <c r="B123" s="36"/>
      <c r="C123" s="206" t="s">
        <v>158</v>
      </c>
      <c r="D123" s="206" t="s">
        <v>310</v>
      </c>
      <c r="E123" s="207" t="s">
        <v>653</v>
      </c>
      <c r="F123" s="208" t="s">
        <v>2209</v>
      </c>
      <c r="G123" s="209" t="s">
        <v>301</v>
      </c>
      <c r="H123" s="210">
        <v>7</v>
      </c>
      <c r="I123" s="211"/>
      <c r="J123" s="212">
        <f>ROUND(I123*H123,2)</f>
        <v>0</v>
      </c>
      <c r="K123" s="208" t="s">
        <v>240</v>
      </c>
      <c r="L123" s="213"/>
      <c r="M123" s="214" t="s">
        <v>19</v>
      </c>
      <c r="N123" s="215" t="s">
        <v>46</v>
      </c>
      <c r="O123" s="65"/>
      <c r="P123" s="187">
        <f>O123*H123</f>
        <v>0</v>
      </c>
      <c r="Q123" s="187">
        <v>1.3999999999999999E-4</v>
      </c>
      <c r="R123" s="187">
        <f>Q123*H123</f>
        <v>9.7999999999999997E-4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313</v>
      </c>
      <c r="AT123" s="189" t="s">
        <v>310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194</v>
      </c>
      <c r="BM123" s="189" t="s">
        <v>2210</v>
      </c>
    </row>
    <row r="124" spans="1:65" s="2" customFormat="1" ht="49.15" customHeight="1">
      <c r="A124" s="35"/>
      <c r="B124" s="36"/>
      <c r="C124" s="178" t="s">
        <v>191</v>
      </c>
      <c r="D124" s="178" t="s">
        <v>236</v>
      </c>
      <c r="E124" s="179" t="s">
        <v>656</v>
      </c>
      <c r="F124" s="180" t="s">
        <v>2211</v>
      </c>
      <c r="G124" s="181" t="s">
        <v>549</v>
      </c>
      <c r="H124" s="182">
        <v>0.44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2212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659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49.15" customHeight="1">
      <c r="A126" s="35"/>
      <c r="B126" s="36"/>
      <c r="C126" s="178" t="s">
        <v>126</v>
      </c>
      <c r="D126" s="178" t="s">
        <v>236</v>
      </c>
      <c r="E126" s="179" t="s">
        <v>660</v>
      </c>
      <c r="F126" s="180" t="s">
        <v>2213</v>
      </c>
      <c r="G126" s="181" t="s">
        <v>549</v>
      </c>
      <c r="H126" s="182">
        <v>0.44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2214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663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55.5" customHeight="1">
      <c r="A128" s="35"/>
      <c r="B128" s="36"/>
      <c r="C128" s="178" t="s">
        <v>8</v>
      </c>
      <c r="D128" s="178" t="s">
        <v>236</v>
      </c>
      <c r="E128" s="179" t="s">
        <v>1001</v>
      </c>
      <c r="F128" s="180" t="s">
        <v>2215</v>
      </c>
      <c r="G128" s="181" t="s">
        <v>549</v>
      </c>
      <c r="H128" s="182">
        <v>11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2216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1004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13" customFormat="1">
      <c r="B130" s="216"/>
      <c r="C130" s="217"/>
      <c r="D130" s="196" t="s">
        <v>562</v>
      </c>
      <c r="E130" s="217"/>
      <c r="F130" s="218" t="s">
        <v>2217</v>
      </c>
      <c r="G130" s="217"/>
      <c r="H130" s="219">
        <v>11</v>
      </c>
      <c r="I130" s="220"/>
      <c r="J130" s="217"/>
      <c r="K130" s="217"/>
      <c r="L130" s="221"/>
      <c r="M130" s="226"/>
      <c r="N130" s="227"/>
      <c r="O130" s="227"/>
      <c r="P130" s="227"/>
      <c r="Q130" s="227"/>
      <c r="R130" s="227"/>
      <c r="S130" s="227"/>
      <c r="T130" s="228"/>
      <c r="AT130" s="225" t="s">
        <v>562</v>
      </c>
      <c r="AU130" s="225" t="s">
        <v>86</v>
      </c>
      <c r="AV130" s="13" t="s">
        <v>86</v>
      </c>
      <c r="AW130" s="13" t="s">
        <v>4</v>
      </c>
      <c r="AX130" s="13" t="s">
        <v>80</v>
      </c>
      <c r="AY130" s="225" t="s">
        <v>233</v>
      </c>
    </row>
    <row r="131" spans="1:65" s="12" customFormat="1" ht="20.85" customHeight="1">
      <c r="B131" s="162"/>
      <c r="C131" s="163"/>
      <c r="D131" s="164" t="s">
        <v>74</v>
      </c>
      <c r="E131" s="176" t="s">
        <v>669</v>
      </c>
      <c r="F131" s="176" t="s">
        <v>2218</v>
      </c>
      <c r="G131" s="163"/>
      <c r="H131" s="163"/>
      <c r="I131" s="166"/>
      <c r="J131" s="177">
        <f>BK131</f>
        <v>0</v>
      </c>
      <c r="K131" s="163"/>
      <c r="L131" s="168"/>
      <c r="M131" s="169"/>
      <c r="N131" s="170"/>
      <c r="O131" s="170"/>
      <c r="P131" s="171">
        <f>SUM(P132:P158)</f>
        <v>0</v>
      </c>
      <c r="Q131" s="170"/>
      <c r="R131" s="171">
        <f>SUM(R132:R158)</f>
        <v>0.33956000000000003</v>
      </c>
      <c r="S131" s="170"/>
      <c r="T131" s="172">
        <f>SUM(T132:T158)</f>
        <v>0</v>
      </c>
      <c r="AR131" s="173" t="s">
        <v>86</v>
      </c>
      <c r="AT131" s="174" t="s">
        <v>74</v>
      </c>
      <c r="AU131" s="174" t="s">
        <v>86</v>
      </c>
      <c r="AY131" s="173" t="s">
        <v>233</v>
      </c>
      <c r="BK131" s="175">
        <f>SUM(BK132:BK158)</f>
        <v>0</v>
      </c>
    </row>
    <row r="132" spans="1:65" s="2" customFormat="1" ht="49.15" customHeight="1">
      <c r="A132" s="35"/>
      <c r="B132" s="36"/>
      <c r="C132" s="178" t="s">
        <v>194</v>
      </c>
      <c r="D132" s="178" t="s">
        <v>236</v>
      </c>
      <c r="E132" s="179" t="s">
        <v>2219</v>
      </c>
      <c r="F132" s="180" t="s">
        <v>2220</v>
      </c>
      <c r="G132" s="181" t="s">
        <v>301</v>
      </c>
      <c r="H132" s="182">
        <v>1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1.035E-2</v>
      </c>
      <c r="R132" s="187">
        <f>Q132*H132</f>
        <v>1.035E-2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91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2221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2222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91</v>
      </c>
    </row>
    <row r="134" spans="1:65" s="2" customFormat="1" ht="19.5">
      <c r="A134" s="35"/>
      <c r="B134" s="36"/>
      <c r="C134" s="37"/>
      <c r="D134" s="196" t="s">
        <v>249</v>
      </c>
      <c r="E134" s="37"/>
      <c r="F134" s="197" t="s">
        <v>675</v>
      </c>
      <c r="G134" s="37"/>
      <c r="H134" s="37"/>
      <c r="I134" s="193"/>
      <c r="J134" s="37"/>
      <c r="K134" s="37"/>
      <c r="L134" s="40"/>
      <c r="M134" s="194"/>
      <c r="N134" s="195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249</v>
      </c>
      <c r="AU134" s="18" t="s">
        <v>91</v>
      </c>
    </row>
    <row r="135" spans="1:65" s="2" customFormat="1" ht="33" customHeight="1">
      <c r="A135" s="35"/>
      <c r="B135" s="36"/>
      <c r="C135" s="206" t="s">
        <v>129</v>
      </c>
      <c r="D135" s="206" t="s">
        <v>310</v>
      </c>
      <c r="E135" s="207" t="s">
        <v>2223</v>
      </c>
      <c r="F135" s="208" t="s">
        <v>2224</v>
      </c>
      <c r="G135" s="209" t="s">
        <v>301</v>
      </c>
      <c r="H135" s="210">
        <v>1</v>
      </c>
      <c r="I135" s="211"/>
      <c r="J135" s="212">
        <f>ROUND(I135*H135,2)</f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>O135*H135</f>
        <v>0</v>
      </c>
      <c r="Q135" s="187">
        <v>8.1499999999999993E-3</v>
      </c>
      <c r="R135" s="187">
        <f>Q135*H135</f>
        <v>8.1499999999999993E-3</v>
      </c>
      <c r="S135" s="187">
        <v>0</v>
      </c>
      <c r="T135" s="18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91</v>
      </c>
      <c r="AY135" s="18" t="s">
        <v>233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8" t="s">
        <v>80</v>
      </c>
      <c r="BK135" s="190">
        <f>ROUND(I135*H135,2)</f>
        <v>0</v>
      </c>
      <c r="BL135" s="18" t="s">
        <v>194</v>
      </c>
      <c r="BM135" s="189" t="s">
        <v>2225</v>
      </c>
    </row>
    <row r="136" spans="1:65" s="2" customFormat="1" ht="49.15" customHeight="1">
      <c r="A136" s="35"/>
      <c r="B136" s="36"/>
      <c r="C136" s="178" t="s">
        <v>163</v>
      </c>
      <c r="D136" s="178" t="s">
        <v>236</v>
      </c>
      <c r="E136" s="179" t="s">
        <v>679</v>
      </c>
      <c r="F136" s="180" t="s">
        <v>2226</v>
      </c>
      <c r="G136" s="181" t="s">
        <v>301</v>
      </c>
      <c r="H136" s="182">
        <v>1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2.5159999999999998E-2</v>
      </c>
      <c r="R136" s="187">
        <f>Q136*H136</f>
        <v>2.5159999999999998E-2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91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2227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682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91</v>
      </c>
    </row>
    <row r="138" spans="1:65" s="2" customFormat="1" ht="19.5">
      <c r="A138" s="35"/>
      <c r="B138" s="36"/>
      <c r="C138" s="37"/>
      <c r="D138" s="196" t="s">
        <v>249</v>
      </c>
      <c r="E138" s="37"/>
      <c r="F138" s="197" t="s">
        <v>675</v>
      </c>
      <c r="G138" s="37"/>
      <c r="H138" s="37"/>
      <c r="I138" s="193"/>
      <c r="J138" s="37"/>
      <c r="K138" s="37"/>
      <c r="L138" s="40"/>
      <c r="M138" s="194"/>
      <c r="N138" s="195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249</v>
      </c>
      <c r="AU138" s="18" t="s">
        <v>91</v>
      </c>
    </row>
    <row r="139" spans="1:65" s="2" customFormat="1" ht="33" customHeight="1">
      <c r="A139" s="35"/>
      <c r="B139" s="36"/>
      <c r="C139" s="206" t="s">
        <v>197</v>
      </c>
      <c r="D139" s="206" t="s">
        <v>310</v>
      </c>
      <c r="E139" s="207" t="s">
        <v>683</v>
      </c>
      <c r="F139" s="208" t="s">
        <v>2228</v>
      </c>
      <c r="G139" s="209" t="s">
        <v>301</v>
      </c>
      <c r="H139" s="210">
        <v>1</v>
      </c>
      <c r="I139" s="211"/>
      <c r="J139" s="212">
        <f>ROUND(I139*H139,2)</f>
        <v>0</v>
      </c>
      <c r="K139" s="208" t="s">
        <v>240</v>
      </c>
      <c r="L139" s="213"/>
      <c r="M139" s="214" t="s">
        <v>19</v>
      </c>
      <c r="N139" s="215" t="s">
        <v>46</v>
      </c>
      <c r="O139" s="65"/>
      <c r="P139" s="187">
        <f>O139*H139</f>
        <v>0</v>
      </c>
      <c r="Q139" s="187">
        <v>2.2960000000000001E-2</v>
      </c>
      <c r="R139" s="187">
        <f>Q139*H139</f>
        <v>2.2960000000000001E-2</v>
      </c>
      <c r="S139" s="187">
        <v>0</v>
      </c>
      <c r="T139" s="18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313</v>
      </c>
      <c r="AT139" s="189" t="s">
        <v>310</v>
      </c>
      <c r="AU139" s="189" t="s">
        <v>91</v>
      </c>
      <c r="AY139" s="18" t="s">
        <v>233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8" t="s">
        <v>80</v>
      </c>
      <c r="BK139" s="190">
        <f>ROUND(I139*H139,2)</f>
        <v>0</v>
      </c>
      <c r="BL139" s="18" t="s">
        <v>194</v>
      </c>
      <c r="BM139" s="189" t="s">
        <v>2229</v>
      </c>
    </row>
    <row r="140" spans="1:65" s="2" customFormat="1" ht="49.15" customHeight="1">
      <c r="A140" s="35"/>
      <c r="B140" s="36"/>
      <c r="C140" s="178" t="s">
        <v>132</v>
      </c>
      <c r="D140" s="178" t="s">
        <v>236</v>
      </c>
      <c r="E140" s="179" t="s">
        <v>721</v>
      </c>
      <c r="F140" s="180" t="s">
        <v>2230</v>
      </c>
      <c r="G140" s="181" t="s">
        <v>301</v>
      </c>
      <c r="H140" s="182">
        <v>2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3.7199999999999997E-2</v>
      </c>
      <c r="R140" s="187">
        <f>Q140*H140</f>
        <v>7.4399999999999994E-2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91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2231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724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91</v>
      </c>
    </row>
    <row r="142" spans="1:65" s="2" customFormat="1" ht="19.5">
      <c r="A142" s="35"/>
      <c r="B142" s="36"/>
      <c r="C142" s="37"/>
      <c r="D142" s="196" t="s">
        <v>249</v>
      </c>
      <c r="E142" s="37"/>
      <c r="F142" s="197" t="s">
        <v>675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249</v>
      </c>
      <c r="AU142" s="18" t="s">
        <v>91</v>
      </c>
    </row>
    <row r="143" spans="1:65" s="2" customFormat="1" ht="33" customHeight="1">
      <c r="A143" s="35"/>
      <c r="B143" s="36"/>
      <c r="C143" s="206" t="s">
        <v>7</v>
      </c>
      <c r="D143" s="206" t="s">
        <v>310</v>
      </c>
      <c r="E143" s="207" t="s">
        <v>725</v>
      </c>
      <c r="F143" s="208" t="s">
        <v>2232</v>
      </c>
      <c r="G143" s="209" t="s">
        <v>301</v>
      </c>
      <c r="H143" s="210">
        <v>2</v>
      </c>
      <c r="I143" s="211"/>
      <c r="J143" s="212">
        <f>ROUND(I143*H143,2)</f>
        <v>0</v>
      </c>
      <c r="K143" s="208" t="s">
        <v>240</v>
      </c>
      <c r="L143" s="213"/>
      <c r="M143" s="214" t="s">
        <v>19</v>
      </c>
      <c r="N143" s="215" t="s">
        <v>46</v>
      </c>
      <c r="O143" s="65"/>
      <c r="P143" s="187">
        <f>O143*H143</f>
        <v>0</v>
      </c>
      <c r="Q143" s="187">
        <v>3.5000000000000003E-2</v>
      </c>
      <c r="R143" s="187">
        <f>Q143*H143</f>
        <v>7.0000000000000007E-2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313</v>
      </c>
      <c r="AT143" s="189" t="s">
        <v>310</v>
      </c>
      <c r="AU143" s="189" t="s">
        <v>91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2233</v>
      </c>
    </row>
    <row r="144" spans="1:65" s="2" customFormat="1" ht="49.15" customHeight="1">
      <c r="A144" s="35"/>
      <c r="B144" s="36"/>
      <c r="C144" s="178" t="s">
        <v>200</v>
      </c>
      <c r="D144" s="178" t="s">
        <v>236</v>
      </c>
      <c r="E144" s="179" t="s">
        <v>728</v>
      </c>
      <c r="F144" s="180" t="s">
        <v>2234</v>
      </c>
      <c r="G144" s="181" t="s">
        <v>301</v>
      </c>
      <c r="H144" s="182">
        <v>1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4.1320000000000003E-2</v>
      </c>
      <c r="R144" s="187">
        <f>Q144*H144</f>
        <v>4.1320000000000003E-2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91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2235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731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91</v>
      </c>
    </row>
    <row r="146" spans="1:65" s="2" customFormat="1" ht="19.5">
      <c r="A146" s="35"/>
      <c r="B146" s="36"/>
      <c r="C146" s="37"/>
      <c r="D146" s="196" t="s">
        <v>249</v>
      </c>
      <c r="E146" s="37"/>
      <c r="F146" s="197" t="s">
        <v>675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249</v>
      </c>
      <c r="AU146" s="18" t="s">
        <v>91</v>
      </c>
    </row>
    <row r="147" spans="1:65" s="2" customFormat="1" ht="33" customHeight="1">
      <c r="A147" s="35"/>
      <c r="B147" s="36"/>
      <c r="C147" s="206" t="s">
        <v>135</v>
      </c>
      <c r="D147" s="206" t="s">
        <v>310</v>
      </c>
      <c r="E147" s="207" t="s">
        <v>732</v>
      </c>
      <c r="F147" s="208" t="s">
        <v>2236</v>
      </c>
      <c r="G147" s="209" t="s">
        <v>301</v>
      </c>
      <c r="H147" s="210">
        <v>1</v>
      </c>
      <c r="I147" s="211"/>
      <c r="J147" s="212">
        <f>ROUND(I147*H147,2)</f>
        <v>0</v>
      </c>
      <c r="K147" s="208" t="s">
        <v>240</v>
      </c>
      <c r="L147" s="213"/>
      <c r="M147" s="214" t="s">
        <v>19</v>
      </c>
      <c r="N147" s="215" t="s">
        <v>46</v>
      </c>
      <c r="O147" s="65"/>
      <c r="P147" s="187">
        <f>O147*H147</f>
        <v>0</v>
      </c>
      <c r="Q147" s="187">
        <v>3.9120000000000002E-2</v>
      </c>
      <c r="R147" s="187">
        <f>Q147*H147</f>
        <v>3.9120000000000002E-2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313</v>
      </c>
      <c r="AT147" s="189" t="s">
        <v>310</v>
      </c>
      <c r="AU147" s="189" t="s">
        <v>91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2237</v>
      </c>
    </row>
    <row r="148" spans="1:65" s="2" customFormat="1" ht="33" customHeight="1">
      <c r="A148" s="35"/>
      <c r="B148" s="36"/>
      <c r="C148" s="178" t="s">
        <v>168</v>
      </c>
      <c r="D148" s="178" t="s">
        <v>236</v>
      </c>
      <c r="E148" s="179" t="s">
        <v>2238</v>
      </c>
      <c r="F148" s="180" t="s">
        <v>2239</v>
      </c>
      <c r="G148" s="181" t="s">
        <v>301</v>
      </c>
      <c r="H148" s="182">
        <v>1</v>
      </c>
      <c r="I148" s="183"/>
      <c r="J148" s="184">
        <f>ROUND(I148*H148,2)</f>
        <v>0</v>
      </c>
      <c r="K148" s="180" t="s">
        <v>240</v>
      </c>
      <c r="L148" s="40"/>
      <c r="M148" s="185" t="s">
        <v>19</v>
      </c>
      <c r="N148" s="186" t="s">
        <v>46</v>
      </c>
      <c r="O148" s="65"/>
      <c r="P148" s="187">
        <f>O148*H148</f>
        <v>0</v>
      </c>
      <c r="Q148" s="187">
        <v>2.5100000000000001E-2</v>
      </c>
      <c r="R148" s="187">
        <f>Q148*H148</f>
        <v>2.5100000000000001E-2</v>
      </c>
      <c r="S148" s="187">
        <v>0</v>
      </c>
      <c r="T148" s="18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194</v>
      </c>
      <c r="AT148" s="189" t="s">
        <v>236</v>
      </c>
      <c r="AU148" s="189" t="s">
        <v>91</v>
      </c>
      <c r="AY148" s="18" t="s">
        <v>233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8" t="s">
        <v>80</v>
      </c>
      <c r="BK148" s="190">
        <f>ROUND(I148*H148,2)</f>
        <v>0</v>
      </c>
      <c r="BL148" s="18" t="s">
        <v>194</v>
      </c>
      <c r="BM148" s="189" t="s">
        <v>2240</v>
      </c>
    </row>
    <row r="149" spans="1:65" s="2" customFormat="1">
      <c r="A149" s="35"/>
      <c r="B149" s="36"/>
      <c r="C149" s="37"/>
      <c r="D149" s="191" t="s">
        <v>243</v>
      </c>
      <c r="E149" s="37"/>
      <c r="F149" s="192" t="s">
        <v>2241</v>
      </c>
      <c r="G149" s="37"/>
      <c r="H149" s="37"/>
      <c r="I149" s="193"/>
      <c r="J149" s="37"/>
      <c r="K149" s="37"/>
      <c r="L149" s="40"/>
      <c r="M149" s="194"/>
      <c r="N149" s="195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243</v>
      </c>
      <c r="AU149" s="18" t="s">
        <v>91</v>
      </c>
    </row>
    <row r="150" spans="1:65" s="2" customFormat="1" ht="19.5">
      <c r="A150" s="35"/>
      <c r="B150" s="36"/>
      <c r="C150" s="37"/>
      <c r="D150" s="196" t="s">
        <v>249</v>
      </c>
      <c r="E150" s="37"/>
      <c r="F150" s="197" t="s">
        <v>2242</v>
      </c>
      <c r="G150" s="37"/>
      <c r="H150" s="37"/>
      <c r="I150" s="193"/>
      <c r="J150" s="37"/>
      <c r="K150" s="37"/>
      <c r="L150" s="40"/>
      <c r="M150" s="194"/>
      <c r="N150" s="195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249</v>
      </c>
      <c r="AU150" s="18" t="s">
        <v>91</v>
      </c>
    </row>
    <row r="151" spans="1:65" s="2" customFormat="1" ht="24.2" customHeight="1">
      <c r="A151" s="35"/>
      <c r="B151" s="36"/>
      <c r="C151" s="206" t="s">
        <v>203</v>
      </c>
      <c r="D151" s="206" t="s">
        <v>310</v>
      </c>
      <c r="E151" s="207" t="s">
        <v>2243</v>
      </c>
      <c r="F151" s="208" t="s">
        <v>2244</v>
      </c>
      <c r="G151" s="209" t="s">
        <v>301</v>
      </c>
      <c r="H151" s="210">
        <v>1</v>
      </c>
      <c r="I151" s="211"/>
      <c r="J151" s="212">
        <f>ROUND(I151*H151,2)</f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>O151*H151</f>
        <v>0</v>
      </c>
      <c r="Q151" s="187">
        <v>2.3E-2</v>
      </c>
      <c r="R151" s="187">
        <f>Q151*H151</f>
        <v>2.3E-2</v>
      </c>
      <c r="S151" s="187">
        <v>0</v>
      </c>
      <c r="T151" s="18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91</v>
      </c>
      <c r="AY151" s="18" t="s">
        <v>233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8" t="s">
        <v>80</v>
      </c>
      <c r="BK151" s="190">
        <f>ROUND(I151*H151,2)</f>
        <v>0</v>
      </c>
      <c r="BL151" s="18" t="s">
        <v>194</v>
      </c>
      <c r="BM151" s="189" t="s">
        <v>2245</v>
      </c>
    </row>
    <row r="152" spans="1:65" s="2" customFormat="1" ht="49.15" customHeight="1">
      <c r="A152" s="35"/>
      <c r="B152" s="36"/>
      <c r="C152" s="178" t="s">
        <v>401</v>
      </c>
      <c r="D152" s="178" t="s">
        <v>236</v>
      </c>
      <c r="E152" s="179" t="s">
        <v>735</v>
      </c>
      <c r="F152" s="180" t="s">
        <v>2246</v>
      </c>
      <c r="G152" s="181" t="s">
        <v>549</v>
      </c>
      <c r="H152" s="182">
        <v>0.34</v>
      </c>
      <c r="I152" s="183"/>
      <c r="J152" s="184">
        <f>ROUND(I152*H152,2)</f>
        <v>0</v>
      </c>
      <c r="K152" s="180" t="s">
        <v>240</v>
      </c>
      <c r="L152" s="40"/>
      <c r="M152" s="185" t="s">
        <v>19</v>
      </c>
      <c r="N152" s="186" t="s">
        <v>46</v>
      </c>
      <c r="O152" s="65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194</v>
      </c>
      <c r="AT152" s="189" t="s">
        <v>236</v>
      </c>
      <c r="AU152" s="189" t="s">
        <v>91</v>
      </c>
      <c r="AY152" s="18" t="s">
        <v>233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8" t="s">
        <v>80</v>
      </c>
      <c r="BK152" s="190">
        <f>ROUND(I152*H152,2)</f>
        <v>0</v>
      </c>
      <c r="BL152" s="18" t="s">
        <v>194</v>
      </c>
      <c r="BM152" s="189" t="s">
        <v>2247</v>
      </c>
    </row>
    <row r="153" spans="1:65" s="2" customFormat="1">
      <c r="A153" s="35"/>
      <c r="B153" s="36"/>
      <c r="C153" s="37"/>
      <c r="D153" s="191" t="s">
        <v>243</v>
      </c>
      <c r="E153" s="37"/>
      <c r="F153" s="192" t="s">
        <v>738</v>
      </c>
      <c r="G153" s="37"/>
      <c r="H153" s="37"/>
      <c r="I153" s="193"/>
      <c r="J153" s="37"/>
      <c r="K153" s="37"/>
      <c r="L153" s="40"/>
      <c r="M153" s="194"/>
      <c r="N153" s="195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243</v>
      </c>
      <c r="AU153" s="18" t="s">
        <v>91</v>
      </c>
    </row>
    <row r="154" spans="1:65" s="2" customFormat="1" ht="55.5" customHeight="1">
      <c r="A154" s="35"/>
      <c r="B154" s="36"/>
      <c r="C154" s="178" t="s">
        <v>406</v>
      </c>
      <c r="D154" s="178" t="s">
        <v>236</v>
      </c>
      <c r="E154" s="179" t="s">
        <v>739</v>
      </c>
      <c r="F154" s="180" t="s">
        <v>2248</v>
      </c>
      <c r="G154" s="181" t="s">
        <v>549</v>
      </c>
      <c r="H154" s="182">
        <v>0.34</v>
      </c>
      <c r="I154" s="183"/>
      <c r="J154" s="184">
        <f>ROUND(I154*H154,2)</f>
        <v>0</v>
      </c>
      <c r="K154" s="180" t="s">
        <v>240</v>
      </c>
      <c r="L154" s="40"/>
      <c r="M154" s="185" t="s">
        <v>19</v>
      </c>
      <c r="N154" s="186" t="s">
        <v>46</v>
      </c>
      <c r="O154" s="65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194</v>
      </c>
      <c r="AT154" s="189" t="s">
        <v>236</v>
      </c>
      <c r="AU154" s="189" t="s">
        <v>91</v>
      </c>
      <c r="AY154" s="18" t="s">
        <v>233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8" t="s">
        <v>80</v>
      </c>
      <c r="BK154" s="190">
        <f>ROUND(I154*H154,2)</f>
        <v>0</v>
      </c>
      <c r="BL154" s="18" t="s">
        <v>194</v>
      </c>
      <c r="BM154" s="189" t="s">
        <v>2249</v>
      </c>
    </row>
    <row r="155" spans="1:65" s="2" customFormat="1">
      <c r="A155" s="35"/>
      <c r="B155" s="36"/>
      <c r="C155" s="37"/>
      <c r="D155" s="191" t="s">
        <v>243</v>
      </c>
      <c r="E155" s="37"/>
      <c r="F155" s="192" t="s">
        <v>742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243</v>
      </c>
      <c r="AU155" s="18" t="s">
        <v>91</v>
      </c>
    </row>
    <row r="156" spans="1:65" s="2" customFormat="1" ht="55.5" customHeight="1">
      <c r="A156" s="35"/>
      <c r="B156" s="36"/>
      <c r="C156" s="178" t="s">
        <v>410</v>
      </c>
      <c r="D156" s="178" t="s">
        <v>236</v>
      </c>
      <c r="E156" s="179" t="s">
        <v>743</v>
      </c>
      <c r="F156" s="180" t="s">
        <v>2250</v>
      </c>
      <c r="G156" s="181" t="s">
        <v>549</v>
      </c>
      <c r="H156" s="182">
        <v>8.5</v>
      </c>
      <c r="I156" s="183"/>
      <c r="J156" s="184">
        <f>ROUND(I156*H156,2)</f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91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2251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746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91</v>
      </c>
    </row>
    <row r="158" spans="1:65" s="13" customFormat="1">
      <c r="B158" s="216"/>
      <c r="C158" s="217"/>
      <c r="D158" s="196" t="s">
        <v>562</v>
      </c>
      <c r="E158" s="217"/>
      <c r="F158" s="218" t="s">
        <v>2252</v>
      </c>
      <c r="G158" s="217"/>
      <c r="H158" s="219">
        <v>8.5</v>
      </c>
      <c r="I158" s="220"/>
      <c r="J158" s="217"/>
      <c r="K158" s="217"/>
      <c r="L158" s="221"/>
      <c r="M158" s="226"/>
      <c r="N158" s="227"/>
      <c r="O158" s="227"/>
      <c r="P158" s="227"/>
      <c r="Q158" s="227"/>
      <c r="R158" s="227"/>
      <c r="S158" s="227"/>
      <c r="T158" s="228"/>
      <c r="AT158" s="225" t="s">
        <v>562</v>
      </c>
      <c r="AU158" s="225" t="s">
        <v>91</v>
      </c>
      <c r="AV158" s="13" t="s">
        <v>86</v>
      </c>
      <c r="AW158" s="13" t="s">
        <v>4</v>
      </c>
      <c r="AX158" s="13" t="s">
        <v>80</v>
      </c>
      <c r="AY158" s="225" t="s">
        <v>233</v>
      </c>
    </row>
    <row r="159" spans="1:65" s="12" customFormat="1" ht="20.85" customHeight="1">
      <c r="B159" s="162"/>
      <c r="C159" s="163"/>
      <c r="D159" s="164" t="s">
        <v>74</v>
      </c>
      <c r="E159" s="176" t="s">
        <v>748</v>
      </c>
      <c r="F159" s="176" t="s">
        <v>2253</v>
      </c>
      <c r="G159" s="163"/>
      <c r="H159" s="163"/>
      <c r="I159" s="166"/>
      <c r="J159" s="177">
        <f>BK159</f>
        <v>0</v>
      </c>
      <c r="K159" s="163"/>
      <c r="L159" s="168"/>
      <c r="M159" s="169"/>
      <c r="N159" s="170"/>
      <c r="O159" s="170"/>
      <c r="P159" s="171">
        <f>SUM(P160:P183)</f>
        <v>0</v>
      </c>
      <c r="Q159" s="170"/>
      <c r="R159" s="171">
        <f>SUM(R160:R183)</f>
        <v>8.9799999999999991E-2</v>
      </c>
      <c r="S159" s="170"/>
      <c r="T159" s="172">
        <f>SUM(T160:T183)</f>
        <v>0</v>
      </c>
      <c r="AR159" s="173" t="s">
        <v>86</v>
      </c>
      <c r="AT159" s="174" t="s">
        <v>74</v>
      </c>
      <c r="AU159" s="174" t="s">
        <v>86</v>
      </c>
      <c r="AY159" s="173" t="s">
        <v>233</v>
      </c>
      <c r="BK159" s="175">
        <f>SUM(BK160:BK183)</f>
        <v>0</v>
      </c>
    </row>
    <row r="160" spans="1:65" s="2" customFormat="1" ht="33" customHeight="1">
      <c r="A160" s="35"/>
      <c r="B160" s="36"/>
      <c r="C160" s="178" t="s">
        <v>415</v>
      </c>
      <c r="D160" s="178" t="s">
        <v>236</v>
      </c>
      <c r="E160" s="179" t="s">
        <v>750</v>
      </c>
      <c r="F160" s="180" t="s">
        <v>2254</v>
      </c>
      <c r="G160" s="181" t="s">
        <v>307</v>
      </c>
      <c r="H160" s="182">
        <v>17</v>
      </c>
      <c r="I160" s="183"/>
      <c r="J160" s="184">
        <f>ROUND(I160*H160,2)</f>
        <v>0</v>
      </c>
      <c r="K160" s="180" t="s">
        <v>240</v>
      </c>
      <c r="L160" s="40"/>
      <c r="M160" s="185" t="s">
        <v>19</v>
      </c>
      <c r="N160" s="186" t="s">
        <v>46</v>
      </c>
      <c r="O160" s="65"/>
      <c r="P160" s="187">
        <f>O160*H160</f>
        <v>0</v>
      </c>
      <c r="Q160" s="187">
        <v>3.8000000000000002E-4</v>
      </c>
      <c r="R160" s="187">
        <f>Q160*H160</f>
        <v>6.4600000000000005E-3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194</v>
      </c>
      <c r="AT160" s="189" t="s">
        <v>236</v>
      </c>
      <c r="AU160" s="189" t="s">
        <v>91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2255</v>
      </c>
    </row>
    <row r="161" spans="1:65" s="2" customFormat="1">
      <c r="A161" s="35"/>
      <c r="B161" s="36"/>
      <c r="C161" s="37"/>
      <c r="D161" s="191" t="s">
        <v>243</v>
      </c>
      <c r="E161" s="37"/>
      <c r="F161" s="192" t="s">
        <v>753</v>
      </c>
      <c r="G161" s="37"/>
      <c r="H161" s="37"/>
      <c r="I161" s="193"/>
      <c r="J161" s="37"/>
      <c r="K161" s="37"/>
      <c r="L161" s="40"/>
      <c r="M161" s="194"/>
      <c r="N161" s="19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243</v>
      </c>
      <c r="AU161" s="18" t="s">
        <v>91</v>
      </c>
    </row>
    <row r="162" spans="1:65" s="2" customFormat="1" ht="39">
      <c r="A162" s="35"/>
      <c r="B162" s="36"/>
      <c r="C162" s="37"/>
      <c r="D162" s="196" t="s">
        <v>249</v>
      </c>
      <c r="E162" s="37"/>
      <c r="F162" s="197" t="s">
        <v>754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249</v>
      </c>
      <c r="AU162" s="18" t="s">
        <v>91</v>
      </c>
    </row>
    <row r="163" spans="1:65" s="2" customFormat="1" ht="33" customHeight="1">
      <c r="A163" s="35"/>
      <c r="B163" s="36"/>
      <c r="C163" s="178" t="s">
        <v>419</v>
      </c>
      <c r="D163" s="178" t="s">
        <v>236</v>
      </c>
      <c r="E163" s="179" t="s">
        <v>755</v>
      </c>
      <c r="F163" s="180" t="s">
        <v>2256</v>
      </c>
      <c r="G163" s="181" t="s">
        <v>307</v>
      </c>
      <c r="H163" s="182">
        <v>18</v>
      </c>
      <c r="I163" s="183"/>
      <c r="J163" s="184">
        <f>ROUND(I163*H163,2)</f>
        <v>0</v>
      </c>
      <c r="K163" s="180" t="s">
        <v>240</v>
      </c>
      <c r="L163" s="40"/>
      <c r="M163" s="185" t="s">
        <v>19</v>
      </c>
      <c r="N163" s="186" t="s">
        <v>46</v>
      </c>
      <c r="O163" s="65"/>
      <c r="P163" s="187">
        <f>O163*H163</f>
        <v>0</v>
      </c>
      <c r="Q163" s="187">
        <v>4.6000000000000001E-4</v>
      </c>
      <c r="R163" s="187">
        <f>Q163*H163</f>
        <v>8.2800000000000009E-3</v>
      </c>
      <c r="S163" s="187">
        <v>0</v>
      </c>
      <c r="T163" s="18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194</v>
      </c>
      <c r="AT163" s="189" t="s">
        <v>236</v>
      </c>
      <c r="AU163" s="189" t="s">
        <v>91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2257</v>
      </c>
    </row>
    <row r="164" spans="1:65" s="2" customFormat="1">
      <c r="A164" s="35"/>
      <c r="B164" s="36"/>
      <c r="C164" s="37"/>
      <c r="D164" s="191" t="s">
        <v>243</v>
      </c>
      <c r="E164" s="37"/>
      <c r="F164" s="192" t="s">
        <v>758</v>
      </c>
      <c r="G164" s="37"/>
      <c r="H164" s="37"/>
      <c r="I164" s="193"/>
      <c r="J164" s="37"/>
      <c r="K164" s="37"/>
      <c r="L164" s="40"/>
      <c r="M164" s="194"/>
      <c r="N164" s="19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243</v>
      </c>
      <c r="AU164" s="18" t="s">
        <v>91</v>
      </c>
    </row>
    <row r="165" spans="1:65" s="2" customFormat="1" ht="29.25">
      <c r="A165" s="35"/>
      <c r="B165" s="36"/>
      <c r="C165" s="37"/>
      <c r="D165" s="196" t="s">
        <v>249</v>
      </c>
      <c r="E165" s="37"/>
      <c r="F165" s="197" t="s">
        <v>759</v>
      </c>
      <c r="G165" s="37"/>
      <c r="H165" s="37"/>
      <c r="I165" s="193"/>
      <c r="J165" s="37"/>
      <c r="K165" s="37"/>
      <c r="L165" s="40"/>
      <c r="M165" s="194"/>
      <c r="N165" s="195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249</v>
      </c>
      <c r="AU165" s="18" t="s">
        <v>91</v>
      </c>
    </row>
    <row r="166" spans="1:65" s="2" customFormat="1" ht="33" customHeight="1">
      <c r="A166" s="35"/>
      <c r="B166" s="36"/>
      <c r="C166" s="178" t="s">
        <v>424</v>
      </c>
      <c r="D166" s="178" t="s">
        <v>236</v>
      </c>
      <c r="E166" s="179" t="s">
        <v>760</v>
      </c>
      <c r="F166" s="180" t="s">
        <v>2258</v>
      </c>
      <c r="G166" s="181" t="s">
        <v>307</v>
      </c>
      <c r="H166" s="182">
        <v>48</v>
      </c>
      <c r="I166" s="183"/>
      <c r="J166" s="184">
        <f>ROUND(I166*H166,2)</f>
        <v>0</v>
      </c>
      <c r="K166" s="180" t="s">
        <v>240</v>
      </c>
      <c r="L166" s="40"/>
      <c r="M166" s="185" t="s">
        <v>19</v>
      </c>
      <c r="N166" s="186" t="s">
        <v>46</v>
      </c>
      <c r="O166" s="65"/>
      <c r="P166" s="187">
        <f>O166*H166</f>
        <v>0</v>
      </c>
      <c r="Q166" s="187">
        <v>5.5999999999999995E-4</v>
      </c>
      <c r="R166" s="187">
        <f>Q166*H166</f>
        <v>2.6879999999999998E-2</v>
      </c>
      <c r="S166" s="187">
        <v>0</v>
      </c>
      <c r="T166" s="18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194</v>
      </c>
      <c r="AT166" s="189" t="s">
        <v>236</v>
      </c>
      <c r="AU166" s="189" t="s">
        <v>91</v>
      </c>
      <c r="AY166" s="18" t="s">
        <v>233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8" t="s">
        <v>80</v>
      </c>
      <c r="BK166" s="190">
        <f>ROUND(I166*H166,2)</f>
        <v>0</v>
      </c>
      <c r="BL166" s="18" t="s">
        <v>194</v>
      </c>
      <c r="BM166" s="189" t="s">
        <v>2259</v>
      </c>
    </row>
    <row r="167" spans="1:65" s="2" customFormat="1">
      <c r="A167" s="35"/>
      <c r="B167" s="36"/>
      <c r="C167" s="37"/>
      <c r="D167" s="191" t="s">
        <v>243</v>
      </c>
      <c r="E167" s="37"/>
      <c r="F167" s="192" t="s">
        <v>763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243</v>
      </c>
      <c r="AU167" s="18" t="s">
        <v>91</v>
      </c>
    </row>
    <row r="168" spans="1:65" s="2" customFormat="1" ht="29.25">
      <c r="A168" s="35"/>
      <c r="B168" s="36"/>
      <c r="C168" s="37"/>
      <c r="D168" s="196" t="s">
        <v>249</v>
      </c>
      <c r="E168" s="37"/>
      <c r="F168" s="197" t="s">
        <v>759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249</v>
      </c>
      <c r="AU168" s="18" t="s">
        <v>91</v>
      </c>
    </row>
    <row r="169" spans="1:65" s="2" customFormat="1" ht="33" customHeight="1">
      <c r="A169" s="35"/>
      <c r="B169" s="36"/>
      <c r="C169" s="178" t="s">
        <v>313</v>
      </c>
      <c r="D169" s="178" t="s">
        <v>236</v>
      </c>
      <c r="E169" s="179" t="s">
        <v>764</v>
      </c>
      <c r="F169" s="180" t="s">
        <v>2260</v>
      </c>
      <c r="G169" s="181" t="s">
        <v>307</v>
      </c>
      <c r="H169" s="182">
        <v>8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7.1000000000000002E-4</v>
      </c>
      <c r="R169" s="187">
        <f>Q169*H169</f>
        <v>5.6800000000000002E-3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91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2261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767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91</v>
      </c>
    </row>
    <row r="171" spans="1:65" s="2" customFormat="1" ht="29.25">
      <c r="A171" s="35"/>
      <c r="B171" s="36"/>
      <c r="C171" s="37"/>
      <c r="D171" s="196" t="s">
        <v>249</v>
      </c>
      <c r="E171" s="37"/>
      <c r="F171" s="197" t="s">
        <v>759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249</v>
      </c>
      <c r="AU171" s="18" t="s">
        <v>91</v>
      </c>
    </row>
    <row r="172" spans="1:65" s="2" customFormat="1" ht="33" customHeight="1">
      <c r="A172" s="35"/>
      <c r="B172" s="36"/>
      <c r="C172" s="178" t="s">
        <v>432</v>
      </c>
      <c r="D172" s="178" t="s">
        <v>236</v>
      </c>
      <c r="E172" s="179" t="s">
        <v>768</v>
      </c>
      <c r="F172" s="180" t="s">
        <v>2262</v>
      </c>
      <c r="G172" s="181" t="s">
        <v>307</v>
      </c>
      <c r="H172" s="182">
        <v>34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1.25E-3</v>
      </c>
      <c r="R172" s="187">
        <f>Q172*H172</f>
        <v>4.2500000000000003E-2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91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2263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771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91</v>
      </c>
    </row>
    <row r="174" spans="1:65" s="2" customFormat="1" ht="29.25">
      <c r="A174" s="35"/>
      <c r="B174" s="36"/>
      <c r="C174" s="37"/>
      <c r="D174" s="196" t="s">
        <v>249</v>
      </c>
      <c r="E174" s="37"/>
      <c r="F174" s="197" t="s">
        <v>759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249</v>
      </c>
      <c r="AU174" s="18" t="s">
        <v>91</v>
      </c>
    </row>
    <row r="175" spans="1:65" s="2" customFormat="1" ht="24.2" customHeight="1">
      <c r="A175" s="35"/>
      <c r="B175" s="36"/>
      <c r="C175" s="178" t="s">
        <v>437</v>
      </c>
      <c r="D175" s="178" t="s">
        <v>236</v>
      </c>
      <c r="E175" s="179" t="s">
        <v>795</v>
      </c>
      <c r="F175" s="180" t="s">
        <v>2264</v>
      </c>
      <c r="G175" s="181" t="s">
        <v>307</v>
      </c>
      <c r="H175" s="182">
        <v>125</v>
      </c>
      <c r="I175" s="183"/>
      <c r="J175" s="184">
        <f>ROUND(I175*H175,2)</f>
        <v>0</v>
      </c>
      <c r="K175" s="180" t="s">
        <v>240</v>
      </c>
      <c r="L175" s="40"/>
      <c r="M175" s="185" t="s">
        <v>19</v>
      </c>
      <c r="N175" s="186" t="s">
        <v>46</v>
      </c>
      <c r="O175" s="65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194</v>
      </c>
      <c r="AT175" s="189" t="s">
        <v>236</v>
      </c>
      <c r="AU175" s="189" t="s">
        <v>91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194</v>
      </c>
      <c r="BM175" s="189" t="s">
        <v>2265</v>
      </c>
    </row>
    <row r="176" spans="1:65" s="2" customFormat="1">
      <c r="A176" s="35"/>
      <c r="B176" s="36"/>
      <c r="C176" s="37"/>
      <c r="D176" s="191" t="s">
        <v>243</v>
      </c>
      <c r="E176" s="37"/>
      <c r="F176" s="192" t="s">
        <v>798</v>
      </c>
      <c r="G176" s="37"/>
      <c r="H176" s="37"/>
      <c r="I176" s="193"/>
      <c r="J176" s="37"/>
      <c r="K176" s="37"/>
      <c r="L176" s="40"/>
      <c r="M176" s="194"/>
      <c r="N176" s="195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243</v>
      </c>
      <c r="AU176" s="18" t="s">
        <v>91</v>
      </c>
    </row>
    <row r="177" spans="1:65" s="2" customFormat="1" ht="49.15" customHeight="1">
      <c r="A177" s="35"/>
      <c r="B177" s="36"/>
      <c r="C177" s="178" t="s">
        <v>442</v>
      </c>
      <c r="D177" s="178" t="s">
        <v>236</v>
      </c>
      <c r="E177" s="179" t="s">
        <v>1035</v>
      </c>
      <c r="F177" s="180" t="s">
        <v>2266</v>
      </c>
      <c r="G177" s="181" t="s">
        <v>549</v>
      </c>
      <c r="H177" s="182">
        <v>0.09</v>
      </c>
      <c r="I177" s="183"/>
      <c r="J177" s="184">
        <f>ROUND(I177*H177,2)</f>
        <v>0</v>
      </c>
      <c r="K177" s="180" t="s">
        <v>240</v>
      </c>
      <c r="L177" s="40"/>
      <c r="M177" s="185" t="s">
        <v>19</v>
      </c>
      <c r="N177" s="186" t="s">
        <v>46</v>
      </c>
      <c r="O177" s="65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194</v>
      </c>
      <c r="AT177" s="189" t="s">
        <v>236</v>
      </c>
      <c r="AU177" s="189" t="s">
        <v>91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2267</v>
      </c>
    </row>
    <row r="178" spans="1:65" s="2" customFormat="1">
      <c r="A178" s="35"/>
      <c r="B178" s="36"/>
      <c r="C178" s="37"/>
      <c r="D178" s="191" t="s">
        <v>243</v>
      </c>
      <c r="E178" s="37"/>
      <c r="F178" s="192" t="s">
        <v>1038</v>
      </c>
      <c r="G178" s="37"/>
      <c r="H178" s="37"/>
      <c r="I178" s="193"/>
      <c r="J178" s="37"/>
      <c r="K178" s="37"/>
      <c r="L178" s="40"/>
      <c r="M178" s="194"/>
      <c r="N178" s="195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243</v>
      </c>
      <c r="AU178" s="18" t="s">
        <v>91</v>
      </c>
    </row>
    <row r="179" spans="1:65" s="2" customFormat="1" ht="55.5" customHeight="1">
      <c r="A179" s="35"/>
      <c r="B179" s="36"/>
      <c r="C179" s="178" t="s">
        <v>447</v>
      </c>
      <c r="D179" s="178" t="s">
        <v>236</v>
      </c>
      <c r="E179" s="179" t="s">
        <v>1039</v>
      </c>
      <c r="F179" s="180" t="s">
        <v>2268</v>
      </c>
      <c r="G179" s="181" t="s">
        <v>549</v>
      </c>
      <c r="H179" s="182">
        <v>0.09</v>
      </c>
      <c r="I179" s="183"/>
      <c r="J179" s="184">
        <f>ROUND(I179*H179,2)</f>
        <v>0</v>
      </c>
      <c r="K179" s="180" t="s">
        <v>240</v>
      </c>
      <c r="L179" s="40"/>
      <c r="M179" s="185" t="s">
        <v>19</v>
      </c>
      <c r="N179" s="186" t="s">
        <v>46</v>
      </c>
      <c r="O179" s="65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9" t="s">
        <v>194</v>
      </c>
      <c r="AT179" s="189" t="s">
        <v>236</v>
      </c>
      <c r="AU179" s="189" t="s">
        <v>91</v>
      </c>
      <c r="AY179" s="18" t="s">
        <v>233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8" t="s">
        <v>80</v>
      </c>
      <c r="BK179" s="190">
        <f>ROUND(I179*H179,2)</f>
        <v>0</v>
      </c>
      <c r="BL179" s="18" t="s">
        <v>194</v>
      </c>
      <c r="BM179" s="189" t="s">
        <v>2269</v>
      </c>
    </row>
    <row r="180" spans="1:65" s="2" customFormat="1">
      <c r="A180" s="35"/>
      <c r="B180" s="36"/>
      <c r="C180" s="37"/>
      <c r="D180" s="191" t="s">
        <v>243</v>
      </c>
      <c r="E180" s="37"/>
      <c r="F180" s="192" t="s">
        <v>1042</v>
      </c>
      <c r="G180" s="37"/>
      <c r="H180" s="37"/>
      <c r="I180" s="193"/>
      <c r="J180" s="37"/>
      <c r="K180" s="37"/>
      <c r="L180" s="40"/>
      <c r="M180" s="194"/>
      <c r="N180" s="19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243</v>
      </c>
      <c r="AU180" s="18" t="s">
        <v>91</v>
      </c>
    </row>
    <row r="181" spans="1:65" s="2" customFormat="1" ht="55.5" customHeight="1">
      <c r="A181" s="35"/>
      <c r="B181" s="36"/>
      <c r="C181" s="178" t="s">
        <v>452</v>
      </c>
      <c r="D181" s="178" t="s">
        <v>236</v>
      </c>
      <c r="E181" s="179" t="s">
        <v>1043</v>
      </c>
      <c r="F181" s="180" t="s">
        <v>2270</v>
      </c>
      <c r="G181" s="181" t="s">
        <v>549</v>
      </c>
      <c r="H181" s="182">
        <v>2.25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91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2271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2272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91</v>
      </c>
    </row>
    <row r="183" spans="1:65" s="13" customFormat="1">
      <c r="B183" s="216"/>
      <c r="C183" s="217"/>
      <c r="D183" s="196" t="s">
        <v>562</v>
      </c>
      <c r="E183" s="217"/>
      <c r="F183" s="218" t="s">
        <v>2273</v>
      </c>
      <c r="G183" s="217"/>
      <c r="H183" s="219">
        <v>2.25</v>
      </c>
      <c r="I183" s="220"/>
      <c r="J183" s="217"/>
      <c r="K183" s="217"/>
      <c r="L183" s="221"/>
      <c r="M183" s="226"/>
      <c r="N183" s="227"/>
      <c r="O183" s="227"/>
      <c r="P183" s="227"/>
      <c r="Q183" s="227"/>
      <c r="R183" s="227"/>
      <c r="S183" s="227"/>
      <c r="T183" s="228"/>
      <c r="AT183" s="225" t="s">
        <v>562</v>
      </c>
      <c r="AU183" s="225" t="s">
        <v>91</v>
      </c>
      <c r="AV183" s="13" t="s">
        <v>86</v>
      </c>
      <c r="AW183" s="13" t="s">
        <v>4</v>
      </c>
      <c r="AX183" s="13" t="s">
        <v>80</v>
      </c>
      <c r="AY183" s="225" t="s">
        <v>233</v>
      </c>
    </row>
    <row r="184" spans="1:65" s="12" customFormat="1" ht="22.9" customHeight="1">
      <c r="B184" s="162"/>
      <c r="C184" s="163"/>
      <c r="D184" s="164" t="s">
        <v>74</v>
      </c>
      <c r="E184" s="176" t="s">
        <v>825</v>
      </c>
      <c r="F184" s="176" t="s">
        <v>2274</v>
      </c>
      <c r="G184" s="163"/>
      <c r="H184" s="163"/>
      <c r="I184" s="166"/>
      <c r="J184" s="177">
        <f>BK184</f>
        <v>0</v>
      </c>
      <c r="K184" s="163"/>
      <c r="L184" s="168"/>
      <c r="M184" s="169"/>
      <c r="N184" s="170"/>
      <c r="O184" s="170"/>
      <c r="P184" s="171">
        <f>SUM(P185:P200)</f>
        <v>0</v>
      </c>
      <c r="Q184" s="170"/>
      <c r="R184" s="171">
        <f>SUM(R185:R200)</f>
        <v>9.2299999999999986E-3</v>
      </c>
      <c r="S184" s="170"/>
      <c r="T184" s="172">
        <f>SUM(T185:T200)</f>
        <v>0</v>
      </c>
      <c r="AR184" s="173" t="s">
        <v>86</v>
      </c>
      <c r="AT184" s="174" t="s">
        <v>74</v>
      </c>
      <c r="AU184" s="174" t="s">
        <v>80</v>
      </c>
      <c r="AY184" s="173" t="s">
        <v>233</v>
      </c>
      <c r="BK184" s="175">
        <f>SUM(BK185:BK200)</f>
        <v>0</v>
      </c>
    </row>
    <row r="185" spans="1:65" s="2" customFormat="1" ht="55.5" customHeight="1">
      <c r="A185" s="35"/>
      <c r="B185" s="36"/>
      <c r="C185" s="178" t="s">
        <v>457</v>
      </c>
      <c r="D185" s="178" t="s">
        <v>236</v>
      </c>
      <c r="E185" s="179" t="s">
        <v>1048</v>
      </c>
      <c r="F185" s="180" t="s">
        <v>2275</v>
      </c>
      <c r="G185" s="181" t="s">
        <v>307</v>
      </c>
      <c r="H185" s="182">
        <v>114.81</v>
      </c>
      <c r="I185" s="183"/>
      <c r="J185" s="184">
        <f>ROUND(I185*H185,2)</f>
        <v>0</v>
      </c>
      <c r="K185" s="180" t="s">
        <v>240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194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194</v>
      </c>
      <c r="BM185" s="189" t="s">
        <v>2276</v>
      </c>
    </row>
    <row r="186" spans="1:65" s="2" customFormat="1">
      <c r="A186" s="35"/>
      <c r="B186" s="36"/>
      <c r="C186" s="37"/>
      <c r="D186" s="191" t="s">
        <v>243</v>
      </c>
      <c r="E186" s="37"/>
      <c r="F186" s="192" t="s">
        <v>2277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243</v>
      </c>
      <c r="AU186" s="18" t="s">
        <v>86</v>
      </c>
    </row>
    <row r="187" spans="1:65" s="2" customFormat="1" ht="24.2" customHeight="1">
      <c r="A187" s="35"/>
      <c r="B187" s="36"/>
      <c r="C187" s="206" t="s">
        <v>462</v>
      </c>
      <c r="D187" s="206" t="s">
        <v>310</v>
      </c>
      <c r="E187" s="207" t="s">
        <v>1051</v>
      </c>
      <c r="F187" s="208" t="s">
        <v>2278</v>
      </c>
      <c r="G187" s="209" t="s">
        <v>307</v>
      </c>
      <c r="H187" s="210">
        <v>11</v>
      </c>
      <c r="I187" s="211"/>
      <c r="J187" s="212">
        <f>ROUND(I187*H187,2)</f>
        <v>0</v>
      </c>
      <c r="K187" s="208" t="s">
        <v>240</v>
      </c>
      <c r="L187" s="213"/>
      <c r="M187" s="214" t="s">
        <v>19</v>
      </c>
      <c r="N187" s="215" t="s">
        <v>46</v>
      </c>
      <c r="O187" s="65"/>
      <c r="P187" s="187">
        <f>O187*H187</f>
        <v>0</v>
      </c>
      <c r="Q187" s="187">
        <v>3.0000000000000001E-5</v>
      </c>
      <c r="R187" s="187">
        <f>Q187*H187</f>
        <v>3.3E-4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313</v>
      </c>
      <c r="AT187" s="189" t="s">
        <v>310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2279</v>
      </c>
    </row>
    <row r="188" spans="1:65" s="2" customFormat="1" ht="29.25">
      <c r="A188" s="35"/>
      <c r="B188" s="36"/>
      <c r="C188" s="37"/>
      <c r="D188" s="196" t="s">
        <v>249</v>
      </c>
      <c r="E188" s="37"/>
      <c r="F188" s="197" t="s">
        <v>2280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249</v>
      </c>
      <c r="AU188" s="18" t="s">
        <v>86</v>
      </c>
    </row>
    <row r="189" spans="1:65" s="13" customFormat="1">
      <c r="B189" s="216"/>
      <c r="C189" s="217"/>
      <c r="D189" s="196" t="s">
        <v>562</v>
      </c>
      <c r="E189" s="217"/>
      <c r="F189" s="218" t="s">
        <v>2281</v>
      </c>
      <c r="G189" s="217"/>
      <c r="H189" s="219">
        <v>11</v>
      </c>
      <c r="I189" s="220"/>
      <c r="J189" s="217"/>
      <c r="K189" s="217"/>
      <c r="L189" s="221"/>
      <c r="M189" s="226"/>
      <c r="N189" s="227"/>
      <c r="O189" s="227"/>
      <c r="P189" s="227"/>
      <c r="Q189" s="227"/>
      <c r="R189" s="227"/>
      <c r="S189" s="227"/>
      <c r="T189" s="228"/>
      <c r="AT189" s="225" t="s">
        <v>562</v>
      </c>
      <c r="AU189" s="225" t="s">
        <v>86</v>
      </c>
      <c r="AV189" s="13" t="s">
        <v>86</v>
      </c>
      <c r="AW189" s="13" t="s">
        <v>4</v>
      </c>
      <c r="AX189" s="13" t="s">
        <v>80</v>
      </c>
      <c r="AY189" s="225" t="s">
        <v>233</v>
      </c>
    </row>
    <row r="190" spans="1:65" s="2" customFormat="1" ht="24.2" customHeight="1">
      <c r="A190" s="35"/>
      <c r="B190" s="36"/>
      <c r="C190" s="206" t="s">
        <v>466</v>
      </c>
      <c r="D190" s="206" t="s">
        <v>310</v>
      </c>
      <c r="E190" s="207" t="s">
        <v>1055</v>
      </c>
      <c r="F190" s="208" t="s">
        <v>2282</v>
      </c>
      <c r="G190" s="209" t="s">
        <v>307</v>
      </c>
      <c r="H190" s="210">
        <v>11</v>
      </c>
      <c r="I190" s="211"/>
      <c r="J190" s="212">
        <f>ROUND(I190*H190,2)</f>
        <v>0</v>
      </c>
      <c r="K190" s="208" t="s">
        <v>240</v>
      </c>
      <c r="L190" s="213"/>
      <c r="M190" s="214" t="s">
        <v>19</v>
      </c>
      <c r="N190" s="215" t="s">
        <v>46</v>
      </c>
      <c r="O190" s="65"/>
      <c r="P190" s="187">
        <f>O190*H190</f>
        <v>0</v>
      </c>
      <c r="Q190" s="187">
        <v>3.0000000000000001E-5</v>
      </c>
      <c r="R190" s="187">
        <f>Q190*H190</f>
        <v>3.3E-4</v>
      </c>
      <c r="S190" s="187">
        <v>0</v>
      </c>
      <c r="T190" s="18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9" t="s">
        <v>313</v>
      </c>
      <c r="AT190" s="189" t="s">
        <v>310</v>
      </c>
      <c r="AU190" s="189" t="s">
        <v>86</v>
      </c>
      <c r="AY190" s="18" t="s">
        <v>233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8" t="s">
        <v>80</v>
      </c>
      <c r="BK190" s="190">
        <f>ROUND(I190*H190,2)</f>
        <v>0</v>
      </c>
      <c r="BL190" s="18" t="s">
        <v>194</v>
      </c>
      <c r="BM190" s="189" t="s">
        <v>2283</v>
      </c>
    </row>
    <row r="191" spans="1:65" s="2" customFormat="1" ht="29.25">
      <c r="A191" s="35"/>
      <c r="B191" s="36"/>
      <c r="C191" s="37"/>
      <c r="D191" s="196" t="s">
        <v>249</v>
      </c>
      <c r="E191" s="37"/>
      <c r="F191" s="197" t="s">
        <v>879</v>
      </c>
      <c r="G191" s="37"/>
      <c r="H191" s="37"/>
      <c r="I191" s="193"/>
      <c r="J191" s="37"/>
      <c r="K191" s="37"/>
      <c r="L191" s="40"/>
      <c r="M191" s="194"/>
      <c r="N191" s="195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249</v>
      </c>
      <c r="AU191" s="18" t="s">
        <v>86</v>
      </c>
    </row>
    <row r="192" spans="1:65" s="13" customFormat="1">
      <c r="B192" s="216"/>
      <c r="C192" s="217"/>
      <c r="D192" s="196" t="s">
        <v>562</v>
      </c>
      <c r="E192" s="217"/>
      <c r="F192" s="218" t="s">
        <v>2281</v>
      </c>
      <c r="G192" s="217"/>
      <c r="H192" s="219">
        <v>11</v>
      </c>
      <c r="I192" s="220"/>
      <c r="J192" s="217"/>
      <c r="K192" s="217"/>
      <c r="L192" s="221"/>
      <c r="M192" s="226"/>
      <c r="N192" s="227"/>
      <c r="O192" s="227"/>
      <c r="P192" s="227"/>
      <c r="Q192" s="227"/>
      <c r="R192" s="227"/>
      <c r="S192" s="227"/>
      <c r="T192" s="228"/>
      <c r="AT192" s="225" t="s">
        <v>562</v>
      </c>
      <c r="AU192" s="225" t="s">
        <v>86</v>
      </c>
      <c r="AV192" s="13" t="s">
        <v>86</v>
      </c>
      <c r="AW192" s="13" t="s">
        <v>4</v>
      </c>
      <c r="AX192" s="13" t="s">
        <v>80</v>
      </c>
      <c r="AY192" s="225" t="s">
        <v>233</v>
      </c>
    </row>
    <row r="193" spans="1:65" s="2" customFormat="1" ht="24.2" customHeight="1">
      <c r="A193" s="35"/>
      <c r="B193" s="36"/>
      <c r="C193" s="206" t="s">
        <v>472</v>
      </c>
      <c r="D193" s="206" t="s">
        <v>310</v>
      </c>
      <c r="E193" s="207" t="s">
        <v>2158</v>
      </c>
      <c r="F193" s="208" t="s">
        <v>2284</v>
      </c>
      <c r="G193" s="209" t="s">
        <v>307</v>
      </c>
      <c r="H193" s="210">
        <v>51</v>
      </c>
      <c r="I193" s="211"/>
      <c r="J193" s="212">
        <f>ROUND(I193*H193,2)</f>
        <v>0</v>
      </c>
      <c r="K193" s="208" t="s">
        <v>240</v>
      </c>
      <c r="L193" s="213"/>
      <c r="M193" s="214" t="s">
        <v>19</v>
      </c>
      <c r="N193" s="215" t="s">
        <v>46</v>
      </c>
      <c r="O193" s="65"/>
      <c r="P193" s="187">
        <f>O193*H193</f>
        <v>0</v>
      </c>
      <c r="Q193" s="187">
        <v>6.9999999999999994E-5</v>
      </c>
      <c r="R193" s="187">
        <f>Q193*H193</f>
        <v>3.5699999999999998E-3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313</v>
      </c>
      <c r="AT193" s="189" t="s">
        <v>310</v>
      </c>
      <c r="AU193" s="189" t="s">
        <v>86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2285</v>
      </c>
    </row>
    <row r="194" spans="1:65" s="2" customFormat="1" ht="29.25">
      <c r="A194" s="35"/>
      <c r="B194" s="36"/>
      <c r="C194" s="37"/>
      <c r="D194" s="196" t="s">
        <v>249</v>
      </c>
      <c r="E194" s="37"/>
      <c r="F194" s="197" t="s">
        <v>2280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249</v>
      </c>
      <c r="AU194" s="18" t="s">
        <v>86</v>
      </c>
    </row>
    <row r="195" spans="1:65" s="2" customFormat="1" ht="24.2" customHeight="1">
      <c r="A195" s="35"/>
      <c r="B195" s="36"/>
      <c r="C195" s="206" t="s">
        <v>476</v>
      </c>
      <c r="D195" s="206" t="s">
        <v>310</v>
      </c>
      <c r="E195" s="207" t="s">
        <v>1059</v>
      </c>
      <c r="F195" s="208" t="s">
        <v>2286</v>
      </c>
      <c r="G195" s="209" t="s">
        <v>307</v>
      </c>
      <c r="H195" s="210">
        <v>10</v>
      </c>
      <c r="I195" s="211"/>
      <c r="J195" s="212">
        <f>ROUND(I195*H195,2)</f>
        <v>0</v>
      </c>
      <c r="K195" s="208" t="s">
        <v>240</v>
      </c>
      <c r="L195" s="213"/>
      <c r="M195" s="214" t="s">
        <v>19</v>
      </c>
      <c r="N195" s="215" t="s">
        <v>46</v>
      </c>
      <c r="O195" s="65"/>
      <c r="P195" s="187">
        <f>O195*H195</f>
        <v>0</v>
      </c>
      <c r="Q195" s="187">
        <v>8.0000000000000007E-5</v>
      </c>
      <c r="R195" s="187">
        <f>Q195*H195</f>
        <v>8.0000000000000004E-4</v>
      </c>
      <c r="S195" s="187">
        <v>0</v>
      </c>
      <c r="T195" s="18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9" t="s">
        <v>313</v>
      </c>
      <c r="AT195" s="189" t="s">
        <v>310</v>
      </c>
      <c r="AU195" s="189" t="s">
        <v>86</v>
      </c>
      <c r="AY195" s="18" t="s">
        <v>233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8" t="s">
        <v>80</v>
      </c>
      <c r="BK195" s="190">
        <f>ROUND(I195*H195,2)</f>
        <v>0</v>
      </c>
      <c r="BL195" s="18" t="s">
        <v>194</v>
      </c>
      <c r="BM195" s="189" t="s">
        <v>2287</v>
      </c>
    </row>
    <row r="196" spans="1:65" s="2" customFormat="1" ht="29.25">
      <c r="A196" s="35"/>
      <c r="B196" s="36"/>
      <c r="C196" s="37"/>
      <c r="D196" s="196" t="s">
        <v>249</v>
      </c>
      <c r="E196" s="37"/>
      <c r="F196" s="197" t="s">
        <v>847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249</v>
      </c>
      <c r="AU196" s="18" t="s">
        <v>86</v>
      </c>
    </row>
    <row r="197" spans="1:65" s="13" customFormat="1">
      <c r="B197" s="216"/>
      <c r="C197" s="217"/>
      <c r="D197" s="196" t="s">
        <v>562</v>
      </c>
      <c r="E197" s="217"/>
      <c r="F197" s="218" t="s">
        <v>2288</v>
      </c>
      <c r="G197" s="217"/>
      <c r="H197" s="219">
        <v>10</v>
      </c>
      <c r="I197" s="220"/>
      <c r="J197" s="217"/>
      <c r="K197" s="217"/>
      <c r="L197" s="221"/>
      <c r="M197" s="226"/>
      <c r="N197" s="227"/>
      <c r="O197" s="227"/>
      <c r="P197" s="227"/>
      <c r="Q197" s="227"/>
      <c r="R197" s="227"/>
      <c r="S197" s="227"/>
      <c r="T197" s="228"/>
      <c r="AT197" s="225" t="s">
        <v>562</v>
      </c>
      <c r="AU197" s="225" t="s">
        <v>86</v>
      </c>
      <c r="AV197" s="13" t="s">
        <v>86</v>
      </c>
      <c r="AW197" s="13" t="s">
        <v>4</v>
      </c>
      <c r="AX197" s="13" t="s">
        <v>80</v>
      </c>
      <c r="AY197" s="225" t="s">
        <v>233</v>
      </c>
    </row>
    <row r="198" spans="1:65" s="2" customFormat="1" ht="24.2" customHeight="1">
      <c r="A198" s="35"/>
      <c r="B198" s="36"/>
      <c r="C198" s="206" t="s">
        <v>482</v>
      </c>
      <c r="D198" s="206" t="s">
        <v>310</v>
      </c>
      <c r="E198" s="207" t="s">
        <v>1063</v>
      </c>
      <c r="F198" s="208" t="s">
        <v>2289</v>
      </c>
      <c r="G198" s="209" t="s">
        <v>307</v>
      </c>
      <c r="H198" s="210">
        <v>35</v>
      </c>
      <c r="I198" s="211"/>
      <c r="J198" s="212">
        <f>ROUND(I198*H198,2)</f>
        <v>0</v>
      </c>
      <c r="K198" s="208" t="s">
        <v>240</v>
      </c>
      <c r="L198" s="213"/>
      <c r="M198" s="214" t="s">
        <v>19</v>
      </c>
      <c r="N198" s="215" t="s">
        <v>46</v>
      </c>
      <c r="O198" s="65"/>
      <c r="P198" s="187">
        <f>O198*H198</f>
        <v>0</v>
      </c>
      <c r="Q198" s="187">
        <v>1.2E-4</v>
      </c>
      <c r="R198" s="187">
        <f>Q198*H198</f>
        <v>4.1999999999999997E-3</v>
      </c>
      <c r="S198" s="187">
        <v>0</v>
      </c>
      <c r="T198" s="18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9" t="s">
        <v>313</v>
      </c>
      <c r="AT198" s="189" t="s">
        <v>310</v>
      </c>
      <c r="AU198" s="189" t="s">
        <v>86</v>
      </c>
      <c r="AY198" s="18" t="s">
        <v>233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8" t="s">
        <v>80</v>
      </c>
      <c r="BK198" s="190">
        <f>ROUND(I198*H198,2)</f>
        <v>0</v>
      </c>
      <c r="BL198" s="18" t="s">
        <v>194</v>
      </c>
      <c r="BM198" s="189" t="s">
        <v>2290</v>
      </c>
    </row>
    <row r="199" spans="1:65" s="2" customFormat="1" ht="29.25">
      <c r="A199" s="35"/>
      <c r="B199" s="36"/>
      <c r="C199" s="37"/>
      <c r="D199" s="196" t="s">
        <v>249</v>
      </c>
      <c r="E199" s="37"/>
      <c r="F199" s="197" t="s">
        <v>847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249</v>
      </c>
      <c r="AU199" s="18" t="s">
        <v>86</v>
      </c>
    </row>
    <row r="200" spans="1:65" s="13" customFormat="1">
      <c r="B200" s="216"/>
      <c r="C200" s="217"/>
      <c r="D200" s="196" t="s">
        <v>562</v>
      </c>
      <c r="E200" s="217"/>
      <c r="F200" s="218" t="s">
        <v>2291</v>
      </c>
      <c r="G200" s="217"/>
      <c r="H200" s="219">
        <v>35</v>
      </c>
      <c r="I200" s="220"/>
      <c r="J200" s="217"/>
      <c r="K200" s="217"/>
      <c r="L200" s="221"/>
      <c r="M200" s="226"/>
      <c r="N200" s="227"/>
      <c r="O200" s="227"/>
      <c r="P200" s="227"/>
      <c r="Q200" s="227"/>
      <c r="R200" s="227"/>
      <c r="S200" s="227"/>
      <c r="T200" s="228"/>
      <c r="AT200" s="225" t="s">
        <v>562</v>
      </c>
      <c r="AU200" s="225" t="s">
        <v>86</v>
      </c>
      <c r="AV200" s="13" t="s">
        <v>86</v>
      </c>
      <c r="AW200" s="13" t="s">
        <v>4</v>
      </c>
      <c r="AX200" s="13" t="s">
        <v>80</v>
      </c>
      <c r="AY200" s="225" t="s">
        <v>233</v>
      </c>
    </row>
    <row r="201" spans="1:65" s="12" customFormat="1" ht="22.9" customHeight="1">
      <c r="B201" s="162"/>
      <c r="C201" s="163"/>
      <c r="D201" s="164" t="s">
        <v>74</v>
      </c>
      <c r="E201" s="176" t="s">
        <v>924</v>
      </c>
      <c r="F201" s="176" t="s">
        <v>2292</v>
      </c>
      <c r="G201" s="163"/>
      <c r="H201" s="163"/>
      <c r="I201" s="166"/>
      <c r="J201" s="177">
        <f>BK201</f>
        <v>0</v>
      </c>
      <c r="K201" s="163"/>
      <c r="L201" s="168"/>
      <c r="M201" s="169"/>
      <c r="N201" s="170"/>
      <c r="O201" s="170"/>
      <c r="P201" s="171">
        <f>SUM(P202:P204)</f>
        <v>0</v>
      </c>
      <c r="Q201" s="170"/>
      <c r="R201" s="171">
        <f>SUM(R202:R204)</f>
        <v>1.3999999999999998E-3</v>
      </c>
      <c r="S201" s="170"/>
      <c r="T201" s="172">
        <f>SUM(T202:T204)</f>
        <v>0</v>
      </c>
      <c r="AR201" s="173" t="s">
        <v>86</v>
      </c>
      <c r="AT201" s="174" t="s">
        <v>74</v>
      </c>
      <c r="AU201" s="174" t="s">
        <v>80</v>
      </c>
      <c r="AY201" s="173" t="s">
        <v>233</v>
      </c>
      <c r="BK201" s="175">
        <f>SUM(BK202:BK204)</f>
        <v>0</v>
      </c>
    </row>
    <row r="202" spans="1:65" s="2" customFormat="1" ht="33" customHeight="1">
      <c r="A202" s="35"/>
      <c r="B202" s="36"/>
      <c r="C202" s="178" t="s">
        <v>486</v>
      </c>
      <c r="D202" s="178" t="s">
        <v>236</v>
      </c>
      <c r="E202" s="179" t="s">
        <v>1076</v>
      </c>
      <c r="F202" s="180" t="s">
        <v>2293</v>
      </c>
      <c r="G202" s="181" t="s">
        <v>929</v>
      </c>
      <c r="H202" s="182">
        <v>20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6.9999999999999994E-5</v>
      </c>
      <c r="R202" s="187">
        <f>Q202*H202</f>
        <v>1.3999999999999998E-3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86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2294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2295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86</v>
      </c>
    </row>
    <row r="204" spans="1:65" s="2" customFormat="1" ht="19.5">
      <c r="A204" s="35"/>
      <c r="B204" s="36"/>
      <c r="C204" s="37"/>
      <c r="D204" s="196" t="s">
        <v>249</v>
      </c>
      <c r="E204" s="37"/>
      <c r="F204" s="197" t="s">
        <v>932</v>
      </c>
      <c r="G204" s="37"/>
      <c r="H204" s="37"/>
      <c r="I204" s="193"/>
      <c r="J204" s="37"/>
      <c r="K204" s="37"/>
      <c r="L204" s="40"/>
      <c r="M204" s="198"/>
      <c r="N204" s="199"/>
      <c r="O204" s="200"/>
      <c r="P204" s="200"/>
      <c r="Q204" s="200"/>
      <c r="R204" s="200"/>
      <c r="S204" s="200"/>
      <c r="T204" s="20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249</v>
      </c>
      <c r="AU204" s="18" t="s">
        <v>86</v>
      </c>
    </row>
    <row r="205" spans="1:65" s="2" customFormat="1" ht="6.95" customHeight="1">
      <c r="A205" s="35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YjlRV1fh/unIGBcqG2tJnXq6pOYaNx5L2NiWhO07/zSGsYgaHT73FcJfnqQm2HWpgW3hA83uOqNE62qF7Kxi+g==" saltValue="Ta+ajPcnsCQkqTH+G4wd6I/pP7zYyilcstrbnCZ94AwG70zwSxNRwIgKQbIKfCkDeswNynY00lTD1pzlVIznDg==" spinCount="100000" sheet="1" objects="1" scenarios="1" formatColumns="0" formatRows="0" autoFilter="0"/>
  <autoFilter ref="C96:K204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/>
    <hyperlink ref="F105" r:id="rId2"/>
    <hyperlink ref="F109" r:id="rId3"/>
    <hyperlink ref="F113" r:id="rId4"/>
    <hyperlink ref="F118" r:id="rId5"/>
    <hyperlink ref="F121" r:id="rId6"/>
    <hyperlink ref="F125" r:id="rId7"/>
    <hyperlink ref="F127" r:id="rId8"/>
    <hyperlink ref="F129" r:id="rId9"/>
    <hyperlink ref="F133" r:id="rId10"/>
    <hyperlink ref="F137" r:id="rId11"/>
    <hyperlink ref="F141" r:id="rId12"/>
    <hyperlink ref="F145" r:id="rId13"/>
    <hyperlink ref="F149" r:id="rId14"/>
    <hyperlink ref="F153" r:id="rId15"/>
    <hyperlink ref="F155" r:id="rId16"/>
    <hyperlink ref="F157" r:id="rId17"/>
    <hyperlink ref="F161" r:id="rId18"/>
    <hyperlink ref="F164" r:id="rId19"/>
    <hyperlink ref="F167" r:id="rId20"/>
    <hyperlink ref="F170" r:id="rId21"/>
    <hyperlink ref="F173" r:id="rId22"/>
    <hyperlink ref="F176" r:id="rId23"/>
    <hyperlink ref="F178" r:id="rId24"/>
    <hyperlink ref="F180" r:id="rId25"/>
    <hyperlink ref="F182" r:id="rId26"/>
    <hyperlink ref="F186" r:id="rId27"/>
    <hyperlink ref="F203" r:id="rId2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146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1079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ROUND(J93,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ROUND((SUM(BE93:BE113)),  2)</f>
        <v>0</v>
      </c>
      <c r="G37" s="35"/>
      <c r="H37" s="35"/>
      <c r="I37" s="124">
        <v>0.21</v>
      </c>
      <c r="J37" s="123">
        <f>ROUND(((SUM(BE93:BE113))*I37),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ROUND((SUM(BF93:BF113)),  2)</f>
        <v>0</v>
      </c>
      <c r="G38" s="35"/>
      <c r="H38" s="35"/>
      <c r="I38" s="124">
        <v>0.15</v>
      </c>
      <c r="J38" s="123">
        <f>ROUND(((SUM(BF93:BF113))*I38),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ROUND((SUM(BG93:BG113)),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ROUND((SUM(BH93:BH113)),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ROUND((SUM(BI93:BI113)),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04 - Demontáže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J93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J94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1080</v>
      </c>
      <c r="E69" s="148"/>
      <c r="F69" s="148"/>
      <c r="G69" s="148"/>
      <c r="H69" s="148"/>
      <c r="I69" s="148"/>
      <c r="J69" s="149">
        <f>J95</f>
        <v>0</v>
      </c>
      <c r="K69" s="97"/>
      <c r="L69" s="150"/>
    </row>
    <row r="70" spans="1:47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47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47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24.95" customHeight="1">
      <c r="A76" s="35"/>
      <c r="B76" s="36"/>
      <c r="C76" s="24" t="s">
        <v>217</v>
      </c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2" customFormat="1" ht="16.5" customHeight="1">
      <c r="A79" s="35"/>
      <c r="B79" s="36"/>
      <c r="C79" s="37"/>
      <c r="D79" s="37"/>
      <c r="E79" s="390" t="str">
        <f>E7</f>
        <v>ZŠ Rokycanova - opravy vnitřních instalací</v>
      </c>
      <c r="F79" s="391"/>
      <c r="G79" s="391"/>
      <c r="H79" s="391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1" customFormat="1" ht="12" customHeight="1">
      <c r="B80" s="22"/>
      <c r="C80" s="30" t="s">
        <v>290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1" customFormat="1" ht="16.5" customHeight="1">
      <c r="B81" s="22"/>
      <c r="C81" s="23"/>
      <c r="D81" s="23"/>
      <c r="E81" s="390" t="s">
        <v>2025</v>
      </c>
      <c r="F81" s="376"/>
      <c r="G81" s="376"/>
      <c r="H81" s="376"/>
      <c r="I81" s="23"/>
      <c r="J81" s="23"/>
      <c r="K81" s="23"/>
      <c r="L81" s="21"/>
    </row>
    <row r="82" spans="1:65" s="1" customFormat="1" ht="12" customHeight="1">
      <c r="B82" s="22"/>
      <c r="C82" s="30" t="s">
        <v>292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94" t="s">
        <v>293</v>
      </c>
      <c r="F83" s="384"/>
      <c r="G83" s="384"/>
      <c r="H83" s="384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297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46" t="str">
        <f>E13</f>
        <v>04 - Demontáže</v>
      </c>
      <c r="F85" s="384"/>
      <c r="G85" s="384"/>
      <c r="H85" s="384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F16</f>
        <v>Sokolov</v>
      </c>
      <c r="G87" s="37"/>
      <c r="H87" s="37"/>
      <c r="I87" s="30" t="s">
        <v>23</v>
      </c>
      <c r="J87" s="60" t="str">
        <f>IF(J16="","",J16)</f>
        <v>26. 1. 2022</v>
      </c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25</v>
      </c>
      <c r="D89" s="37"/>
      <c r="E89" s="37"/>
      <c r="F89" s="28" t="str">
        <f>E19</f>
        <v>Město Sokolov</v>
      </c>
      <c r="G89" s="37"/>
      <c r="H89" s="37"/>
      <c r="I89" s="30" t="s">
        <v>33</v>
      </c>
      <c r="J89" s="33" t="str">
        <f>E25</f>
        <v>NCI.CZ ENGINEERING s.r.o.</v>
      </c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25.7" customHeight="1">
      <c r="A90" s="35"/>
      <c r="B90" s="36"/>
      <c r="C90" s="30" t="s">
        <v>31</v>
      </c>
      <c r="D90" s="37"/>
      <c r="E90" s="37"/>
      <c r="F90" s="28" t="str">
        <f>IF(E22="","",E22)</f>
        <v>Vyplň údaj</v>
      </c>
      <c r="G90" s="37"/>
      <c r="H90" s="37"/>
      <c r="I90" s="30" t="s">
        <v>38</v>
      </c>
      <c r="J90" s="33" t="str">
        <f>E28</f>
        <v>NCI.CZ ENGINEERING s.r.o.</v>
      </c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1"/>
      <c r="B92" s="152"/>
      <c r="C92" s="153" t="s">
        <v>218</v>
      </c>
      <c r="D92" s="154" t="s">
        <v>60</v>
      </c>
      <c r="E92" s="154" t="s">
        <v>56</v>
      </c>
      <c r="F92" s="154" t="s">
        <v>57</v>
      </c>
      <c r="G92" s="154" t="s">
        <v>219</v>
      </c>
      <c r="H92" s="154" t="s">
        <v>220</v>
      </c>
      <c r="I92" s="154" t="s">
        <v>221</v>
      </c>
      <c r="J92" s="154" t="s">
        <v>209</v>
      </c>
      <c r="K92" s="155" t="s">
        <v>222</v>
      </c>
      <c r="L92" s="156"/>
      <c r="M92" s="69" t="s">
        <v>19</v>
      </c>
      <c r="N92" s="70" t="s">
        <v>45</v>
      </c>
      <c r="O92" s="70" t="s">
        <v>223</v>
      </c>
      <c r="P92" s="70" t="s">
        <v>224</v>
      </c>
      <c r="Q92" s="70" t="s">
        <v>225</v>
      </c>
      <c r="R92" s="70" t="s">
        <v>226</v>
      </c>
      <c r="S92" s="70" t="s">
        <v>227</v>
      </c>
      <c r="T92" s="71" t="s">
        <v>228</v>
      </c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</row>
    <row r="93" spans="1:65" s="2" customFormat="1" ht="22.9" customHeight="1">
      <c r="A93" s="35"/>
      <c r="B93" s="36"/>
      <c r="C93" s="76" t="s">
        <v>229</v>
      </c>
      <c r="D93" s="37"/>
      <c r="E93" s="37"/>
      <c r="F93" s="37"/>
      <c r="G93" s="37"/>
      <c r="H93" s="37"/>
      <c r="I93" s="37"/>
      <c r="J93" s="157">
        <f>BK93</f>
        <v>0</v>
      </c>
      <c r="K93" s="37"/>
      <c r="L93" s="40"/>
      <c r="M93" s="72"/>
      <c r="N93" s="158"/>
      <c r="O93" s="73"/>
      <c r="P93" s="159">
        <f>P94</f>
        <v>0</v>
      </c>
      <c r="Q93" s="73"/>
      <c r="R93" s="159">
        <f>R94</f>
        <v>9.5</v>
      </c>
      <c r="S93" s="73"/>
      <c r="T93" s="160">
        <f>T94</f>
        <v>0.20618000000000003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74</v>
      </c>
      <c r="AU93" s="18" t="s">
        <v>210</v>
      </c>
      <c r="BK93" s="161">
        <f>BK94</f>
        <v>0</v>
      </c>
    </row>
    <row r="94" spans="1:65" s="12" customFormat="1" ht="25.9" customHeight="1">
      <c r="B94" s="162"/>
      <c r="C94" s="163"/>
      <c r="D94" s="164" t="s">
        <v>74</v>
      </c>
      <c r="E94" s="165" t="s">
        <v>295</v>
      </c>
      <c r="F94" s="165" t="s">
        <v>296</v>
      </c>
      <c r="G94" s="163"/>
      <c r="H94" s="163"/>
      <c r="I94" s="166"/>
      <c r="J94" s="167">
        <f>BK94</f>
        <v>0</v>
      </c>
      <c r="K94" s="163"/>
      <c r="L94" s="168"/>
      <c r="M94" s="169"/>
      <c r="N94" s="170"/>
      <c r="O94" s="170"/>
      <c r="P94" s="171">
        <f>P95</f>
        <v>0</v>
      </c>
      <c r="Q94" s="170"/>
      <c r="R94" s="171">
        <f>R95</f>
        <v>9.5</v>
      </c>
      <c r="S94" s="170"/>
      <c r="T94" s="172">
        <f>T95</f>
        <v>0.20618000000000003</v>
      </c>
      <c r="AR94" s="173" t="s">
        <v>86</v>
      </c>
      <c r="AT94" s="174" t="s">
        <v>74</v>
      </c>
      <c r="AU94" s="174" t="s">
        <v>75</v>
      </c>
      <c r="AY94" s="173" t="s">
        <v>233</v>
      </c>
      <c r="BK94" s="175">
        <f>BK95</f>
        <v>0</v>
      </c>
    </row>
    <row r="95" spans="1:65" s="12" customFormat="1" ht="22.9" customHeight="1">
      <c r="B95" s="162"/>
      <c r="C95" s="163"/>
      <c r="D95" s="164" t="s">
        <v>74</v>
      </c>
      <c r="E95" s="176" t="s">
        <v>1081</v>
      </c>
      <c r="F95" s="176" t="s">
        <v>1082</v>
      </c>
      <c r="G95" s="163"/>
      <c r="H95" s="163"/>
      <c r="I95" s="166"/>
      <c r="J95" s="177">
        <f>BK95</f>
        <v>0</v>
      </c>
      <c r="K95" s="163"/>
      <c r="L95" s="168"/>
      <c r="M95" s="169"/>
      <c r="N95" s="170"/>
      <c r="O95" s="170"/>
      <c r="P95" s="171">
        <f>SUM(P96:P113)</f>
        <v>0</v>
      </c>
      <c r="Q95" s="170"/>
      <c r="R95" s="171">
        <f>SUM(R96:R113)</f>
        <v>9.5</v>
      </c>
      <c r="S95" s="170"/>
      <c r="T95" s="172">
        <f>SUM(T96:T113)</f>
        <v>0.20618000000000003</v>
      </c>
      <c r="AR95" s="173" t="s">
        <v>86</v>
      </c>
      <c r="AT95" s="174" t="s">
        <v>74</v>
      </c>
      <c r="AU95" s="174" t="s">
        <v>80</v>
      </c>
      <c r="AY95" s="173" t="s">
        <v>233</v>
      </c>
      <c r="BK95" s="175">
        <f>SUM(BK96:BK113)</f>
        <v>0</v>
      </c>
    </row>
    <row r="96" spans="1:65" s="2" customFormat="1" ht="21.75" customHeight="1">
      <c r="A96" s="35"/>
      <c r="B96" s="36"/>
      <c r="C96" s="178" t="s">
        <v>80</v>
      </c>
      <c r="D96" s="178" t="s">
        <v>236</v>
      </c>
      <c r="E96" s="179" t="s">
        <v>1088</v>
      </c>
      <c r="F96" s="180" t="s">
        <v>2296</v>
      </c>
      <c r="G96" s="181" t="s">
        <v>549</v>
      </c>
      <c r="H96" s="182">
        <v>7.5</v>
      </c>
      <c r="I96" s="183"/>
      <c r="J96" s="184">
        <f>ROUND(I96*H96,2)</f>
        <v>0</v>
      </c>
      <c r="K96" s="180" t="s">
        <v>240</v>
      </c>
      <c r="L96" s="40"/>
      <c r="M96" s="185" t="s">
        <v>19</v>
      </c>
      <c r="N96" s="186" t="s">
        <v>46</v>
      </c>
      <c r="O96" s="65"/>
      <c r="P96" s="187">
        <f>O96*H96</f>
        <v>0</v>
      </c>
      <c r="Q96" s="187">
        <v>1</v>
      </c>
      <c r="R96" s="187">
        <f>Q96*H96</f>
        <v>7.5</v>
      </c>
      <c r="S96" s="187">
        <v>2.3800000000000002E-2</v>
      </c>
      <c r="T96" s="188">
        <f>S96*H96</f>
        <v>0.17850000000000002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194</v>
      </c>
      <c r="AT96" s="189" t="s">
        <v>236</v>
      </c>
      <c r="AU96" s="189" t="s">
        <v>86</v>
      </c>
      <c r="AY96" s="18" t="s">
        <v>233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80</v>
      </c>
      <c r="BK96" s="190">
        <f>ROUND(I96*H96,2)</f>
        <v>0</v>
      </c>
      <c r="BL96" s="18" t="s">
        <v>194</v>
      </c>
      <c r="BM96" s="189" t="s">
        <v>2297</v>
      </c>
    </row>
    <row r="97" spans="1:65" s="2" customFormat="1">
      <c r="A97" s="35"/>
      <c r="B97" s="36"/>
      <c r="C97" s="37"/>
      <c r="D97" s="191" t="s">
        <v>243</v>
      </c>
      <c r="E97" s="37"/>
      <c r="F97" s="192" t="s">
        <v>1091</v>
      </c>
      <c r="G97" s="37"/>
      <c r="H97" s="37"/>
      <c r="I97" s="193"/>
      <c r="J97" s="37"/>
      <c r="K97" s="37"/>
      <c r="L97" s="40"/>
      <c r="M97" s="194"/>
      <c r="N97" s="195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243</v>
      </c>
      <c r="AU97" s="18" t="s">
        <v>86</v>
      </c>
    </row>
    <row r="98" spans="1:65" s="2" customFormat="1" ht="19.5">
      <c r="A98" s="35"/>
      <c r="B98" s="36"/>
      <c r="C98" s="37"/>
      <c r="D98" s="196" t="s">
        <v>249</v>
      </c>
      <c r="E98" s="37"/>
      <c r="F98" s="197" t="s">
        <v>2298</v>
      </c>
      <c r="G98" s="37"/>
      <c r="H98" s="37"/>
      <c r="I98" s="193"/>
      <c r="J98" s="37"/>
      <c r="K98" s="37"/>
      <c r="L98" s="40"/>
      <c r="M98" s="194"/>
      <c r="N98" s="195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249</v>
      </c>
      <c r="AU98" s="18" t="s">
        <v>86</v>
      </c>
    </row>
    <row r="99" spans="1:65" s="2" customFormat="1" ht="21.75" customHeight="1">
      <c r="A99" s="35"/>
      <c r="B99" s="36"/>
      <c r="C99" s="178" t="s">
        <v>86</v>
      </c>
      <c r="D99" s="178" t="s">
        <v>236</v>
      </c>
      <c r="E99" s="179" t="s">
        <v>1092</v>
      </c>
      <c r="F99" s="180" t="s">
        <v>2299</v>
      </c>
      <c r="G99" s="181" t="s">
        <v>549</v>
      </c>
      <c r="H99" s="182">
        <v>2</v>
      </c>
      <c r="I99" s="183"/>
      <c r="J99" s="184">
        <f>ROUND(I99*H99,2)</f>
        <v>0</v>
      </c>
      <c r="K99" s="180" t="s">
        <v>240</v>
      </c>
      <c r="L99" s="40"/>
      <c r="M99" s="185" t="s">
        <v>19</v>
      </c>
      <c r="N99" s="186" t="s">
        <v>46</v>
      </c>
      <c r="O99" s="65"/>
      <c r="P99" s="187">
        <f>O99*H99</f>
        <v>0</v>
      </c>
      <c r="Q99" s="187">
        <v>1</v>
      </c>
      <c r="R99" s="187">
        <f>Q99*H99</f>
        <v>2</v>
      </c>
      <c r="S99" s="187">
        <v>1.384E-2</v>
      </c>
      <c r="T99" s="188">
        <f>S99*H99</f>
        <v>2.768E-2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194</v>
      </c>
      <c r="AT99" s="189" t="s">
        <v>236</v>
      </c>
      <c r="AU99" s="189" t="s">
        <v>86</v>
      </c>
      <c r="AY99" s="18" t="s">
        <v>233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80</v>
      </c>
      <c r="BK99" s="190">
        <f>ROUND(I99*H99,2)</f>
        <v>0</v>
      </c>
      <c r="BL99" s="18" t="s">
        <v>194</v>
      </c>
      <c r="BM99" s="189" t="s">
        <v>2300</v>
      </c>
    </row>
    <row r="100" spans="1:65" s="2" customFormat="1">
      <c r="A100" s="35"/>
      <c r="B100" s="36"/>
      <c r="C100" s="37"/>
      <c r="D100" s="191" t="s">
        <v>243</v>
      </c>
      <c r="E100" s="37"/>
      <c r="F100" s="192" t="s">
        <v>1095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243</v>
      </c>
      <c r="AU100" s="18" t="s">
        <v>86</v>
      </c>
    </row>
    <row r="101" spans="1:65" s="2" customFormat="1" ht="19.5">
      <c r="A101" s="35"/>
      <c r="B101" s="36"/>
      <c r="C101" s="37"/>
      <c r="D101" s="196" t="s">
        <v>249</v>
      </c>
      <c r="E101" s="37"/>
      <c r="F101" s="197" t="s">
        <v>1096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249</v>
      </c>
      <c r="AU101" s="18" t="s">
        <v>86</v>
      </c>
    </row>
    <row r="102" spans="1:65" s="2" customFormat="1" ht="37.9" customHeight="1">
      <c r="A102" s="35"/>
      <c r="B102" s="36"/>
      <c r="C102" s="178" t="s">
        <v>91</v>
      </c>
      <c r="D102" s="178" t="s">
        <v>236</v>
      </c>
      <c r="E102" s="179" t="s">
        <v>1106</v>
      </c>
      <c r="F102" s="180" t="s">
        <v>2301</v>
      </c>
      <c r="G102" s="181" t="s">
        <v>549</v>
      </c>
      <c r="H102" s="182">
        <v>2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0</v>
      </c>
      <c r="R102" s="187">
        <f>Q102*H102</f>
        <v>0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194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194</v>
      </c>
      <c r="BM102" s="189" t="s">
        <v>2302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1109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86</v>
      </c>
    </row>
    <row r="104" spans="1:65" s="2" customFormat="1" ht="24.2" customHeight="1">
      <c r="A104" s="35"/>
      <c r="B104" s="36"/>
      <c r="C104" s="178" t="s">
        <v>260</v>
      </c>
      <c r="D104" s="178" t="s">
        <v>236</v>
      </c>
      <c r="E104" s="179" t="s">
        <v>1097</v>
      </c>
      <c r="F104" s="180" t="s">
        <v>1098</v>
      </c>
      <c r="G104" s="181" t="s">
        <v>1099</v>
      </c>
      <c r="H104" s="182">
        <v>12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194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2303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1101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37.9" customHeight="1">
      <c r="A106" s="35"/>
      <c r="B106" s="36"/>
      <c r="C106" s="178" t="s">
        <v>232</v>
      </c>
      <c r="D106" s="178" t="s">
        <v>236</v>
      </c>
      <c r="E106" s="179" t="s">
        <v>1102</v>
      </c>
      <c r="F106" s="180" t="s">
        <v>1103</v>
      </c>
      <c r="G106" s="181" t="s">
        <v>549</v>
      </c>
      <c r="H106" s="182">
        <v>7.5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194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2304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1105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3" customHeight="1">
      <c r="A108" s="35"/>
      <c r="B108" s="36"/>
      <c r="C108" s="178" t="s">
        <v>269</v>
      </c>
      <c r="D108" s="178" t="s">
        <v>236</v>
      </c>
      <c r="E108" s="179" t="s">
        <v>1110</v>
      </c>
      <c r="F108" s="180" t="s">
        <v>2305</v>
      </c>
      <c r="G108" s="181" t="s">
        <v>549</v>
      </c>
      <c r="H108" s="182">
        <v>9.5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194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194</v>
      </c>
      <c r="BM108" s="189" t="s">
        <v>2306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1113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19.5">
      <c r="A110" s="35"/>
      <c r="B110" s="36"/>
      <c r="C110" s="37"/>
      <c r="D110" s="196" t="s">
        <v>249</v>
      </c>
      <c r="E110" s="37"/>
      <c r="F110" s="197" t="s">
        <v>1114</v>
      </c>
      <c r="G110" s="37"/>
      <c r="H110" s="37"/>
      <c r="I110" s="193"/>
      <c r="J110" s="37"/>
      <c r="K110" s="37"/>
      <c r="L110" s="40"/>
      <c r="M110" s="194"/>
      <c r="N110" s="195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249</v>
      </c>
      <c r="AU110" s="18" t="s">
        <v>86</v>
      </c>
    </row>
    <row r="111" spans="1:65" s="2" customFormat="1" ht="44.25" customHeight="1">
      <c r="A111" s="35"/>
      <c r="B111" s="36"/>
      <c r="C111" s="178" t="s">
        <v>276</v>
      </c>
      <c r="D111" s="178" t="s">
        <v>236</v>
      </c>
      <c r="E111" s="179" t="s">
        <v>1115</v>
      </c>
      <c r="F111" s="180" t="s">
        <v>2307</v>
      </c>
      <c r="G111" s="181" t="s">
        <v>549</v>
      </c>
      <c r="H111" s="182">
        <v>9.5</v>
      </c>
      <c r="I111" s="183"/>
      <c r="J111" s="184">
        <f>ROUND(I111*H111,2)</f>
        <v>0</v>
      </c>
      <c r="K111" s="180" t="s">
        <v>240</v>
      </c>
      <c r="L111" s="40"/>
      <c r="M111" s="185" t="s">
        <v>19</v>
      </c>
      <c r="N111" s="186" t="s">
        <v>46</v>
      </c>
      <c r="O111" s="65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194</v>
      </c>
      <c r="AT111" s="189" t="s">
        <v>236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194</v>
      </c>
      <c r="BM111" s="189" t="s">
        <v>2308</v>
      </c>
    </row>
    <row r="112" spans="1:65" s="2" customFormat="1">
      <c r="A112" s="35"/>
      <c r="B112" s="36"/>
      <c r="C112" s="37"/>
      <c r="D112" s="191" t="s">
        <v>243</v>
      </c>
      <c r="E112" s="37"/>
      <c r="F112" s="192" t="s">
        <v>1118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243</v>
      </c>
      <c r="AU112" s="18" t="s">
        <v>86</v>
      </c>
    </row>
    <row r="113" spans="1:51" s="13" customFormat="1">
      <c r="B113" s="216"/>
      <c r="C113" s="217"/>
      <c r="D113" s="196" t="s">
        <v>562</v>
      </c>
      <c r="E113" s="217"/>
      <c r="F113" s="218" t="s">
        <v>2309</v>
      </c>
      <c r="G113" s="217"/>
      <c r="H113" s="219">
        <v>9.5</v>
      </c>
      <c r="I113" s="220"/>
      <c r="J113" s="217"/>
      <c r="K113" s="217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562</v>
      </c>
      <c r="AU113" s="225" t="s">
        <v>86</v>
      </c>
      <c r="AV113" s="13" t="s">
        <v>86</v>
      </c>
      <c r="AW113" s="13" t="s">
        <v>4</v>
      </c>
      <c r="AX113" s="13" t="s">
        <v>80</v>
      </c>
      <c r="AY113" s="225" t="s">
        <v>233</v>
      </c>
    </row>
    <row r="114" spans="1:51" s="2" customFormat="1" ht="6.95" customHeight="1">
      <c r="A114" s="35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0"/>
      <c r="M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</sheetData>
  <sheetProtection algorithmName="SHA-512" hashValue="enSnZV0ftFIHQ3KSh6xBEJTM1UDUu3DzvqfKe33LgyvTBqr/jqNxrrcGtDDrxHhCkcE3c4JtLMhiPIn/VdBb9g==" saltValue="XoyPkBVLHcoplxpNkYMP+ZT3hRDBWnXX7EFXNBOlKCsNS6n+889IsHBkGb/tW0R7YsxRwLOHG0Dx1/HW8DslvQ==" spinCount="100000" sheet="1" objects="1" scenarios="1" formatColumns="0" formatRows="0" autoFilter="0"/>
  <autoFilter ref="C92:K11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/>
    <hyperlink ref="F100" r:id="rId2"/>
    <hyperlink ref="F103" r:id="rId3"/>
    <hyperlink ref="F105" r:id="rId4"/>
    <hyperlink ref="F107" r:id="rId5"/>
    <hyperlink ref="F109" r:id="rId6"/>
    <hyperlink ref="F112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147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1120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ROUND(J92,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ROUND((SUM(BE92:BE105)),  2)</f>
        <v>0</v>
      </c>
      <c r="G37" s="35"/>
      <c r="H37" s="35"/>
      <c r="I37" s="124">
        <v>0.21</v>
      </c>
      <c r="J37" s="123">
        <f>ROUND(((SUM(BE92:BE105))*I37),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ROUND((SUM(BF92:BF105)),  2)</f>
        <v>0</v>
      </c>
      <c r="G38" s="35"/>
      <c r="H38" s="35"/>
      <c r="I38" s="124">
        <v>0.15</v>
      </c>
      <c r="J38" s="123">
        <f>ROUND(((SUM(BF92:BF105))*I38),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ROUND((SUM(BG92:BG105)),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ROUND((SUM(BH92:BH105)),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ROUND((SUM(BI92:BI105)),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05 - Najetí, komplexní vyzkoušení, seřízení a zaregulování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J92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1121</v>
      </c>
      <c r="E68" s="143"/>
      <c r="F68" s="143"/>
      <c r="G68" s="143"/>
      <c r="H68" s="143"/>
      <c r="I68" s="143"/>
      <c r="J68" s="144">
        <f>J93</f>
        <v>0</v>
      </c>
      <c r="K68" s="141"/>
      <c r="L68" s="145"/>
    </row>
    <row r="69" spans="1:47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47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47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24.95" customHeight="1">
      <c r="A75" s="35"/>
      <c r="B75" s="36"/>
      <c r="C75" s="24" t="s">
        <v>217</v>
      </c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16.5" customHeight="1">
      <c r="A78" s="35"/>
      <c r="B78" s="36"/>
      <c r="C78" s="37"/>
      <c r="D78" s="37"/>
      <c r="E78" s="390" t="str">
        <f>E7</f>
        <v>ZŠ Rokycanova - opravy vnitřních instalací</v>
      </c>
      <c r="F78" s="391"/>
      <c r="G78" s="391"/>
      <c r="H78" s="391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1" customFormat="1" ht="12" customHeight="1">
      <c r="B79" s="22"/>
      <c r="C79" s="30" t="s">
        <v>290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2025</v>
      </c>
      <c r="F80" s="376"/>
      <c r="G80" s="376"/>
      <c r="H80" s="376"/>
      <c r="I80" s="23"/>
      <c r="J80" s="23"/>
      <c r="K80" s="23"/>
      <c r="L80" s="21"/>
    </row>
    <row r="81" spans="1:65" s="1" customFormat="1" ht="12" customHeight="1">
      <c r="B81" s="22"/>
      <c r="C81" s="30" t="s">
        <v>292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5"/>
      <c r="B82" s="36"/>
      <c r="C82" s="37"/>
      <c r="D82" s="37"/>
      <c r="E82" s="394" t="s">
        <v>293</v>
      </c>
      <c r="F82" s="384"/>
      <c r="G82" s="384"/>
      <c r="H82" s="384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297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46" t="str">
        <f>E13</f>
        <v>05 - Najetí, komplexní vyzkoušení, seřízení a zaregulování</v>
      </c>
      <c r="F84" s="384"/>
      <c r="G84" s="384"/>
      <c r="H84" s="384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F16</f>
        <v>Sokolov</v>
      </c>
      <c r="G86" s="37"/>
      <c r="H86" s="37"/>
      <c r="I86" s="30" t="s">
        <v>23</v>
      </c>
      <c r="J86" s="60" t="str">
        <f>IF(J16="","",J16)</f>
        <v>26. 1. 2022</v>
      </c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" customHeight="1">
      <c r="A88" s="35"/>
      <c r="B88" s="36"/>
      <c r="C88" s="30" t="s">
        <v>25</v>
      </c>
      <c r="D88" s="37"/>
      <c r="E88" s="37"/>
      <c r="F88" s="28" t="str">
        <f>E19</f>
        <v>Město Sokolov</v>
      </c>
      <c r="G88" s="37"/>
      <c r="H88" s="37"/>
      <c r="I88" s="30" t="s">
        <v>33</v>
      </c>
      <c r="J88" s="33" t="str">
        <f>E25</f>
        <v>NCI.CZ ENGINEERING s.r.o.</v>
      </c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31</v>
      </c>
      <c r="D89" s="37"/>
      <c r="E89" s="37"/>
      <c r="F89" s="28" t="str">
        <f>IF(E22="","",E22)</f>
        <v>Vyplň údaj</v>
      </c>
      <c r="G89" s="37"/>
      <c r="H89" s="37"/>
      <c r="I89" s="30" t="s">
        <v>38</v>
      </c>
      <c r="J89" s="33" t="str">
        <f>E28</f>
        <v>NCI.CZ ENGINEERING s.r.o.</v>
      </c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1"/>
      <c r="B91" s="152"/>
      <c r="C91" s="153" t="s">
        <v>218</v>
      </c>
      <c r="D91" s="154" t="s">
        <v>60</v>
      </c>
      <c r="E91" s="154" t="s">
        <v>56</v>
      </c>
      <c r="F91" s="154" t="s">
        <v>57</v>
      </c>
      <c r="G91" s="154" t="s">
        <v>219</v>
      </c>
      <c r="H91" s="154" t="s">
        <v>220</v>
      </c>
      <c r="I91" s="154" t="s">
        <v>221</v>
      </c>
      <c r="J91" s="154" t="s">
        <v>209</v>
      </c>
      <c r="K91" s="155" t="s">
        <v>222</v>
      </c>
      <c r="L91" s="156"/>
      <c r="M91" s="69" t="s">
        <v>19</v>
      </c>
      <c r="N91" s="70" t="s">
        <v>45</v>
      </c>
      <c r="O91" s="70" t="s">
        <v>223</v>
      </c>
      <c r="P91" s="70" t="s">
        <v>224</v>
      </c>
      <c r="Q91" s="70" t="s">
        <v>225</v>
      </c>
      <c r="R91" s="70" t="s">
        <v>226</v>
      </c>
      <c r="S91" s="70" t="s">
        <v>227</v>
      </c>
      <c r="T91" s="71" t="s">
        <v>228</v>
      </c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</row>
    <row r="92" spans="1:65" s="2" customFormat="1" ht="22.9" customHeight="1">
      <c r="A92" s="35"/>
      <c r="B92" s="36"/>
      <c r="C92" s="76" t="s">
        <v>229</v>
      </c>
      <c r="D92" s="37"/>
      <c r="E92" s="37"/>
      <c r="F92" s="37"/>
      <c r="G92" s="37"/>
      <c r="H92" s="37"/>
      <c r="I92" s="37"/>
      <c r="J92" s="157">
        <f>BK92</f>
        <v>0</v>
      </c>
      <c r="K92" s="37"/>
      <c r="L92" s="40"/>
      <c r="M92" s="72"/>
      <c r="N92" s="158"/>
      <c r="O92" s="73"/>
      <c r="P92" s="159">
        <f>P93</f>
        <v>0</v>
      </c>
      <c r="Q92" s="73"/>
      <c r="R92" s="159">
        <f>R93</f>
        <v>0</v>
      </c>
      <c r="S92" s="73"/>
      <c r="T92" s="160">
        <f>T93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210</v>
      </c>
      <c r="BK92" s="161">
        <f>BK93</f>
        <v>0</v>
      </c>
    </row>
    <row r="93" spans="1:65" s="12" customFormat="1" ht="25.9" customHeight="1">
      <c r="B93" s="162"/>
      <c r="C93" s="163"/>
      <c r="D93" s="164" t="s">
        <v>74</v>
      </c>
      <c r="E93" s="165" t="s">
        <v>1122</v>
      </c>
      <c r="F93" s="165" t="s">
        <v>1123</v>
      </c>
      <c r="G93" s="163"/>
      <c r="H93" s="163"/>
      <c r="I93" s="166"/>
      <c r="J93" s="167">
        <f>BK93</f>
        <v>0</v>
      </c>
      <c r="K93" s="163"/>
      <c r="L93" s="168"/>
      <c r="M93" s="169"/>
      <c r="N93" s="170"/>
      <c r="O93" s="170"/>
      <c r="P93" s="171">
        <f>SUM(P94:P105)</f>
        <v>0</v>
      </c>
      <c r="Q93" s="170"/>
      <c r="R93" s="171">
        <f>SUM(R94:R105)</f>
        <v>0</v>
      </c>
      <c r="S93" s="170"/>
      <c r="T93" s="172">
        <f>SUM(T94:T105)</f>
        <v>0</v>
      </c>
      <c r="AR93" s="173" t="s">
        <v>80</v>
      </c>
      <c r="AT93" s="174" t="s">
        <v>74</v>
      </c>
      <c r="AU93" s="174" t="s">
        <v>75</v>
      </c>
      <c r="AY93" s="173" t="s">
        <v>233</v>
      </c>
      <c r="BK93" s="175">
        <f>SUM(BK94:BK105)</f>
        <v>0</v>
      </c>
    </row>
    <row r="94" spans="1:65" s="2" customFormat="1" ht="16.5" customHeight="1">
      <c r="A94" s="35"/>
      <c r="B94" s="36"/>
      <c r="C94" s="178" t="s">
        <v>80</v>
      </c>
      <c r="D94" s="178" t="s">
        <v>236</v>
      </c>
      <c r="E94" s="179" t="s">
        <v>1128</v>
      </c>
      <c r="F94" s="180" t="s">
        <v>1129</v>
      </c>
      <c r="G94" s="181" t="s">
        <v>330</v>
      </c>
      <c r="H94" s="182">
        <v>1</v>
      </c>
      <c r="I94" s="183"/>
      <c r="J94" s="184">
        <f>ROUND(I94*H94,2)</f>
        <v>0</v>
      </c>
      <c r="K94" s="180" t="s">
        <v>1126</v>
      </c>
      <c r="L94" s="40"/>
      <c r="M94" s="185" t="s">
        <v>19</v>
      </c>
      <c r="N94" s="186" t="s">
        <v>46</v>
      </c>
      <c r="O94" s="65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9" t="s">
        <v>260</v>
      </c>
      <c r="AT94" s="189" t="s">
        <v>236</v>
      </c>
      <c r="AU94" s="189" t="s">
        <v>80</v>
      </c>
      <c r="AY94" s="18" t="s">
        <v>233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8" t="s">
        <v>80</v>
      </c>
      <c r="BK94" s="190">
        <f>ROUND(I94*H94,2)</f>
        <v>0</v>
      </c>
      <c r="BL94" s="18" t="s">
        <v>260</v>
      </c>
      <c r="BM94" s="189" t="s">
        <v>2310</v>
      </c>
    </row>
    <row r="95" spans="1:65" s="2" customFormat="1" ht="16.5" customHeight="1">
      <c r="A95" s="35"/>
      <c r="B95" s="36"/>
      <c r="C95" s="178" t="s">
        <v>86</v>
      </c>
      <c r="D95" s="178" t="s">
        <v>236</v>
      </c>
      <c r="E95" s="179" t="s">
        <v>2311</v>
      </c>
      <c r="F95" s="180" t="s">
        <v>2312</v>
      </c>
      <c r="G95" s="181" t="s">
        <v>330</v>
      </c>
      <c r="H95" s="182">
        <v>1</v>
      </c>
      <c r="I95" s="183"/>
      <c r="J95" s="184">
        <f>ROUND(I95*H95,2)</f>
        <v>0</v>
      </c>
      <c r="K95" s="180" t="s">
        <v>1126</v>
      </c>
      <c r="L95" s="40"/>
      <c r="M95" s="185" t="s">
        <v>19</v>
      </c>
      <c r="N95" s="186" t="s">
        <v>46</v>
      </c>
      <c r="O95" s="65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9" t="s">
        <v>260</v>
      </c>
      <c r="AT95" s="189" t="s">
        <v>236</v>
      </c>
      <c r="AU95" s="189" t="s">
        <v>80</v>
      </c>
      <c r="AY95" s="18" t="s">
        <v>233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8" t="s">
        <v>80</v>
      </c>
      <c r="BK95" s="190">
        <f>ROUND(I95*H95,2)</f>
        <v>0</v>
      </c>
      <c r="BL95" s="18" t="s">
        <v>260</v>
      </c>
      <c r="BM95" s="189" t="s">
        <v>2313</v>
      </c>
    </row>
    <row r="96" spans="1:65" s="2" customFormat="1" ht="24.2" customHeight="1">
      <c r="A96" s="35"/>
      <c r="B96" s="36"/>
      <c r="C96" s="178" t="s">
        <v>91</v>
      </c>
      <c r="D96" s="178" t="s">
        <v>236</v>
      </c>
      <c r="E96" s="179" t="s">
        <v>1124</v>
      </c>
      <c r="F96" s="180" t="s">
        <v>1125</v>
      </c>
      <c r="G96" s="181" t="s">
        <v>330</v>
      </c>
      <c r="H96" s="182">
        <v>1</v>
      </c>
      <c r="I96" s="183"/>
      <c r="J96" s="184">
        <f>ROUND(I96*H96,2)</f>
        <v>0</v>
      </c>
      <c r="K96" s="180" t="s">
        <v>1126</v>
      </c>
      <c r="L96" s="40"/>
      <c r="M96" s="185" t="s">
        <v>19</v>
      </c>
      <c r="N96" s="186" t="s">
        <v>46</v>
      </c>
      <c r="O96" s="65"/>
      <c r="P96" s="187">
        <f>O96*H96</f>
        <v>0</v>
      </c>
      <c r="Q96" s="187">
        <v>0</v>
      </c>
      <c r="R96" s="187">
        <f>Q96*H96</f>
        <v>0</v>
      </c>
      <c r="S96" s="187">
        <v>0</v>
      </c>
      <c r="T96" s="18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260</v>
      </c>
      <c r="AT96" s="189" t="s">
        <v>236</v>
      </c>
      <c r="AU96" s="189" t="s">
        <v>80</v>
      </c>
      <c r="AY96" s="18" t="s">
        <v>233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80</v>
      </c>
      <c r="BK96" s="190">
        <f>ROUND(I96*H96,2)</f>
        <v>0</v>
      </c>
      <c r="BL96" s="18" t="s">
        <v>260</v>
      </c>
      <c r="BM96" s="189" t="s">
        <v>2314</v>
      </c>
    </row>
    <row r="97" spans="1:65" s="2" customFormat="1" ht="16.5" customHeight="1">
      <c r="A97" s="35"/>
      <c r="B97" s="36"/>
      <c r="C97" s="178" t="s">
        <v>260</v>
      </c>
      <c r="D97" s="178" t="s">
        <v>236</v>
      </c>
      <c r="E97" s="179" t="s">
        <v>2315</v>
      </c>
      <c r="F97" s="180" t="s">
        <v>2316</v>
      </c>
      <c r="G97" s="181" t="s">
        <v>330</v>
      </c>
      <c r="H97" s="182">
        <v>1</v>
      </c>
      <c r="I97" s="183"/>
      <c r="J97" s="184">
        <f>ROUND(I97*H97,2)</f>
        <v>0</v>
      </c>
      <c r="K97" s="180" t="s">
        <v>1126</v>
      </c>
      <c r="L97" s="40"/>
      <c r="M97" s="185" t="s">
        <v>19</v>
      </c>
      <c r="N97" s="186" t="s">
        <v>46</v>
      </c>
      <c r="O97" s="65"/>
      <c r="P97" s="187">
        <f>O97*H97</f>
        <v>0</v>
      </c>
      <c r="Q97" s="187">
        <v>0</v>
      </c>
      <c r="R97" s="187">
        <f>Q97*H97</f>
        <v>0</v>
      </c>
      <c r="S97" s="187">
        <v>0</v>
      </c>
      <c r="T97" s="18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9" t="s">
        <v>260</v>
      </c>
      <c r="AT97" s="189" t="s">
        <v>236</v>
      </c>
      <c r="AU97" s="189" t="s">
        <v>80</v>
      </c>
      <c r="AY97" s="18" t="s">
        <v>233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8" t="s">
        <v>80</v>
      </c>
      <c r="BK97" s="190">
        <f>ROUND(I97*H97,2)</f>
        <v>0</v>
      </c>
      <c r="BL97" s="18" t="s">
        <v>260</v>
      </c>
      <c r="BM97" s="189" t="s">
        <v>2317</v>
      </c>
    </row>
    <row r="98" spans="1:65" s="2" customFormat="1" ht="16.5" customHeight="1">
      <c r="A98" s="35"/>
      <c r="B98" s="36"/>
      <c r="C98" s="178" t="s">
        <v>232</v>
      </c>
      <c r="D98" s="178" t="s">
        <v>236</v>
      </c>
      <c r="E98" s="179" t="s">
        <v>2318</v>
      </c>
      <c r="F98" s="180" t="s">
        <v>2319</v>
      </c>
      <c r="G98" s="181" t="s">
        <v>330</v>
      </c>
      <c r="H98" s="182">
        <v>1</v>
      </c>
      <c r="I98" s="183"/>
      <c r="J98" s="184">
        <f>ROUND(I98*H98,2)</f>
        <v>0</v>
      </c>
      <c r="K98" s="180" t="s">
        <v>1126</v>
      </c>
      <c r="L98" s="40"/>
      <c r="M98" s="185" t="s">
        <v>19</v>
      </c>
      <c r="N98" s="186" t="s">
        <v>46</v>
      </c>
      <c r="O98" s="65"/>
      <c r="P98" s="187">
        <f>O98*H98</f>
        <v>0</v>
      </c>
      <c r="Q98" s="187">
        <v>0</v>
      </c>
      <c r="R98" s="187">
        <f>Q98*H98</f>
        <v>0</v>
      </c>
      <c r="S98" s="187">
        <v>0</v>
      </c>
      <c r="T98" s="18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9" t="s">
        <v>260</v>
      </c>
      <c r="AT98" s="189" t="s">
        <v>236</v>
      </c>
      <c r="AU98" s="189" t="s">
        <v>80</v>
      </c>
      <c r="AY98" s="18" t="s">
        <v>233</v>
      </c>
      <c r="BE98" s="190">
        <f>IF(N98="základní",J98,0)</f>
        <v>0</v>
      </c>
      <c r="BF98" s="190">
        <f>IF(N98="snížená",J98,0)</f>
        <v>0</v>
      </c>
      <c r="BG98" s="190">
        <f>IF(N98="zákl. přenesená",J98,0)</f>
        <v>0</v>
      </c>
      <c r="BH98" s="190">
        <f>IF(N98="sníž. přenesená",J98,0)</f>
        <v>0</v>
      </c>
      <c r="BI98" s="190">
        <f>IF(N98="nulová",J98,0)</f>
        <v>0</v>
      </c>
      <c r="BJ98" s="18" t="s">
        <v>80</v>
      </c>
      <c r="BK98" s="190">
        <f>ROUND(I98*H98,2)</f>
        <v>0</v>
      </c>
      <c r="BL98" s="18" t="s">
        <v>260</v>
      </c>
      <c r="BM98" s="189" t="s">
        <v>2320</v>
      </c>
    </row>
    <row r="99" spans="1:65" s="2" customFormat="1" ht="58.5">
      <c r="A99" s="35"/>
      <c r="B99" s="36"/>
      <c r="C99" s="37"/>
      <c r="D99" s="196" t="s">
        <v>249</v>
      </c>
      <c r="E99" s="37"/>
      <c r="F99" s="197" t="s">
        <v>1159</v>
      </c>
      <c r="G99" s="37"/>
      <c r="H99" s="37"/>
      <c r="I99" s="193"/>
      <c r="J99" s="37"/>
      <c r="K99" s="37"/>
      <c r="L99" s="40"/>
      <c r="M99" s="194"/>
      <c r="N99" s="195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249</v>
      </c>
      <c r="AU99" s="18" t="s">
        <v>80</v>
      </c>
    </row>
    <row r="100" spans="1:65" s="2" customFormat="1" ht="16.5" customHeight="1">
      <c r="A100" s="35"/>
      <c r="B100" s="36"/>
      <c r="C100" s="178" t="s">
        <v>269</v>
      </c>
      <c r="D100" s="178" t="s">
        <v>236</v>
      </c>
      <c r="E100" s="179" t="s">
        <v>237</v>
      </c>
      <c r="F100" s="180" t="s">
        <v>2321</v>
      </c>
      <c r="G100" s="181" t="s">
        <v>239</v>
      </c>
      <c r="H100" s="182">
        <v>1</v>
      </c>
      <c r="I100" s="183"/>
      <c r="J100" s="184">
        <f>ROUND(I100*H100,2)</f>
        <v>0</v>
      </c>
      <c r="K100" s="180" t="s">
        <v>1126</v>
      </c>
      <c r="L100" s="40"/>
      <c r="M100" s="185" t="s">
        <v>19</v>
      </c>
      <c r="N100" s="186" t="s">
        <v>46</v>
      </c>
      <c r="O100" s="65"/>
      <c r="P100" s="187">
        <f>O100*H100</f>
        <v>0</v>
      </c>
      <c r="Q100" s="187">
        <v>0</v>
      </c>
      <c r="R100" s="187">
        <f>Q100*H100</f>
        <v>0</v>
      </c>
      <c r="S100" s="187">
        <v>0</v>
      </c>
      <c r="T100" s="18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241</v>
      </c>
      <c r="AT100" s="189" t="s">
        <v>236</v>
      </c>
      <c r="AU100" s="189" t="s">
        <v>80</v>
      </c>
      <c r="AY100" s="18" t="s">
        <v>233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80</v>
      </c>
      <c r="BK100" s="190">
        <f>ROUND(I100*H100,2)</f>
        <v>0</v>
      </c>
      <c r="BL100" s="18" t="s">
        <v>241</v>
      </c>
      <c r="BM100" s="189" t="s">
        <v>2322</v>
      </c>
    </row>
    <row r="101" spans="1:65" s="2" customFormat="1" ht="33" customHeight="1">
      <c r="A101" s="35"/>
      <c r="B101" s="36"/>
      <c r="C101" s="178" t="s">
        <v>276</v>
      </c>
      <c r="D101" s="178" t="s">
        <v>236</v>
      </c>
      <c r="E101" s="179" t="s">
        <v>1144</v>
      </c>
      <c r="F101" s="180" t="s">
        <v>2323</v>
      </c>
      <c r="G101" s="181" t="s">
        <v>549</v>
      </c>
      <c r="H101" s="182">
        <v>1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80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2324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1147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80</v>
      </c>
    </row>
    <row r="103" spans="1:65" s="2" customFormat="1" ht="37.9" customHeight="1">
      <c r="A103" s="35"/>
      <c r="B103" s="36"/>
      <c r="C103" s="178" t="s">
        <v>284</v>
      </c>
      <c r="D103" s="178" t="s">
        <v>236</v>
      </c>
      <c r="E103" s="179" t="s">
        <v>1148</v>
      </c>
      <c r="F103" s="180" t="s">
        <v>2325</v>
      </c>
      <c r="G103" s="181" t="s">
        <v>549</v>
      </c>
      <c r="H103" s="182">
        <v>1</v>
      </c>
      <c r="I103" s="183"/>
      <c r="J103" s="184">
        <f>ROUND(I103*H103,2)</f>
        <v>0</v>
      </c>
      <c r="K103" s="180" t="s">
        <v>1126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80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2326</v>
      </c>
    </row>
    <row r="104" spans="1:65" s="2" customFormat="1" ht="49.15" customHeight="1">
      <c r="A104" s="35"/>
      <c r="B104" s="36"/>
      <c r="C104" s="178" t="s">
        <v>340</v>
      </c>
      <c r="D104" s="178" t="s">
        <v>236</v>
      </c>
      <c r="E104" s="179" t="s">
        <v>1152</v>
      </c>
      <c r="F104" s="180" t="s">
        <v>2327</v>
      </c>
      <c r="G104" s="181" t="s">
        <v>549</v>
      </c>
      <c r="H104" s="182">
        <v>1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260</v>
      </c>
      <c r="AT104" s="189" t="s">
        <v>236</v>
      </c>
      <c r="AU104" s="189" t="s">
        <v>80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260</v>
      </c>
      <c r="BM104" s="189" t="s">
        <v>2328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1155</v>
      </c>
      <c r="G105" s="37"/>
      <c r="H105" s="37"/>
      <c r="I105" s="193"/>
      <c r="J105" s="37"/>
      <c r="K105" s="37"/>
      <c r="L105" s="40"/>
      <c r="M105" s="198"/>
      <c r="N105" s="199"/>
      <c r="O105" s="200"/>
      <c r="P105" s="200"/>
      <c r="Q105" s="200"/>
      <c r="R105" s="200"/>
      <c r="S105" s="200"/>
      <c r="T105" s="201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80</v>
      </c>
    </row>
    <row r="106" spans="1:65" s="2" customFormat="1" ht="6.95" customHeight="1">
      <c r="A106" s="35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0"/>
      <c r="M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</sheetData>
  <sheetProtection algorithmName="SHA-512" hashValue="NuVD+NRaZ+JA4jDLBAakmJxOR00Ii70BLMafXy3OJllaYbkY8RvyCbE1UK3uac3U6yRd0i5oA9ReBBBVNiXhTw==" saltValue="M6kZ/q6pOB0daQMTmHncftazSLmGwh0Qh0GtQAiw6XodZ47HdhCa2iWA43S1GJUi6OXysF3fXW6eYfqWA4TJ4Q==" spinCount="100000" sheet="1" objects="1" scenarios="1" formatColumns="0" formatRows="0" autoFilter="0"/>
  <autoFilter ref="C91:K105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5" r:id="rId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148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s="1" customFormat="1" ht="12" customHeight="1">
      <c r="B8" s="21"/>
      <c r="D8" s="112" t="s">
        <v>290</v>
      </c>
      <c r="L8" s="21"/>
    </row>
    <row r="9" spans="1:46" s="2" customFormat="1" ht="16.5" customHeight="1">
      <c r="A9" s="35"/>
      <c r="B9" s="40"/>
      <c r="C9" s="35"/>
      <c r="D9" s="35"/>
      <c r="E9" s="392" t="s">
        <v>2025</v>
      </c>
      <c r="F9" s="386"/>
      <c r="G9" s="386"/>
      <c r="H9" s="386"/>
      <c r="I9" s="35"/>
      <c r="J9" s="35"/>
      <c r="K9" s="35"/>
      <c r="L9" s="11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2" t="s">
        <v>292</v>
      </c>
      <c r="E10" s="35"/>
      <c r="F10" s="35"/>
      <c r="G10" s="35"/>
      <c r="H10" s="35"/>
      <c r="I10" s="35"/>
      <c r="J10" s="35"/>
      <c r="K10" s="35"/>
      <c r="L10" s="11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1162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2" t="s">
        <v>18</v>
      </c>
      <c r="E13" s="35"/>
      <c r="F13" s="103" t="s">
        <v>19</v>
      </c>
      <c r="G13" s="35"/>
      <c r="H13" s="35"/>
      <c r="I13" s="112" t="s">
        <v>20</v>
      </c>
      <c r="J13" s="103" t="s">
        <v>19</v>
      </c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2" t="s">
        <v>21</v>
      </c>
      <c r="E14" s="35"/>
      <c r="F14" s="103" t="s">
        <v>22</v>
      </c>
      <c r="G14" s="35"/>
      <c r="H14" s="35"/>
      <c r="I14" s="112" t="s">
        <v>23</v>
      </c>
      <c r="J14" s="114" t="str">
        <f>'Rekapitulace stavby'!AN8</f>
        <v>26. 1. 2022</v>
      </c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25</v>
      </c>
      <c r="E16" s="35"/>
      <c r="F16" s="35"/>
      <c r="G16" s="35"/>
      <c r="H16" s="35"/>
      <c r="I16" s="112" t="s">
        <v>26</v>
      </c>
      <c r="J16" s="103" t="s">
        <v>27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3" t="s">
        <v>28</v>
      </c>
      <c r="F17" s="35"/>
      <c r="G17" s="35"/>
      <c r="H17" s="35"/>
      <c r="I17" s="112" t="s">
        <v>29</v>
      </c>
      <c r="J17" s="103" t="s">
        <v>30</v>
      </c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2" t="s">
        <v>31</v>
      </c>
      <c r="E19" s="35"/>
      <c r="F19" s="35"/>
      <c r="G19" s="35"/>
      <c r="H19" s="35"/>
      <c r="I19" s="112" t="s">
        <v>26</v>
      </c>
      <c r="J19" s="31" t="str">
        <f>'Rekapitulace stavby'!AN13</f>
        <v>Vyplň údaj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7" t="str">
        <f>'Rekapitulace stavby'!E14</f>
        <v>Vyplň údaj</v>
      </c>
      <c r="F20" s="388"/>
      <c r="G20" s="388"/>
      <c r="H20" s="388"/>
      <c r="I20" s="112" t="s">
        <v>29</v>
      </c>
      <c r="J20" s="31" t="str">
        <f>'Rekapitulace stavby'!AN14</f>
        <v>Vyplň údaj</v>
      </c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2" t="s">
        <v>33</v>
      </c>
      <c r="E22" s="35"/>
      <c r="F22" s="35"/>
      <c r="G22" s="35"/>
      <c r="H22" s="35"/>
      <c r="I22" s="112" t="s">
        <v>26</v>
      </c>
      <c r="J22" s="103" t="s">
        <v>34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3" t="s">
        <v>35</v>
      </c>
      <c r="F23" s="35"/>
      <c r="G23" s="35"/>
      <c r="H23" s="35"/>
      <c r="I23" s="112" t="s">
        <v>29</v>
      </c>
      <c r="J23" s="103" t="s">
        <v>36</v>
      </c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2" t="s">
        <v>38</v>
      </c>
      <c r="E25" s="35"/>
      <c r="F25" s="35"/>
      <c r="G25" s="35"/>
      <c r="H25" s="35"/>
      <c r="I25" s="112" t="s">
        <v>26</v>
      </c>
      <c r="J25" s="103" t="s">
        <v>1163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3" t="s">
        <v>1164</v>
      </c>
      <c r="F26" s="35"/>
      <c r="G26" s="35"/>
      <c r="H26" s="35"/>
      <c r="I26" s="112" t="s">
        <v>29</v>
      </c>
      <c r="J26" s="103" t="s">
        <v>19</v>
      </c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2" t="s">
        <v>39</v>
      </c>
      <c r="E28" s="35"/>
      <c r="F28" s="35"/>
      <c r="G28" s="35"/>
      <c r="H28" s="35"/>
      <c r="I28" s="35"/>
      <c r="J28" s="35"/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5"/>
      <c r="B29" s="116"/>
      <c r="C29" s="115"/>
      <c r="D29" s="115"/>
      <c r="E29" s="389" t="s">
        <v>19</v>
      </c>
      <c r="F29" s="389"/>
      <c r="G29" s="389"/>
      <c r="H29" s="38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8"/>
      <c r="J31" s="118"/>
      <c r="K31" s="118"/>
      <c r="L31" s="11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9" t="s">
        <v>41</v>
      </c>
      <c r="E32" s="35"/>
      <c r="F32" s="35"/>
      <c r="G32" s="35"/>
      <c r="H32" s="35"/>
      <c r="I32" s="35"/>
      <c r="J32" s="120">
        <f>ROUND(J87, 2)</f>
        <v>0</v>
      </c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1" t="s">
        <v>43</v>
      </c>
      <c r="G34" s="35"/>
      <c r="H34" s="35"/>
      <c r="I34" s="121" t="s">
        <v>42</v>
      </c>
      <c r="J34" s="121" t="s">
        <v>44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45</v>
      </c>
      <c r="E35" s="112" t="s">
        <v>46</v>
      </c>
      <c r="F35" s="123">
        <f>ROUND((SUM(BE87:BE92)),  2)</f>
        <v>0</v>
      </c>
      <c r="G35" s="35"/>
      <c r="H35" s="35"/>
      <c r="I35" s="124">
        <v>0.21</v>
      </c>
      <c r="J35" s="123">
        <f>ROUND(((SUM(BE87:BE92))*I35),  2)</f>
        <v>0</v>
      </c>
      <c r="K35" s="35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2" t="s">
        <v>47</v>
      </c>
      <c r="F36" s="123">
        <f>ROUND((SUM(BF87:BF92)),  2)</f>
        <v>0</v>
      </c>
      <c r="G36" s="35"/>
      <c r="H36" s="35"/>
      <c r="I36" s="124">
        <v>0.15</v>
      </c>
      <c r="J36" s="123">
        <f>ROUND(((SUM(BF87:BF92))*I36),  2)</f>
        <v>0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2" t="s">
        <v>48</v>
      </c>
      <c r="F37" s="123">
        <f>ROUND((SUM(BG87:BG92)),  2)</f>
        <v>0</v>
      </c>
      <c r="G37" s="35"/>
      <c r="H37" s="35"/>
      <c r="I37" s="124">
        <v>0.21</v>
      </c>
      <c r="J37" s="123">
        <f>0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2" t="s">
        <v>49</v>
      </c>
      <c r="F38" s="123">
        <f>ROUND((SUM(BH87:BH92)),  2)</f>
        <v>0</v>
      </c>
      <c r="G38" s="35"/>
      <c r="H38" s="35"/>
      <c r="I38" s="124">
        <v>0.15</v>
      </c>
      <c r="J38" s="123">
        <f>0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50</v>
      </c>
      <c r="F39" s="123">
        <f>ROUND((SUM(BI87:BI92)),  2)</f>
        <v>0</v>
      </c>
      <c r="G39" s="35"/>
      <c r="H39" s="35"/>
      <c r="I39" s="124">
        <v>0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207</v>
      </c>
      <c r="D47" s="37"/>
      <c r="E47" s="37"/>
      <c r="F47" s="37"/>
      <c r="G47" s="37"/>
      <c r="H47" s="37"/>
      <c r="I47" s="37"/>
      <c r="J47" s="37"/>
      <c r="K47" s="37"/>
      <c r="L47" s="11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90" t="str">
        <f>E7</f>
        <v>ZŠ Rokycanova - opravy vnitřních instalací</v>
      </c>
      <c r="F50" s="391"/>
      <c r="G50" s="391"/>
      <c r="H50" s="391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290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90" t="s">
        <v>2025</v>
      </c>
      <c r="F52" s="384"/>
      <c r="G52" s="384"/>
      <c r="H52" s="384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292</v>
      </c>
      <c r="D53" s="37"/>
      <c r="E53" s="37"/>
      <c r="F53" s="37"/>
      <c r="G53" s="37"/>
      <c r="H53" s="37"/>
      <c r="I53" s="37"/>
      <c r="J53" s="37"/>
      <c r="K53" s="37"/>
      <c r="L53" s="11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6" t="str">
        <f>E11</f>
        <v>D.1.4.2 - Zařízení silnoproudé elektrotechniky</v>
      </c>
      <c r="F54" s="384"/>
      <c r="G54" s="384"/>
      <c r="H54" s="384"/>
      <c r="I54" s="37"/>
      <c r="J54" s="37"/>
      <c r="K54" s="37"/>
      <c r="L54" s="11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Sokolov</v>
      </c>
      <c r="G56" s="37"/>
      <c r="H56" s="37"/>
      <c r="I56" s="30" t="s">
        <v>23</v>
      </c>
      <c r="J56" s="60" t="str">
        <f>IF(J14="","",J14)</f>
        <v>26. 1. 2022</v>
      </c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25</v>
      </c>
      <c r="D58" s="37"/>
      <c r="E58" s="37"/>
      <c r="F58" s="28" t="str">
        <f>E17</f>
        <v>Město Sokolov</v>
      </c>
      <c r="G58" s="37"/>
      <c r="H58" s="37"/>
      <c r="I58" s="30" t="s">
        <v>33</v>
      </c>
      <c r="J58" s="33" t="str">
        <f>E23</f>
        <v>NCI.CZ ENGINEERING s.r.o.</v>
      </c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Ing.Ondřej Novotný</v>
      </c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6" t="s">
        <v>208</v>
      </c>
      <c r="D61" s="137"/>
      <c r="E61" s="137"/>
      <c r="F61" s="137"/>
      <c r="G61" s="137"/>
      <c r="H61" s="137"/>
      <c r="I61" s="137"/>
      <c r="J61" s="138" t="s">
        <v>209</v>
      </c>
      <c r="K61" s="1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39" t="s">
        <v>73</v>
      </c>
      <c r="D63" s="37"/>
      <c r="E63" s="37"/>
      <c r="F63" s="37"/>
      <c r="G63" s="37"/>
      <c r="H63" s="37"/>
      <c r="I63" s="37"/>
      <c r="J63" s="78">
        <f>J87</f>
        <v>0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210</v>
      </c>
    </row>
    <row r="64" spans="1:47" s="9" customFormat="1" ht="24.95" customHeight="1">
      <c r="B64" s="140"/>
      <c r="C64" s="141"/>
      <c r="D64" s="142" t="s">
        <v>294</v>
      </c>
      <c r="E64" s="143"/>
      <c r="F64" s="143"/>
      <c r="G64" s="143"/>
      <c r="H64" s="143"/>
      <c r="I64" s="143"/>
      <c r="J64" s="144">
        <f>J88</f>
        <v>0</v>
      </c>
      <c r="K64" s="141"/>
      <c r="L64" s="145"/>
    </row>
    <row r="65" spans="1:31" s="10" customFormat="1" ht="19.899999999999999" customHeight="1">
      <c r="B65" s="146"/>
      <c r="C65" s="97"/>
      <c r="D65" s="147" t="s">
        <v>1165</v>
      </c>
      <c r="E65" s="148"/>
      <c r="F65" s="148"/>
      <c r="G65" s="148"/>
      <c r="H65" s="148"/>
      <c r="I65" s="148"/>
      <c r="J65" s="149">
        <f>J89</f>
        <v>0</v>
      </c>
      <c r="K65" s="97"/>
      <c r="L65" s="150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217</v>
      </c>
      <c r="D72" s="37"/>
      <c r="E72" s="37"/>
      <c r="F72" s="37"/>
      <c r="G72" s="37"/>
      <c r="H72" s="37"/>
      <c r="I72" s="37"/>
      <c r="J72" s="37"/>
      <c r="K72" s="37"/>
      <c r="L72" s="11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90" t="str">
        <f>E7</f>
        <v>ZŠ Rokycanova - opravy vnitřních instalací</v>
      </c>
      <c r="F75" s="391"/>
      <c r="G75" s="391"/>
      <c r="H75" s="391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2"/>
      <c r="C76" s="30" t="s">
        <v>290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5"/>
      <c r="B77" s="36"/>
      <c r="C77" s="37"/>
      <c r="D77" s="37"/>
      <c r="E77" s="390" t="s">
        <v>2025</v>
      </c>
      <c r="F77" s="384"/>
      <c r="G77" s="384"/>
      <c r="H77" s="384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292</v>
      </c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46" t="str">
        <f>E11</f>
        <v>D.1.4.2 - Zařízení silnoproudé elektrotechniky</v>
      </c>
      <c r="F79" s="384"/>
      <c r="G79" s="384"/>
      <c r="H79" s="384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F14</f>
        <v>Sokolov</v>
      </c>
      <c r="G81" s="37"/>
      <c r="H81" s="37"/>
      <c r="I81" s="30" t="s">
        <v>23</v>
      </c>
      <c r="J81" s="60" t="str">
        <f>IF(J14="","",J14)</f>
        <v>26. 1. 2022</v>
      </c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25</v>
      </c>
      <c r="D83" s="37"/>
      <c r="E83" s="37"/>
      <c r="F83" s="28" t="str">
        <f>E17</f>
        <v>Město Sokolov</v>
      </c>
      <c r="G83" s="37"/>
      <c r="H83" s="37"/>
      <c r="I83" s="30" t="s">
        <v>33</v>
      </c>
      <c r="J83" s="33" t="str">
        <f>E23</f>
        <v>NCI.CZ ENGINEERING s.r.o.</v>
      </c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31</v>
      </c>
      <c r="D84" s="37"/>
      <c r="E84" s="37"/>
      <c r="F84" s="28" t="str">
        <f>IF(E20="","",E20)</f>
        <v>Vyplň údaj</v>
      </c>
      <c r="G84" s="37"/>
      <c r="H84" s="37"/>
      <c r="I84" s="30" t="s">
        <v>38</v>
      </c>
      <c r="J84" s="33" t="str">
        <f>E26</f>
        <v>Ing.Ondřej Novotný</v>
      </c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51"/>
      <c r="B86" s="152"/>
      <c r="C86" s="153" t="s">
        <v>218</v>
      </c>
      <c r="D86" s="154" t="s">
        <v>60</v>
      </c>
      <c r="E86" s="154" t="s">
        <v>56</v>
      </c>
      <c r="F86" s="154" t="s">
        <v>57</v>
      </c>
      <c r="G86" s="154" t="s">
        <v>219</v>
      </c>
      <c r="H86" s="154" t="s">
        <v>220</v>
      </c>
      <c r="I86" s="154" t="s">
        <v>221</v>
      </c>
      <c r="J86" s="154" t="s">
        <v>209</v>
      </c>
      <c r="K86" s="155" t="s">
        <v>222</v>
      </c>
      <c r="L86" s="156"/>
      <c r="M86" s="69" t="s">
        <v>19</v>
      </c>
      <c r="N86" s="70" t="s">
        <v>45</v>
      </c>
      <c r="O86" s="70" t="s">
        <v>223</v>
      </c>
      <c r="P86" s="70" t="s">
        <v>224</v>
      </c>
      <c r="Q86" s="70" t="s">
        <v>225</v>
      </c>
      <c r="R86" s="70" t="s">
        <v>226</v>
      </c>
      <c r="S86" s="70" t="s">
        <v>227</v>
      </c>
      <c r="T86" s="71" t="s">
        <v>228</v>
      </c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</row>
    <row r="87" spans="1:65" s="2" customFormat="1" ht="22.9" customHeight="1">
      <c r="A87" s="35"/>
      <c r="B87" s="36"/>
      <c r="C87" s="76" t="s">
        <v>229</v>
      </c>
      <c r="D87" s="37"/>
      <c r="E87" s="37"/>
      <c r="F87" s="37"/>
      <c r="G87" s="37"/>
      <c r="H87" s="37"/>
      <c r="I87" s="37"/>
      <c r="J87" s="157">
        <f>BK87</f>
        <v>0</v>
      </c>
      <c r="K87" s="37"/>
      <c r="L87" s="40"/>
      <c r="M87" s="72"/>
      <c r="N87" s="158"/>
      <c r="O87" s="73"/>
      <c r="P87" s="159">
        <f>P88</f>
        <v>0</v>
      </c>
      <c r="Q87" s="73"/>
      <c r="R87" s="159">
        <f>R88</f>
        <v>0</v>
      </c>
      <c r="S87" s="73"/>
      <c r="T87" s="160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74</v>
      </c>
      <c r="AU87" s="18" t="s">
        <v>210</v>
      </c>
      <c r="BK87" s="161">
        <f>BK88</f>
        <v>0</v>
      </c>
    </row>
    <row r="88" spans="1:65" s="12" customFormat="1" ht="25.9" customHeight="1">
      <c r="B88" s="162"/>
      <c r="C88" s="163"/>
      <c r="D88" s="164" t="s">
        <v>74</v>
      </c>
      <c r="E88" s="165" t="s">
        <v>295</v>
      </c>
      <c r="F88" s="165" t="s">
        <v>296</v>
      </c>
      <c r="G88" s="163"/>
      <c r="H88" s="163"/>
      <c r="I88" s="166"/>
      <c r="J88" s="167">
        <f>BK88</f>
        <v>0</v>
      </c>
      <c r="K88" s="163"/>
      <c r="L88" s="168"/>
      <c r="M88" s="169"/>
      <c r="N88" s="170"/>
      <c r="O88" s="170"/>
      <c r="P88" s="171">
        <f>P89</f>
        <v>0</v>
      </c>
      <c r="Q88" s="170"/>
      <c r="R88" s="171">
        <f>R89</f>
        <v>0</v>
      </c>
      <c r="S88" s="170"/>
      <c r="T88" s="172">
        <f>T89</f>
        <v>0</v>
      </c>
      <c r="AR88" s="173" t="s">
        <v>86</v>
      </c>
      <c r="AT88" s="174" t="s">
        <v>74</v>
      </c>
      <c r="AU88" s="174" t="s">
        <v>75</v>
      </c>
      <c r="AY88" s="173" t="s">
        <v>233</v>
      </c>
      <c r="BK88" s="175">
        <f>BK89</f>
        <v>0</v>
      </c>
    </row>
    <row r="89" spans="1:65" s="12" customFormat="1" ht="22.9" customHeight="1">
      <c r="B89" s="162"/>
      <c r="C89" s="163"/>
      <c r="D89" s="164" t="s">
        <v>74</v>
      </c>
      <c r="E89" s="176" t="s">
        <v>1166</v>
      </c>
      <c r="F89" s="176" t="s">
        <v>1167</v>
      </c>
      <c r="G89" s="163"/>
      <c r="H89" s="163"/>
      <c r="I89" s="166"/>
      <c r="J89" s="177">
        <f>BK89</f>
        <v>0</v>
      </c>
      <c r="K89" s="163"/>
      <c r="L89" s="168"/>
      <c r="M89" s="169"/>
      <c r="N89" s="170"/>
      <c r="O89" s="170"/>
      <c r="P89" s="171">
        <f>SUM(P90:P92)</f>
        <v>0</v>
      </c>
      <c r="Q89" s="170"/>
      <c r="R89" s="171">
        <f>SUM(R90:R92)</f>
        <v>0</v>
      </c>
      <c r="S89" s="170"/>
      <c r="T89" s="172">
        <f>SUM(T90:T92)</f>
        <v>0</v>
      </c>
      <c r="AR89" s="173" t="s">
        <v>86</v>
      </c>
      <c r="AT89" s="174" t="s">
        <v>74</v>
      </c>
      <c r="AU89" s="174" t="s">
        <v>80</v>
      </c>
      <c r="AY89" s="173" t="s">
        <v>233</v>
      </c>
      <c r="BK89" s="175">
        <f>SUM(BK90:BK92)</f>
        <v>0</v>
      </c>
    </row>
    <row r="90" spans="1:65" s="2" customFormat="1" ht="16.5" customHeight="1">
      <c r="A90" s="35"/>
      <c r="B90" s="36"/>
      <c r="C90" s="178" t="s">
        <v>80</v>
      </c>
      <c r="D90" s="178" t="s">
        <v>236</v>
      </c>
      <c r="E90" s="179" t="s">
        <v>1168</v>
      </c>
      <c r="F90" s="180" t="s">
        <v>1169</v>
      </c>
      <c r="G90" s="181" t="s">
        <v>239</v>
      </c>
      <c r="H90" s="182">
        <v>1</v>
      </c>
      <c r="I90" s="183"/>
      <c r="J90" s="184">
        <f>ROUND(I90*H90,2)</f>
        <v>0</v>
      </c>
      <c r="K90" s="180" t="s">
        <v>240</v>
      </c>
      <c r="L90" s="40"/>
      <c r="M90" s="185" t="s">
        <v>19</v>
      </c>
      <c r="N90" s="186" t="s">
        <v>46</v>
      </c>
      <c r="O90" s="65"/>
      <c r="P90" s="187">
        <f>O90*H90</f>
        <v>0</v>
      </c>
      <c r="Q90" s="187">
        <v>0</v>
      </c>
      <c r="R90" s="187">
        <f>Q90*H90</f>
        <v>0</v>
      </c>
      <c r="S90" s="187">
        <v>0</v>
      </c>
      <c r="T90" s="18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9" t="s">
        <v>194</v>
      </c>
      <c r="AT90" s="189" t="s">
        <v>236</v>
      </c>
      <c r="AU90" s="189" t="s">
        <v>86</v>
      </c>
      <c r="AY90" s="18" t="s">
        <v>233</v>
      </c>
      <c r="BE90" s="190">
        <f>IF(N90="základní",J90,0)</f>
        <v>0</v>
      </c>
      <c r="BF90" s="190">
        <f>IF(N90="snížená",J90,0)</f>
        <v>0</v>
      </c>
      <c r="BG90" s="190">
        <f>IF(N90="zákl. přenesená",J90,0)</f>
        <v>0</v>
      </c>
      <c r="BH90" s="190">
        <f>IF(N90="sníž. přenesená",J90,0)</f>
        <v>0</v>
      </c>
      <c r="BI90" s="190">
        <f>IF(N90="nulová",J90,0)</f>
        <v>0</v>
      </c>
      <c r="BJ90" s="18" t="s">
        <v>80</v>
      </c>
      <c r="BK90" s="190">
        <f>ROUND(I90*H90,2)</f>
        <v>0</v>
      </c>
      <c r="BL90" s="18" t="s">
        <v>194</v>
      </c>
      <c r="BM90" s="189" t="s">
        <v>1170</v>
      </c>
    </row>
    <row r="91" spans="1:65" s="2" customFormat="1">
      <c r="A91" s="35"/>
      <c r="B91" s="36"/>
      <c r="C91" s="37"/>
      <c r="D91" s="191" t="s">
        <v>243</v>
      </c>
      <c r="E91" s="37"/>
      <c r="F91" s="192" t="s">
        <v>1171</v>
      </c>
      <c r="G91" s="37"/>
      <c r="H91" s="37"/>
      <c r="I91" s="193"/>
      <c r="J91" s="37"/>
      <c r="K91" s="37"/>
      <c r="L91" s="40"/>
      <c r="M91" s="194"/>
      <c r="N91" s="195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243</v>
      </c>
      <c r="AU91" s="18" t="s">
        <v>86</v>
      </c>
    </row>
    <row r="92" spans="1:65" s="2" customFormat="1" ht="19.5">
      <c r="A92" s="35"/>
      <c r="B92" s="36"/>
      <c r="C92" s="37"/>
      <c r="D92" s="196" t="s">
        <v>249</v>
      </c>
      <c r="E92" s="37"/>
      <c r="F92" s="197" t="s">
        <v>1172</v>
      </c>
      <c r="G92" s="37"/>
      <c r="H92" s="37"/>
      <c r="I92" s="193"/>
      <c r="J92" s="37"/>
      <c r="K92" s="37"/>
      <c r="L92" s="40"/>
      <c r="M92" s="198"/>
      <c r="N92" s="199"/>
      <c r="O92" s="200"/>
      <c r="P92" s="200"/>
      <c r="Q92" s="200"/>
      <c r="R92" s="200"/>
      <c r="S92" s="200"/>
      <c r="T92" s="201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249</v>
      </c>
      <c r="AU92" s="18" t="s">
        <v>86</v>
      </c>
    </row>
    <row r="93" spans="1:65" s="2" customFormat="1" ht="6.95" customHeight="1">
      <c r="A93" s="35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0"/>
      <c r="M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</sheetData>
  <sheetProtection algorithmName="SHA-512" hashValue="xOiwlQ+hsgduKGZGRkxD9QE6KY0LegOpmTMYog+eQvRtraQubn8cV81a8/myiSznsW9jFPnudwV+zDF3zuFpxw==" saltValue="xbYVfcvcwDjI81/bAwFBXOhmipqcsvtIll6K6AIkfiFGyxw5YOGQxZDh5u/dKrdWuomCdh48WTpvVcmKXL+yyw==" spinCount="100000" sheet="1" objects="1" scenarios="1" formatColumns="0" formatRows="0" autoFilter="0"/>
  <autoFilter ref="C86:K9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151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2329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ROUND(J99,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ROUND((SUM(BE99:BE174)),  2)</f>
        <v>0</v>
      </c>
      <c r="G37" s="35"/>
      <c r="H37" s="35"/>
      <c r="I37" s="124">
        <v>0.21</v>
      </c>
      <c r="J37" s="123">
        <f>ROUND(((SUM(BE99:BE174))*I37),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ROUND((SUM(BF99:BF174)),  2)</f>
        <v>0</v>
      </c>
      <c r="G38" s="35"/>
      <c r="H38" s="35"/>
      <c r="I38" s="124">
        <v>0.15</v>
      </c>
      <c r="J38" s="123">
        <f>ROUND(((SUM(BF99:BF174))*I38),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ROUND((SUM(BG99:BG174)),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ROUND((SUM(BH99:BH174)),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ROUND((SUM(BI99:BI174)),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03 - 1.PP_2.ETAPA - VODOVOD_2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J99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J100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J101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1298</v>
      </c>
      <c r="E70" s="148"/>
      <c r="F70" s="148"/>
      <c r="G70" s="148"/>
      <c r="H70" s="148"/>
      <c r="I70" s="148"/>
      <c r="J70" s="149">
        <f>J104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1299</v>
      </c>
      <c r="E71" s="148"/>
      <c r="F71" s="148"/>
      <c r="G71" s="148"/>
      <c r="H71" s="148"/>
      <c r="I71" s="148"/>
      <c r="J71" s="149">
        <f>J115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1300</v>
      </c>
      <c r="E72" s="148"/>
      <c r="F72" s="148"/>
      <c r="G72" s="148"/>
      <c r="H72" s="148"/>
      <c r="I72" s="148"/>
      <c r="J72" s="149">
        <f>J118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1301</v>
      </c>
      <c r="E73" s="148"/>
      <c r="F73" s="148"/>
      <c r="G73" s="148"/>
      <c r="H73" s="148"/>
      <c r="I73" s="148"/>
      <c r="J73" s="149">
        <f>J125</f>
        <v>0</v>
      </c>
      <c r="K73" s="97"/>
      <c r="L73" s="150"/>
    </row>
    <row r="74" spans="1:47" s="9" customFormat="1" ht="24.95" customHeight="1">
      <c r="B74" s="140"/>
      <c r="C74" s="141"/>
      <c r="D74" s="142" t="s">
        <v>294</v>
      </c>
      <c r="E74" s="143"/>
      <c r="F74" s="143"/>
      <c r="G74" s="143"/>
      <c r="H74" s="143"/>
      <c r="I74" s="143"/>
      <c r="J74" s="144">
        <f>J128</f>
        <v>0</v>
      </c>
      <c r="K74" s="141"/>
      <c r="L74" s="145"/>
    </row>
    <row r="75" spans="1:47" s="10" customFormat="1" ht="19.899999999999999" customHeight="1">
      <c r="B75" s="146"/>
      <c r="C75" s="97"/>
      <c r="D75" s="147" t="s">
        <v>1302</v>
      </c>
      <c r="E75" s="148"/>
      <c r="F75" s="148"/>
      <c r="G75" s="148"/>
      <c r="H75" s="148"/>
      <c r="I75" s="148"/>
      <c r="J75" s="149">
        <f>J129</f>
        <v>0</v>
      </c>
      <c r="K75" s="97"/>
      <c r="L75" s="150"/>
    </row>
    <row r="76" spans="1:47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217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90" t="str">
        <f>E7</f>
        <v>ZŠ Rokycanova - opravy vnitřních instalací</v>
      </c>
      <c r="F85" s="391"/>
      <c r="G85" s="391"/>
      <c r="H85" s="391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90" t="s">
        <v>2025</v>
      </c>
      <c r="F87" s="376"/>
      <c r="G87" s="376"/>
      <c r="H87" s="376"/>
      <c r="I87" s="23"/>
      <c r="J87" s="23"/>
      <c r="K87" s="23"/>
      <c r="L87" s="21"/>
    </row>
    <row r="88" spans="1:31" s="1" customFormat="1" ht="12" customHeight="1">
      <c r="B88" s="22"/>
      <c r="C88" s="30" t="s">
        <v>292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94" t="s">
        <v>1289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297</v>
      </c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46" t="str">
        <f>E13</f>
        <v>03 - 1.PP_2.ETAPA - VODOVOD_2</v>
      </c>
      <c r="F91" s="384"/>
      <c r="G91" s="384"/>
      <c r="H91" s="384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F16</f>
        <v>Sokolov</v>
      </c>
      <c r="G93" s="37"/>
      <c r="H93" s="37"/>
      <c r="I93" s="30" t="s">
        <v>23</v>
      </c>
      <c r="J93" s="60" t="str">
        <f>IF(J16="","",J16)</f>
        <v>26. 1. 2022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25</v>
      </c>
      <c r="D95" s="37"/>
      <c r="E95" s="37"/>
      <c r="F95" s="28" t="str">
        <f>E19</f>
        <v>Město Sokolov, Rokycanova 1929, Sokolov</v>
      </c>
      <c r="G95" s="37"/>
      <c r="H95" s="37"/>
      <c r="I95" s="30" t="s">
        <v>33</v>
      </c>
      <c r="J95" s="33" t="str">
        <f>E25</f>
        <v>NCI.CZ ENGINEERING s.r.o.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31</v>
      </c>
      <c r="D96" s="37"/>
      <c r="E96" s="37"/>
      <c r="F96" s="28" t="str">
        <f>IF(E22="","",E22)</f>
        <v>Vyplň údaj</v>
      </c>
      <c r="G96" s="37"/>
      <c r="H96" s="37"/>
      <c r="I96" s="30" t="s">
        <v>38</v>
      </c>
      <c r="J96" s="33" t="str">
        <f>E28</f>
        <v>Ing. Kamil Šlachta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51"/>
      <c r="B98" s="152"/>
      <c r="C98" s="153" t="s">
        <v>218</v>
      </c>
      <c r="D98" s="154" t="s">
        <v>60</v>
      </c>
      <c r="E98" s="154" t="s">
        <v>56</v>
      </c>
      <c r="F98" s="154" t="s">
        <v>57</v>
      </c>
      <c r="G98" s="154" t="s">
        <v>219</v>
      </c>
      <c r="H98" s="154" t="s">
        <v>220</v>
      </c>
      <c r="I98" s="154" t="s">
        <v>221</v>
      </c>
      <c r="J98" s="154" t="s">
        <v>209</v>
      </c>
      <c r="K98" s="155" t="s">
        <v>222</v>
      </c>
      <c r="L98" s="156"/>
      <c r="M98" s="69" t="s">
        <v>19</v>
      </c>
      <c r="N98" s="70" t="s">
        <v>45</v>
      </c>
      <c r="O98" s="70" t="s">
        <v>223</v>
      </c>
      <c r="P98" s="70" t="s">
        <v>224</v>
      </c>
      <c r="Q98" s="70" t="s">
        <v>225</v>
      </c>
      <c r="R98" s="70" t="s">
        <v>226</v>
      </c>
      <c r="S98" s="70" t="s">
        <v>227</v>
      </c>
      <c r="T98" s="71" t="s">
        <v>228</v>
      </c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</row>
    <row r="99" spans="1:65" s="2" customFormat="1" ht="22.9" customHeight="1">
      <c r="A99" s="35"/>
      <c r="B99" s="36"/>
      <c r="C99" s="76" t="s">
        <v>229</v>
      </c>
      <c r="D99" s="37"/>
      <c r="E99" s="37"/>
      <c r="F99" s="37"/>
      <c r="G99" s="37"/>
      <c r="H99" s="37"/>
      <c r="I99" s="37"/>
      <c r="J99" s="157">
        <f>BK99</f>
        <v>0</v>
      </c>
      <c r="K99" s="37"/>
      <c r="L99" s="40"/>
      <c r="M99" s="72"/>
      <c r="N99" s="158"/>
      <c r="O99" s="73"/>
      <c r="P99" s="159">
        <f>P100+P128</f>
        <v>0</v>
      </c>
      <c r="Q99" s="73"/>
      <c r="R99" s="159">
        <f>R100+R128</f>
        <v>0.38344200000000017</v>
      </c>
      <c r="S99" s="73"/>
      <c r="T99" s="160">
        <f>T100+T128</f>
        <v>0.14599999999999999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74</v>
      </c>
      <c r="AU99" s="18" t="s">
        <v>210</v>
      </c>
      <c r="BK99" s="161">
        <f>BK100+BK128</f>
        <v>0</v>
      </c>
    </row>
    <row r="100" spans="1:65" s="12" customFormat="1" ht="25.9" customHeight="1">
      <c r="B100" s="162"/>
      <c r="C100" s="163"/>
      <c r="D100" s="164" t="s">
        <v>74</v>
      </c>
      <c r="E100" s="165" t="s">
        <v>1303</v>
      </c>
      <c r="F100" s="165" t="s">
        <v>1304</v>
      </c>
      <c r="G100" s="163"/>
      <c r="H100" s="163"/>
      <c r="I100" s="166"/>
      <c r="J100" s="167">
        <f>BK100</f>
        <v>0</v>
      </c>
      <c r="K100" s="163"/>
      <c r="L100" s="168"/>
      <c r="M100" s="169"/>
      <c r="N100" s="170"/>
      <c r="O100" s="170"/>
      <c r="P100" s="171">
        <f>P101+P104+P115+P118+P125</f>
        <v>0</v>
      </c>
      <c r="Q100" s="170"/>
      <c r="R100" s="171">
        <f>R101+R104+R115+R118+R125</f>
        <v>7.830200000000001E-2</v>
      </c>
      <c r="S100" s="170"/>
      <c r="T100" s="172">
        <f>T101+T104+T115+T118+T125</f>
        <v>0.14599999999999999</v>
      </c>
      <c r="AR100" s="173" t="s">
        <v>80</v>
      </c>
      <c r="AT100" s="174" t="s">
        <v>74</v>
      </c>
      <c r="AU100" s="174" t="s">
        <v>75</v>
      </c>
      <c r="AY100" s="173" t="s">
        <v>233</v>
      </c>
      <c r="BK100" s="175">
        <f>BK101+BK104+BK115+BK118+BK125</f>
        <v>0</v>
      </c>
    </row>
    <row r="101" spans="1:65" s="12" customFormat="1" ht="22.9" customHeight="1">
      <c r="B101" s="162"/>
      <c r="C101" s="163"/>
      <c r="D101" s="164" t="s">
        <v>74</v>
      </c>
      <c r="E101" s="176" t="s">
        <v>269</v>
      </c>
      <c r="F101" s="176" t="s">
        <v>1305</v>
      </c>
      <c r="G101" s="163"/>
      <c r="H101" s="163"/>
      <c r="I101" s="166"/>
      <c r="J101" s="177">
        <f>BK101</f>
        <v>0</v>
      </c>
      <c r="K101" s="163"/>
      <c r="L101" s="168"/>
      <c r="M101" s="169"/>
      <c r="N101" s="170"/>
      <c r="O101" s="170"/>
      <c r="P101" s="171">
        <f>SUM(P102:P103)</f>
        <v>0</v>
      </c>
      <c r="Q101" s="170"/>
      <c r="R101" s="171">
        <f>SUM(R102:R103)</f>
        <v>6.7999999999999996E-3</v>
      </c>
      <c r="S101" s="170"/>
      <c r="T101" s="172">
        <f>SUM(T102:T103)</f>
        <v>0</v>
      </c>
      <c r="AR101" s="173" t="s">
        <v>80</v>
      </c>
      <c r="AT101" s="174" t="s">
        <v>74</v>
      </c>
      <c r="AU101" s="174" t="s">
        <v>80</v>
      </c>
      <c r="AY101" s="173" t="s">
        <v>233</v>
      </c>
      <c r="BK101" s="175">
        <f>SUM(BK102:BK103)</f>
        <v>0</v>
      </c>
    </row>
    <row r="102" spans="1:65" s="2" customFormat="1" ht="24.2" customHeight="1">
      <c r="A102" s="35"/>
      <c r="B102" s="36"/>
      <c r="C102" s="178" t="s">
        <v>80</v>
      </c>
      <c r="D102" s="178" t="s">
        <v>236</v>
      </c>
      <c r="E102" s="179" t="s">
        <v>1306</v>
      </c>
      <c r="F102" s="180" t="s">
        <v>1307</v>
      </c>
      <c r="G102" s="181" t="s">
        <v>301</v>
      </c>
      <c r="H102" s="182">
        <v>2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3.3999999999999998E-3</v>
      </c>
      <c r="R102" s="187">
        <f>Q102*H102</f>
        <v>6.7999999999999996E-3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260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260</v>
      </c>
      <c r="BM102" s="189" t="s">
        <v>2330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1309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86</v>
      </c>
    </row>
    <row r="104" spans="1:65" s="12" customFormat="1" ht="22.9" customHeight="1">
      <c r="B104" s="162"/>
      <c r="C104" s="163"/>
      <c r="D104" s="164" t="s">
        <v>74</v>
      </c>
      <c r="E104" s="176" t="s">
        <v>284</v>
      </c>
      <c r="F104" s="176" t="s">
        <v>1310</v>
      </c>
      <c r="G104" s="163"/>
      <c r="H104" s="163"/>
      <c r="I104" s="166"/>
      <c r="J104" s="177">
        <f>BK104</f>
        <v>0</v>
      </c>
      <c r="K104" s="163"/>
      <c r="L104" s="168"/>
      <c r="M104" s="169"/>
      <c r="N104" s="170"/>
      <c r="O104" s="170"/>
      <c r="P104" s="171">
        <f>SUM(P105:P114)</f>
        <v>0</v>
      </c>
      <c r="Q104" s="170"/>
      <c r="R104" s="171">
        <f>SUM(R105:R114)</f>
        <v>7.150200000000001E-2</v>
      </c>
      <c r="S104" s="170"/>
      <c r="T104" s="172">
        <f>SUM(T105:T114)</f>
        <v>0</v>
      </c>
      <c r="AR104" s="173" t="s">
        <v>80</v>
      </c>
      <c r="AT104" s="174" t="s">
        <v>74</v>
      </c>
      <c r="AU104" s="174" t="s">
        <v>80</v>
      </c>
      <c r="AY104" s="173" t="s">
        <v>233</v>
      </c>
      <c r="BK104" s="175">
        <f>SUM(BK105:BK114)</f>
        <v>0</v>
      </c>
    </row>
    <row r="105" spans="1:65" s="2" customFormat="1" ht="37.9" customHeight="1">
      <c r="A105" s="35"/>
      <c r="B105" s="36"/>
      <c r="C105" s="178" t="s">
        <v>86</v>
      </c>
      <c r="D105" s="178" t="s">
        <v>236</v>
      </c>
      <c r="E105" s="179" t="s">
        <v>1311</v>
      </c>
      <c r="F105" s="180" t="s">
        <v>1312</v>
      </c>
      <c r="G105" s="181" t="s">
        <v>929</v>
      </c>
      <c r="H105" s="182">
        <v>11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4.6800000000000001E-3</v>
      </c>
      <c r="R105" s="187">
        <f>Q105*H105</f>
        <v>5.1479999999999998E-2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2331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1314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44.25" customHeight="1">
      <c r="A107" s="35"/>
      <c r="B107" s="36"/>
      <c r="C107" s="178" t="s">
        <v>91</v>
      </c>
      <c r="D107" s="178" t="s">
        <v>236</v>
      </c>
      <c r="E107" s="179" t="s">
        <v>1315</v>
      </c>
      <c r="F107" s="180" t="s">
        <v>1316</v>
      </c>
      <c r="G107" s="181" t="s">
        <v>301</v>
      </c>
      <c r="H107" s="182">
        <v>40</v>
      </c>
      <c r="I107" s="183"/>
      <c r="J107" s="184">
        <f>ROUND(I107*H107,2)</f>
        <v>0</v>
      </c>
      <c r="K107" s="180" t="s">
        <v>19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1.0000000000000001E-5</v>
      </c>
      <c r="R107" s="187">
        <f>Q107*H107</f>
        <v>4.0000000000000002E-4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2332</v>
      </c>
    </row>
    <row r="108" spans="1:65" s="13" customFormat="1">
      <c r="B108" s="216"/>
      <c r="C108" s="217"/>
      <c r="D108" s="196" t="s">
        <v>562</v>
      </c>
      <c r="E108" s="246" t="s">
        <v>19</v>
      </c>
      <c r="F108" s="218" t="s">
        <v>2333</v>
      </c>
      <c r="G108" s="217"/>
      <c r="H108" s="219">
        <v>26</v>
      </c>
      <c r="I108" s="220"/>
      <c r="J108" s="217"/>
      <c r="K108" s="217"/>
      <c r="L108" s="221"/>
      <c r="M108" s="226"/>
      <c r="N108" s="227"/>
      <c r="O108" s="227"/>
      <c r="P108" s="227"/>
      <c r="Q108" s="227"/>
      <c r="R108" s="227"/>
      <c r="S108" s="227"/>
      <c r="T108" s="228"/>
      <c r="AT108" s="225" t="s">
        <v>562</v>
      </c>
      <c r="AU108" s="225" t="s">
        <v>86</v>
      </c>
      <c r="AV108" s="13" t="s">
        <v>86</v>
      </c>
      <c r="AW108" s="13" t="s">
        <v>37</v>
      </c>
      <c r="AX108" s="13" t="s">
        <v>75</v>
      </c>
      <c r="AY108" s="225" t="s">
        <v>233</v>
      </c>
    </row>
    <row r="109" spans="1:65" s="13" customFormat="1">
      <c r="B109" s="216"/>
      <c r="C109" s="217"/>
      <c r="D109" s="196" t="s">
        <v>562</v>
      </c>
      <c r="E109" s="246" t="s">
        <v>19</v>
      </c>
      <c r="F109" s="218" t="s">
        <v>2334</v>
      </c>
      <c r="G109" s="217"/>
      <c r="H109" s="219">
        <v>14</v>
      </c>
      <c r="I109" s="220"/>
      <c r="J109" s="217"/>
      <c r="K109" s="217"/>
      <c r="L109" s="221"/>
      <c r="M109" s="226"/>
      <c r="N109" s="227"/>
      <c r="O109" s="227"/>
      <c r="P109" s="227"/>
      <c r="Q109" s="227"/>
      <c r="R109" s="227"/>
      <c r="S109" s="227"/>
      <c r="T109" s="228"/>
      <c r="AT109" s="225" t="s">
        <v>562</v>
      </c>
      <c r="AU109" s="225" t="s">
        <v>86</v>
      </c>
      <c r="AV109" s="13" t="s">
        <v>86</v>
      </c>
      <c r="AW109" s="13" t="s">
        <v>37</v>
      </c>
      <c r="AX109" s="13" t="s">
        <v>75</v>
      </c>
      <c r="AY109" s="225" t="s">
        <v>233</v>
      </c>
    </row>
    <row r="110" spans="1:65" s="15" customFormat="1">
      <c r="B110" s="247"/>
      <c r="C110" s="248"/>
      <c r="D110" s="196" t="s">
        <v>562</v>
      </c>
      <c r="E110" s="249" t="s">
        <v>19</v>
      </c>
      <c r="F110" s="250" t="s">
        <v>1320</v>
      </c>
      <c r="G110" s="248"/>
      <c r="H110" s="251">
        <v>40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562</v>
      </c>
      <c r="AU110" s="257" t="s">
        <v>86</v>
      </c>
      <c r="AV110" s="15" t="s">
        <v>260</v>
      </c>
      <c r="AW110" s="15" t="s">
        <v>37</v>
      </c>
      <c r="AX110" s="15" t="s">
        <v>80</v>
      </c>
      <c r="AY110" s="257" t="s">
        <v>233</v>
      </c>
    </row>
    <row r="111" spans="1:65" s="2" customFormat="1" ht="16.5" customHeight="1">
      <c r="A111" s="35"/>
      <c r="B111" s="36"/>
      <c r="C111" s="206" t="s">
        <v>260</v>
      </c>
      <c r="D111" s="206" t="s">
        <v>310</v>
      </c>
      <c r="E111" s="207" t="s">
        <v>1321</v>
      </c>
      <c r="F111" s="208" t="s">
        <v>1322</v>
      </c>
      <c r="G111" s="209" t="s">
        <v>307</v>
      </c>
      <c r="H111" s="210">
        <v>13.2</v>
      </c>
      <c r="I111" s="211"/>
      <c r="J111" s="212">
        <f>ROUND(I111*H111,2)</f>
        <v>0</v>
      </c>
      <c r="K111" s="208" t="s">
        <v>240</v>
      </c>
      <c r="L111" s="213"/>
      <c r="M111" s="214" t="s">
        <v>19</v>
      </c>
      <c r="N111" s="215" t="s">
        <v>46</v>
      </c>
      <c r="O111" s="65"/>
      <c r="P111" s="187">
        <f>O111*H111</f>
        <v>0</v>
      </c>
      <c r="Q111" s="187">
        <v>4.6000000000000001E-4</v>
      </c>
      <c r="R111" s="187">
        <f>Q111*H111</f>
        <v>6.0720000000000001E-3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284</v>
      </c>
      <c r="AT111" s="189" t="s">
        <v>310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260</v>
      </c>
      <c r="BM111" s="189" t="s">
        <v>2335</v>
      </c>
    </row>
    <row r="112" spans="1:65" s="2" customFormat="1" ht="16.5" customHeight="1">
      <c r="A112" s="35"/>
      <c r="B112" s="36"/>
      <c r="C112" s="206" t="s">
        <v>232</v>
      </c>
      <c r="D112" s="206" t="s">
        <v>310</v>
      </c>
      <c r="E112" s="207" t="s">
        <v>1324</v>
      </c>
      <c r="F112" s="208" t="s">
        <v>1325</v>
      </c>
      <c r="G112" s="209" t="s">
        <v>301</v>
      </c>
      <c r="H112" s="210">
        <v>13</v>
      </c>
      <c r="I112" s="211"/>
      <c r="J112" s="212">
        <f>ROUND(I112*H112,2)</f>
        <v>0</v>
      </c>
      <c r="K112" s="208" t="s">
        <v>240</v>
      </c>
      <c r="L112" s="213"/>
      <c r="M112" s="214" t="s">
        <v>19</v>
      </c>
      <c r="N112" s="215" t="s">
        <v>46</v>
      </c>
      <c r="O112" s="65"/>
      <c r="P112" s="187">
        <f>O112*H112</f>
        <v>0</v>
      </c>
      <c r="Q112" s="187">
        <v>2.1000000000000001E-4</v>
      </c>
      <c r="R112" s="187">
        <f>Q112*H112</f>
        <v>2.7300000000000002E-3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284</v>
      </c>
      <c r="AT112" s="189" t="s">
        <v>310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2336</v>
      </c>
    </row>
    <row r="113" spans="1:65" s="2" customFormat="1" ht="16.5" customHeight="1">
      <c r="A113" s="35"/>
      <c r="B113" s="36"/>
      <c r="C113" s="206" t="s">
        <v>269</v>
      </c>
      <c r="D113" s="206" t="s">
        <v>310</v>
      </c>
      <c r="E113" s="207" t="s">
        <v>1327</v>
      </c>
      <c r="F113" s="208" t="s">
        <v>1328</v>
      </c>
      <c r="G113" s="209" t="s">
        <v>301</v>
      </c>
      <c r="H113" s="210">
        <v>13</v>
      </c>
      <c r="I113" s="211"/>
      <c r="J113" s="212">
        <f>ROUND(I113*H113,2)</f>
        <v>0</v>
      </c>
      <c r="K113" s="208" t="s">
        <v>240</v>
      </c>
      <c r="L113" s="213"/>
      <c r="M113" s="214" t="s">
        <v>19</v>
      </c>
      <c r="N113" s="215" t="s">
        <v>46</v>
      </c>
      <c r="O113" s="65"/>
      <c r="P113" s="187">
        <f>O113*H113</f>
        <v>0</v>
      </c>
      <c r="Q113" s="187">
        <v>1E-4</v>
      </c>
      <c r="R113" s="187">
        <f>Q113*H113</f>
        <v>1.3000000000000002E-3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284</v>
      </c>
      <c r="AT113" s="189" t="s">
        <v>310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2337</v>
      </c>
    </row>
    <row r="114" spans="1:65" s="2" customFormat="1" ht="16.5" customHeight="1">
      <c r="A114" s="35"/>
      <c r="B114" s="36"/>
      <c r="C114" s="206" t="s">
        <v>276</v>
      </c>
      <c r="D114" s="206" t="s">
        <v>310</v>
      </c>
      <c r="E114" s="207" t="s">
        <v>1330</v>
      </c>
      <c r="F114" s="208" t="s">
        <v>1331</v>
      </c>
      <c r="G114" s="209" t="s">
        <v>301</v>
      </c>
      <c r="H114" s="210">
        <v>14</v>
      </c>
      <c r="I114" s="211"/>
      <c r="J114" s="212">
        <f>ROUND(I114*H114,2)</f>
        <v>0</v>
      </c>
      <c r="K114" s="208" t="s">
        <v>240</v>
      </c>
      <c r="L114" s="213"/>
      <c r="M114" s="214" t="s">
        <v>19</v>
      </c>
      <c r="N114" s="215" t="s">
        <v>46</v>
      </c>
      <c r="O114" s="65"/>
      <c r="P114" s="187">
        <f>O114*H114</f>
        <v>0</v>
      </c>
      <c r="Q114" s="187">
        <v>6.8000000000000005E-4</v>
      </c>
      <c r="R114" s="187">
        <f>Q114*H114</f>
        <v>9.5200000000000007E-3</v>
      </c>
      <c r="S114" s="187">
        <v>0</v>
      </c>
      <c r="T114" s="18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284</v>
      </c>
      <c r="AT114" s="189" t="s">
        <v>310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2338</v>
      </c>
    </row>
    <row r="115" spans="1:65" s="12" customFormat="1" ht="22.9" customHeight="1">
      <c r="B115" s="162"/>
      <c r="C115" s="163"/>
      <c r="D115" s="164" t="s">
        <v>74</v>
      </c>
      <c r="E115" s="176" t="s">
        <v>340</v>
      </c>
      <c r="F115" s="176" t="s">
        <v>1333</v>
      </c>
      <c r="G115" s="163"/>
      <c r="H115" s="163"/>
      <c r="I115" s="166"/>
      <c r="J115" s="177">
        <f>BK115</f>
        <v>0</v>
      </c>
      <c r="K115" s="163"/>
      <c r="L115" s="168"/>
      <c r="M115" s="169"/>
      <c r="N115" s="170"/>
      <c r="O115" s="170"/>
      <c r="P115" s="171">
        <f>SUM(P116:P117)</f>
        <v>0</v>
      </c>
      <c r="Q115" s="170"/>
      <c r="R115" s="171">
        <f>SUM(R116:R117)</f>
        <v>0</v>
      </c>
      <c r="S115" s="170"/>
      <c r="T115" s="172">
        <f>SUM(T116:T117)</f>
        <v>0.14599999999999999</v>
      </c>
      <c r="AR115" s="173" t="s">
        <v>80</v>
      </c>
      <c r="AT115" s="174" t="s">
        <v>74</v>
      </c>
      <c r="AU115" s="174" t="s">
        <v>80</v>
      </c>
      <c r="AY115" s="173" t="s">
        <v>233</v>
      </c>
      <c r="BK115" s="175">
        <f>SUM(BK116:BK117)</f>
        <v>0</v>
      </c>
    </row>
    <row r="116" spans="1:65" s="2" customFormat="1" ht="33" customHeight="1">
      <c r="A116" s="35"/>
      <c r="B116" s="36"/>
      <c r="C116" s="178" t="s">
        <v>284</v>
      </c>
      <c r="D116" s="178" t="s">
        <v>236</v>
      </c>
      <c r="E116" s="179" t="s">
        <v>1334</v>
      </c>
      <c r="F116" s="180" t="s">
        <v>1335</v>
      </c>
      <c r="G116" s="181" t="s">
        <v>301</v>
      </c>
      <c r="H116" s="182">
        <v>2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7.2999999999999995E-2</v>
      </c>
      <c r="T116" s="188">
        <f>S116*H116</f>
        <v>0.14599999999999999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2339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1337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340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0.14599999999999999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2340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188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1.2410000000000001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2341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123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0.14599999999999999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2342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158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7.8E-2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2343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</f>
        <v>0</v>
      </c>
      <c r="Q128" s="170"/>
      <c r="R128" s="171">
        <f>R129</f>
        <v>0.30514000000000013</v>
      </c>
      <c r="S128" s="170"/>
      <c r="T128" s="172">
        <f>T129</f>
        <v>0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SUM(P130:P174)</f>
        <v>0</v>
      </c>
      <c r="Q129" s="170"/>
      <c r="R129" s="171">
        <f>SUM(R130:R174)</f>
        <v>0.30514000000000013</v>
      </c>
      <c r="S129" s="170"/>
      <c r="T129" s="172">
        <f>SUM(T130:T174)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SUM(BK130:BK174)</f>
        <v>0</v>
      </c>
    </row>
    <row r="130" spans="1:65" s="2" customFormat="1" ht="33" customHeight="1">
      <c r="A130" s="35"/>
      <c r="B130" s="36"/>
      <c r="C130" s="178" t="s">
        <v>191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3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2.9399999999999999E-3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2344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126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27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3.4020000000000002E-2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2345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8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3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8.5199999999999998E-3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2346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33" customHeight="1">
      <c r="A136" s="35"/>
      <c r="B136" s="36"/>
      <c r="C136" s="178" t="s">
        <v>194</v>
      </c>
      <c r="D136" s="178" t="s">
        <v>236</v>
      </c>
      <c r="E136" s="179" t="s">
        <v>1360</v>
      </c>
      <c r="F136" s="180" t="s">
        <v>1361</v>
      </c>
      <c r="G136" s="181" t="s">
        <v>307</v>
      </c>
      <c r="H136" s="182">
        <v>50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3.7299999999999998E-3</v>
      </c>
      <c r="R136" s="187">
        <f>Q136*H136</f>
        <v>0.1865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2347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1363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37.9" customHeight="1">
      <c r="A138" s="35"/>
      <c r="B138" s="36"/>
      <c r="C138" s="178" t="s">
        <v>129</v>
      </c>
      <c r="D138" s="178" t="s">
        <v>236</v>
      </c>
      <c r="E138" s="179" t="s">
        <v>1400</v>
      </c>
      <c r="F138" s="180" t="s">
        <v>1401</v>
      </c>
      <c r="G138" s="181" t="s">
        <v>301</v>
      </c>
      <c r="H138" s="182">
        <v>3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1.47E-3</v>
      </c>
      <c r="R138" s="187">
        <f>Q138*H138</f>
        <v>4.4099999999999999E-3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2348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1403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24.2" customHeight="1">
      <c r="A140" s="35"/>
      <c r="B140" s="36"/>
      <c r="C140" s="178" t="s">
        <v>163</v>
      </c>
      <c r="D140" s="178" t="s">
        <v>236</v>
      </c>
      <c r="E140" s="179" t="s">
        <v>1372</v>
      </c>
      <c r="F140" s="180" t="s">
        <v>1373</v>
      </c>
      <c r="G140" s="181" t="s">
        <v>301</v>
      </c>
      <c r="H140" s="182">
        <v>6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2.7699999999999999E-3</v>
      </c>
      <c r="R140" s="187">
        <f>Q140*H140</f>
        <v>1.6619999999999999E-2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2349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1375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197</v>
      </c>
      <c r="D142" s="178" t="s">
        <v>236</v>
      </c>
      <c r="E142" s="179" t="s">
        <v>1388</v>
      </c>
      <c r="F142" s="180" t="s">
        <v>1389</v>
      </c>
      <c r="G142" s="181" t="s">
        <v>307</v>
      </c>
      <c r="H142" s="182">
        <v>25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8.0000000000000007E-5</v>
      </c>
      <c r="R142" s="187">
        <f>Q142*H142</f>
        <v>2E-3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2350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1391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132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30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7.1999999999999998E-3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2351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55.5" customHeight="1">
      <c r="A146" s="35"/>
      <c r="B146" s="36"/>
      <c r="C146" s="178" t="s">
        <v>7</v>
      </c>
      <c r="D146" s="178" t="s">
        <v>236</v>
      </c>
      <c r="E146" s="179" t="s">
        <v>1396</v>
      </c>
      <c r="F146" s="180" t="s">
        <v>1397</v>
      </c>
      <c r="G146" s="181" t="s">
        <v>307</v>
      </c>
      <c r="H146" s="182">
        <v>25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2.7E-4</v>
      </c>
      <c r="R146" s="187">
        <f>Q146*H146</f>
        <v>6.7499999999999999E-3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2352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1399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33" customHeight="1">
      <c r="A148" s="35"/>
      <c r="B148" s="36"/>
      <c r="C148" s="178" t="s">
        <v>200</v>
      </c>
      <c r="D148" s="178" t="s">
        <v>236</v>
      </c>
      <c r="E148" s="179" t="s">
        <v>2353</v>
      </c>
      <c r="F148" s="180" t="s">
        <v>2354</v>
      </c>
      <c r="G148" s="181" t="s">
        <v>301</v>
      </c>
      <c r="H148" s="182">
        <v>2</v>
      </c>
      <c r="I148" s="183"/>
      <c r="J148" s="184">
        <f>ROUND(I148*H148,2)</f>
        <v>0</v>
      </c>
      <c r="K148" s="180" t="s">
        <v>240</v>
      </c>
      <c r="L148" s="40"/>
      <c r="M148" s="185" t="s">
        <v>19</v>
      </c>
      <c r="N148" s="186" t="s">
        <v>46</v>
      </c>
      <c r="O148" s="65"/>
      <c r="P148" s="187">
        <f>O148*H148</f>
        <v>0</v>
      </c>
      <c r="Q148" s="187">
        <v>2.2300000000000002E-3</v>
      </c>
      <c r="R148" s="187">
        <f>Q148*H148</f>
        <v>4.4600000000000004E-3</v>
      </c>
      <c r="S148" s="187">
        <v>0</v>
      </c>
      <c r="T148" s="18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194</v>
      </c>
      <c r="AT148" s="189" t="s">
        <v>236</v>
      </c>
      <c r="AU148" s="189" t="s">
        <v>86</v>
      </c>
      <c r="AY148" s="18" t="s">
        <v>233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8" t="s">
        <v>80</v>
      </c>
      <c r="BK148" s="190">
        <f>ROUND(I148*H148,2)</f>
        <v>0</v>
      </c>
      <c r="BL148" s="18" t="s">
        <v>194</v>
      </c>
      <c r="BM148" s="189" t="s">
        <v>2355</v>
      </c>
    </row>
    <row r="149" spans="1:65" s="2" customFormat="1">
      <c r="A149" s="35"/>
      <c r="B149" s="36"/>
      <c r="C149" s="37"/>
      <c r="D149" s="191" t="s">
        <v>243</v>
      </c>
      <c r="E149" s="37"/>
      <c r="F149" s="192" t="s">
        <v>2356</v>
      </c>
      <c r="G149" s="37"/>
      <c r="H149" s="37"/>
      <c r="I149" s="193"/>
      <c r="J149" s="37"/>
      <c r="K149" s="37"/>
      <c r="L149" s="40"/>
      <c r="M149" s="194"/>
      <c r="N149" s="195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243</v>
      </c>
      <c r="AU149" s="18" t="s">
        <v>86</v>
      </c>
    </row>
    <row r="150" spans="1:65" s="2" customFormat="1" ht="24.2" customHeight="1">
      <c r="A150" s="35"/>
      <c r="B150" s="36"/>
      <c r="C150" s="178" t="s">
        <v>135</v>
      </c>
      <c r="D150" s="178" t="s">
        <v>236</v>
      </c>
      <c r="E150" s="179" t="s">
        <v>1404</v>
      </c>
      <c r="F150" s="180" t="s">
        <v>1405</v>
      </c>
      <c r="G150" s="181" t="s">
        <v>301</v>
      </c>
      <c r="H150" s="182">
        <v>2</v>
      </c>
      <c r="I150" s="183"/>
      <c r="J150" s="184">
        <f>ROUND(I150*H150,2)</f>
        <v>0</v>
      </c>
      <c r="K150" s="180" t="s">
        <v>240</v>
      </c>
      <c r="L150" s="40"/>
      <c r="M150" s="185" t="s">
        <v>19</v>
      </c>
      <c r="N150" s="186" t="s">
        <v>46</v>
      </c>
      <c r="O150" s="65"/>
      <c r="P150" s="187">
        <f>O150*H150</f>
        <v>0</v>
      </c>
      <c r="Q150" s="187">
        <v>7.5000000000000002E-4</v>
      </c>
      <c r="R150" s="187">
        <f>Q150*H150</f>
        <v>1.5E-3</v>
      </c>
      <c r="S150" s="187">
        <v>0</v>
      </c>
      <c r="T150" s="18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194</v>
      </c>
      <c r="AT150" s="189" t="s">
        <v>236</v>
      </c>
      <c r="AU150" s="189" t="s">
        <v>86</v>
      </c>
      <c r="AY150" s="18" t="s">
        <v>233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8" t="s">
        <v>80</v>
      </c>
      <c r="BK150" s="190">
        <f>ROUND(I150*H150,2)</f>
        <v>0</v>
      </c>
      <c r="BL150" s="18" t="s">
        <v>194</v>
      </c>
      <c r="BM150" s="189" t="s">
        <v>2357</v>
      </c>
    </row>
    <row r="151" spans="1:65" s="2" customFormat="1">
      <c r="A151" s="35"/>
      <c r="B151" s="36"/>
      <c r="C151" s="37"/>
      <c r="D151" s="191" t="s">
        <v>243</v>
      </c>
      <c r="E151" s="37"/>
      <c r="F151" s="192" t="s">
        <v>1407</v>
      </c>
      <c r="G151" s="37"/>
      <c r="H151" s="37"/>
      <c r="I151" s="193"/>
      <c r="J151" s="37"/>
      <c r="K151" s="37"/>
      <c r="L151" s="40"/>
      <c r="M151" s="194"/>
      <c r="N151" s="195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243</v>
      </c>
      <c r="AU151" s="18" t="s">
        <v>86</v>
      </c>
    </row>
    <row r="152" spans="1:65" s="2" customFormat="1" ht="24.2" customHeight="1">
      <c r="A152" s="35"/>
      <c r="B152" s="36"/>
      <c r="C152" s="178" t="s">
        <v>168</v>
      </c>
      <c r="D152" s="178" t="s">
        <v>236</v>
      </c>
      <c r="E152" s="179" t="s">
        <v>1408</v>
      </c>
      <c r="F152" s="180" t="s">
        <v>1409</v>
      </c>
      <c r="G152" s="181" t="s">
        <v>301</v>
      </c>
      <c r="H152" s="182">
        <v>3</v>
      </c>
      <c r="I152" s="183"/>
      <c r="J152" s="184">
        <f>ROUND(I152*H152,2)</f>
        <v>0</v>
      </c>
      <c r="K152" s="180" t="s">
        <v>240</v>
      </c>
      <c r="L152" s="40"/>
      <c r="M152" s="185" t="s">
        <v>19</v>
      </c>
      <c r="N152" s="186" t="s">
        <v>46</v>
      </c>
      <c r="O152" s="65"/>
      <c r="P152" s="187">
        <f>O152*H152</f>
        <v>0</v>
      </c>
      <c r="Q152" s="187">
        <v>9.7000000000000005E-4</v>
      </c>
      <c r="R152" s="187">
        <f>Q152*H152</f>
        <v>2.9100000000000003E-3</v>
      </c>
      <c r="S152" s="187">
        <v>0</v>
      </c>
      <c r="T152" s="18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194</v>
      </c>
      <c r="AT152" s="189" t="s">
        <v>236</v>
      </c>
      <c r="AU152" s="189" t="s">
        <v>86</v>
      </c>
      <c r="AY152" s="18" t="s">
        <v>233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8" t="s">
        <v>80</v>
      </c>
      <c r="BK152" s="190">
        <f>ROUND(I152*H152,2)</f>
        <v>0</v>
      </c>
      <c r="BL152" s="18" t="s">
        <v>194</v>
      </c>
      <c r="BM152" s="189" t="s">
        <v>2358</v>
      </c>
    </row>
    <row r="153" spans="1:65" s="2" customFormat="1">
      <c r="A153" s="35"/>
      <c r="B153" s="36"/>
      <c r="C153" s="37"/>
      <c r="D153" s="191" t="s">
        <v>243</v>
      </c>
      <c r="E153" s="37"/>
      <c r="F153" s="192" t="s">
        <v>1411</v>
      </c>
      <c r="G153" s="37"/>
      <c r="H153" s="37"/>
      <c r="I153" s="193"/>
      <c r="J153" s="37"/>
      <c r="K153" s="37"/>
      <c r="L153" s="40"/>
      <c r="M153" s="194"/>
      <c r="N153" s="195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243</v>
      </c>
      <c r="AU153" s="18" t="s">
        <v>86</v>
      </c>
    </row>
    <row r="154" spans="1:65" s="2" customFormat="1" ht="24.2" customHeight="1">
      <c r="A154" s="35"/>
      <c r="B154" s="36"/>
      <c r="C154" s="178" t="s">
        <v>203</v>
      </c>
      <c r="D154" s="178" t="s">
        <v>236</v>
      </c>
      <c r="E154" s="179" t="s">
        <v>1412</v>
      </c>
      <c r="F154" s="180" t="s">
        <v>1413</v>
      </c>
      <c r="G154" s="181" t="s">
        <v>301</v>
      </c>
      <c r="H154" s="182">
        <v>2</v>
      </c>
      <c r="I154" s="183"/>
      <c r="J154" s="184">
        <f>ROUND(I154*H154,2)</f>
        <v>0</v>
      </c>
      <c r="K154" s="180" t="s">
        <v>240</v>
      </c>
      <c r="L154" s="40"/>
      <c r="M154" s="185" t="s">
        <v>19</v>
      </c>
      <c r="N154" s="186" t="s">
        <v>46</v>
      </c>
      <c r="O154" s="65"/>
      <c r="P154" s="187">
        <f>O154*H154</f>
        <v>0</v>
      </c>
      <c r="Q154" s="187">
        <v>1.7600000000000001E-3</v>
      </c>
      <c r="R154" s="187">
        <f>Q154*H154</f>
        <v>3.5200000000000001E-3</v>
      </c>
      <c r="S154" s="187">
        <v>0</v>
      </c>
      <c r="T154" s="18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194</v>
      </c>
      <c r="AT154" s="189" t="s">
        <v>236</v>
      </c>
      <c r="AU154" s="189" t="s">
        <v>86</v>
      </c>
      <c r="AY154" s="18" t="s">
        <v>233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8" t="s">
        <v>80</v>
      </c>
      <c r="BK154" s="190">
        <f>ROUND(I154*H154,2)</f>
        <v>0</v>
      </c>
      <c r="BL154" s="18" t="s">
        <v>194</v>
      </c>
      <c r="BM154" s="189" t="s">
        <v>2359</v>
      </c>
    </row>
    <row r="155" spans="1:65" s="2" customFormat="1">
      <c r="A155" s="35"/>
      <c r="B155" s="36"/>
      <c r="C155" s="37"/>
      <c r="D155" s="191" t="s">
        <v>243</v>
      </c>
      <c r="E155" s="37"/>
      <c r="F155" s="192" t="s">
        <v>1415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243</v>
      </c>
      <c r="AU155" s="18" t="s">
        <v>86</v>
      </c>
    </row>
    <row r="156" spans="1:65" s="2" customFormat="1" ht="24.2" customHeight="1">
      <c r="A156" s="35"/>
      <c r="B156" s="36"/>
      <c r="C156" s="178" t="s">
        <v>401</v>
      </c>
      <c r="D156" s="178" t="s">
        <v>236</v>
      </c>
      <c r="E156" s="179" t="s">
        <v>1416</v>
      </c>
      <c r="F156" s="180" t="s">
        <v>1417</v>
      </c>
      <c r="G156" s="181" t="s">
        <v>301</v>
      </c>
      <c r="H156" s="182">
        <v>2</v>
      </c>
      <c r="I156" s="183"/>
      <c r="J156" s="184">
        <f>ROUND(I156*H156,2)</f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>O156*H156</f>
        <v>0</v>
      </c>
      <c r="Q156" s="187">
        <v>2.3800000000000002E-3</v>
      </c>
      <c r="R156" s="187">
        <f>Q156*H156</f>
        <v>4.7600000000000003E-3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2360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1419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16.5" customHeight="1">
      <c r="A158" s="35"/>
      <c r="B158" s="36"/>
      <c r="C158" s="206" t="s">
        <v>406</v>
      </c>
      <c r="D158" s="206" t="s">
        <v>310</v>
      </c>
      <c r="E158" s="207" t="s">
        <v>1420</v>
      </c>
      <c r="F158" s="208" t="s">
        <v>1421</v>
      </c>
      <c r="G158" s="209" t="s">
        <v>301</v>
      </c>
      <c r="H158" s="210">
        <v>4</v>
      </c>
      <c r="I158" s="211"/>
      <c r="J158" s="212">
        <f t="shared" ref="J158:J169" si="0">ROUND(I158*H158,2)</f>
        <v>0</v>
      </c>
      <c r="K158" s="208" t="s">
        <v>240</v>
      </c>
      <c r="L158" s="213"/>
      <c r="M158" s="214" t="s">
        <v>19</v>
      </c>
      <c r="N158" s="215" t="s">
        <v>46</v>
      </c>
      <c r="O158" s="65"/>
      <c r="P158" s="187">
        <f t="shared" ref="P158:P169" si="1">O158*H158</f>
        <v>0</v>
      </c>
      <c r="Q158" s="187">
        <v>2.0000000000000001E-4</v>
      </c>
      <c r="R158" s="187">
        <f t="shared" ref="R158:R169" si="2">Q158*H158</f>
        <v>8.0000000000000004E-4</v>
      </c>
      <c r="S158" s="187">
        <v>0</v>
      </c>
      <c r="T158" s="188">
        <f t="shared" ref="T158:T169" si="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313</v>
      </c>
      <c r="AT158" s="189" t="s">
        <v>310</v>
      </c>
      <c r="AU158" s="189" t="s">
        <v>86</v>
      </c>
      <c r="AY158" s="18" t="s">
        <v>233</v>
      </c>
      <c r="BE158" s="190">
        <f t="shared" ref="BE158:BE169" si="4">IF(N158="základní",J158,0)</f>
        <v>0</v>
      </c>
      <c r="BF158" s="190">
        <f t="shared" ref="BF158:BF169" si="5">IF(N158="snížená",J158,0)</f>
        <v>0</v>
      </c>
      <c r="BG158" s="190">
        <f t="shared" ref="BG158:BG169" si="6">IF(N158="zákl. přenesená",J158,0)</f>
        <v>0</v>
      </c>
      <c r="BH158" s="190">
        <f t="shared" ref="BH158:BH169" si="7">IF(N158="sníž. přenesená",J158,0)</f>
        <v>0</v>
      </c>
      <c r="BI158" s="190">
        <f t="shared" ref="BI158:BI169" si="8">IF(N158="nulová",J158,0)</f>
        <v>0</v>
      </c>
      <c r="BJ158" s="18" t="s">
        <v>80</v>
      </c>
      <c r="BK158" s="190">
        <f t="shared" ref="BK158:BK169" si="9">ROUND(I158*H158,2)</f>
        <v>0</v>
      </c>
      <c r="BL158" s="18" t="s">
        <v>194</v>
      </c>
      <c r="BM158" s="189" t="s">
        <v>2361</v>
      </c>
    </row>
    <row r="159" spans="1:65" s="2" customFormat="1" ht="16.5" customHeight="1">
      <c r="A159" s="35"/>
      <c r="B159" s="36"/>
      <c r="C159" s="206" t="s">
        <v>410</v>
      </c>
      <c r="D159" s="206" t="s">
        <v>310</v>
      </c>
      <c r="E159" s="207" t="s">
        <v>1423</v>
      </c>
      <c r="F159" s="208" t="s">
        <v>1424</v>
      </c>
      <c r="G159" s="209" t="s">
        <v>301</v>
      </c>
      <c r="H159" s="210">
        <v>2</v>
      </c>
      <c r="I159" s="211"/>
      <c r="J159" s="212">
        <f t="shared" si="0"/>
        <v>0</v>
      </c>
      <c r="K159" s="208" t="s">
        <v>240</v>
      </c>
      <c r="L159" s="213"/>
      <c r="M159" s="214" t="s">
        <v>19</v>
      </c>
      <c r="N159" s="215" t="s">
        <v>46</v>
      </c>
      <c r="O159" s="65"/>
      <c r="P159" s="187">
        <f t="shared" si="1"/>
        <v>0</v>
      </c>
      <c r="Q159" s="187">
        <v>4.0000000000000003E-5</v>
      </c>
      <c r="R159" s="187">
        <f t="shared" si="2"/>
        <v>8.0000000000000007E-5</v>
      </c>
      <c r="S159" s="187">
        <v>0</v>
      </c>
      <c r="T159" s="188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313</v>
      </c>
      <c r="AT159" s="189" t="s">
        <v>310</v>
      </c>
      <c r="AU159" s="189" t="s">
        <v>86</v>
      </c>
      <c r="AY159" s="18" t="s">
        <v>233</v>
      </c>
      <c r="BE159" s="190">
        <f t="shared" si="4"/>
        <v>0</v>
      </c>
      <c r="BF159" s="190">
        <f t="shared" si="5"/>
        <v>0</v>
      </c>
      <c r="BG159" s="190">
        <f t="shared" si="6"/>
        <v>0</v>
      </c>
      <c r="BH159" s="190">
        <f t="shared" si="7"/>
        <v>0</v>
      </c>
      <c r="BI159" s="190">
        <f t="shared" si="8"/>
        <v>0</v>
      </c>
      <c r="BJ159" s="18" t="s">
        <v>80</v>
      </c>
      <c r="BK159" s="190">
        <f t="shared" si="9"/>
        <v>0</v>
      </c>
      <c r="BL159" s="18" t="s">
        <v>194</v>
      </c>
      <c r="BM159" s="189" t="s">
        <v>2362</v>
      </c>
    </row>
    <row r="160" spans="1:65" s="2" customFormat="1" ht="16.5" customHeight="1">
      <c r="A160" s="35"/>
      <c r="B160" s="36"/>
      <c r="C160" s="206" t="s">
        <v>415</v>
      </c>
      <c r="D160" s="206" t="s">
        <v>310</v>
      </c>
      <c r="E160" s="207" t="s">
        <v>1426</v>
      </c>
      <c r="F160" s="208" t="s">
        <v>1427</v>
      </c>
      <c r="G160" s="209" t="s">
        <v>301</v>
      </c>
      <c r="H160" s="210">
        <v>2</v>
      </c>
      <c r="I160" s="211"/>
      <c r="J160" s="212">
        <f t="shared" si="0"/>
        <v>0</v>
      </c>
      <c r="K160" s="208" t="s">
        <v>240</v>
      </c>
      <c r="L160" s="213"/>
      <c r="M160" s="214" t="s">
        <v>19</v>
      </c>
      <c r="N160" s="215" t="s">
        <v>46</v>
      </c>
      <c r="O160" s="65"/>
      <c r="P160" s="187">
        <f t="shared" si="1"/>
        <v>0</v>
      </c>
      <c r="Q160" s="187">
        <v>6.9999999999999994E-5</v>
      </c>
      <c r="R160" s="187">
        <f t="shared" si="2"/>
        <v>1.3999999999999999E-4</v>
      </c>
      <c r="S160" s="187">
        <v>0</v>
      </c>
      <c r="T160" s="188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313</v>
      </c>
      <c r="AT160" s="189" t="s">
        <v>310</v>
      </c>
      <c r="AU160" s="189" t="s">
        <v>86</v>
      </c>
      <c r="AY160" s="18" t="s">
        <v>233</v>
      </c>
      <c r="BE160" s="190">
        <f t="shared" si="4"/>
        <v>0</v>
      </c>
      <c r="BF160" s="190">
        <f t="shared" si="5"/>
        <v>0</v>
      </c>
      <c r="BG160" s="190">
        <f t="shared" si="6"/>
        <v>0</v>
      </c>
      <c r="BH160" s="190">
        <f t="shared" si="7"/>
        <v>0</v>
      </c>
      <c r="BI160" s="190">
        <f t="shared" si="8"/>
        <v>0</v>
      </c>
      <c r="BJ160" s="18" t="s">
        <v>80</v>
      </c>
      <c r="BK160" s="190">
        <f t="shared" si="9"/>
        <v>0</v>
      </c>
      <c r="BL160" s="18" t="s">
        <v>194</v>
      </c>
      <c r="BM160" s="189" t="s">
        <v>2363</v>
      </c>
    </row>
    <row r="161" spans="1:65" s="2" customFormat="1" ht="16.5" customHeight="1">
      <c r="A161" s="35"/>
      <c r="B161" s="36"/>
      <c r="C161" s="206" t="s">
        <v>419</v>
      </c>
      <c r="D161" s="206" t="s">
        <v>310</v>
      </c>
      <c r="E161" s="207" t="s">
        <v>2364</v>
      </c>
      <c r="F161" s="208" t="s">
        <v>2365</v>
      </c>
      <c r="G161" s="209" t="s">
        <v>301</v>
      </c>
      <c r="H161" s="210">
        <v>2</v>
      </c>
      <c r="I161" s="211"/>
      <c r="J161" s="212">
        <f t="shared" si="0"/>
        <v>0</v>
      </c>
      <c r="K161" s="208" t="s">
        <v>19</v>
      </c>
      <c r="L161" s="213"/>
      <c r="M161" s="214" t="s">
        <v>19</v>
      </c>
      <c r="N161" s="215" t="s">
        <v>46</v>
      </c>
      <c r="O161" s="65"/>
      <c r="P161" s="187">
        <f t="shared" si="1"/>
        <v>0</v>
      </c>
      <c r="Q161" s="187">
        <v>5.0000000000000002E-5</v>
      </c>
      <c r="R161" s="187">
        <f t="shared" si="2"/>
        <v>1E-4</v>
      </c>
      <c r="S161" s="187">
        <v>0</v>
      </c>
      <c r="T161" s="188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313</v>
      </c>
      <c r="AT161" s="189" t="s">
        <v>310</v>
      </c>
      <c r="AU161" s="189" t="s">
        <v>86</v>
      </c>
      <c r="AY161" s="18" t="s">
        <v>233</v>
      </c>
      <c r="BE161" s="190">
        <f t="shared" si="4"/>
        <v>0</v>
      </c>
      <c r="BF161" s="190">
        <f t="shared" si="5"/>
        <v>0</v>
      </c>
      <c r="BG161" s="190">
        <f t="shared" si="6"/>
        <v>0</v>
      </c>
      <c r="BH161" s="190">
        <f t="shared" si="7"/>
        <v>0</v>
      </c>
      <c r="BI161" s="190">
        <f t="shared" si="8"/>
        <v>0</v>
      </c>
      <c r="BJ161" s="18" t="s">
        <v>80</v>
      </c>
      <c r="BK161" s="190">
        <f t="shared" si="9"/>
        <v>0</v>
      </c>
      <c r="BL161" s="18" t="s">
        <v>194</v>
      </c>
      <c r="BM161" s="189" t="s">
        <v>2366</v>
      </c>
    </row>
    <row r="162" spans="1:65" s="2" customFormat="1" ht="16.5" customHeight="1">
      <c r="A162" s="35"/>
      <c r="B162" s="36"/>
      <c r="C162" s="206" t="s">
        <v>424</v>
      </c>
      <c r="D162" s="206" t="s">
        <v>310</v>
      </c>
      <c r="E162" s="207" t="s">
        <v>1429</v>
      </c>
      <c r="F162" s="208" t="s">
        <v>1430</v>
      </c>
      <c r="G162" s="209" t="s">
        <v>301</v>
      </c>
      <c r="H162" s="210">
        <v>2</v>
      </c>
      <c r="I162" s="211"/>
      <c r="J162" s="212">
        <f t="shared" si="0"/>
        <v>0</v>
      </c>
      <c r="K162" s="208" t="s">
        <v>240</v>
      </c>
      <c r="L162" s="213"/>
      <c r="M162" s="214" t="s">
        <v>19</v>
      </c>
      <c r="N162" s="215" t="s">
        <v>46</v>
      </c>
      <c r="O162" s="65"/>
      <c r="P162" s="187">
        <f t="shared" si="1"/>
        <v>0</v>
      </c>
      <c r="Q162" s="187">
        <v>1.0000000000000001E-5</v>
      </c>
      <c r="R162" s="187">
        <f t="shared" si="2"/>
        <v>2.0000000000000002E-5</v>
      </c>
      <c r="S162" s="187">
        <v>0</v>
      </c>
      <c r="T162" s="188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9" t="s">
        <v>313</v>
      </c>
      <c r="AT162" s="189" t="s">
        <v>310</v>
      </c>
      <c r="AU162" s="189" t="s">
        <v>86</v>
      </c>
      <c r="AY162" s="18" t="s">
        <v>233</v>
      </c>
      <c r="BE162" s="190">
        <f t="shared" si="4"/>
        <v>0</v>
      </c>
      <c r="BF162" s="190">
        <f t="shared" si="5"/>
        <v>0</v>
      </c>
      <c r="BG162" s="190">
        <f t="shared" si="6"/>
        <v>0</v>
      </c>
      <c r="BH162" s="190">
        <f t="shared" si="7"/>
        <v>0</v>
      </c>
      <c r="BI162" s="190">
        <f t="shared" si="8"/>
        <v>0</v>
      </c>
      <c r="BJ162" s="18" t="s">
        <v>80</v>
      </c>
      <c r="BK162" s="190">
        <f t="shared" si="9"/>
        <v>0</v>
      </c>
      <c r="BL162" s="18" t="s">
        <v>194</v>
      </c>
      <c r="BM162" s="189" t="s">
        <v>2367</v>
      </c>
    </row>
    <row r="163" spans="1:65" s="2" customFormat="1" ht="24.2" customHeight="1">
      <c r="A163" s="35"/>
      <c r="B163" s="36"/>
      <c r="C163" s="206" t="s">
        <v>313</v>
      </c>
      <c r="D163" s="206" t="s">
        <v>310</v>
      </c>
      <c r="E163" s="207" t="s">
        <v>1432</v>
      </c>
      <c r="F163" s="208" t="s">
        <v>1433</v>
      </c>
      <c r="G163" s="209" t="s">
        <v>301</v>
      </c>
      <c r="H163" s="210">
        <v>6</v>
      </c>
      <c r="I163" s="211"/>
      <c r="J163" s="212">
        <f t="shared" si="0"/>
        <v>0</v>
      </c>
      <c r="K163" s="208" t="s">
        <v>240</v>
      </c>
      <c r="L163" s="213"/>
      <c r="M163" s="214" t="s">
        <v>19</v>
      </c>
      <c r="N163" s="215" t="s">
        <v>46</v>
      </c>
      <c r="O163" s="65"/>
      <c r="P163" s="187">
        <f t="shared" si="1"/>
        <v>0</v>
      </c>
      <c r="Q163" s="187">
        <v>1.7000000000000001E-4</v>
      </c>
      <c r="R163" s="187">
        <f t="shared" si="2"/>
        <v>1.0200000000000001E-3</v>
      </c>
      <c r="S163" s="187">
        <v>0</v>
      </c>
      <c r="T163" s="188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313</v>
      </c>
      <c r="AT163" s="189" t="s">
        <v>310</v>
      </c>
      <c r="AU163" s="189" t="s">
        <v>86</v>
      </c>
      <c r="AY163" s="18" t="s">
        <v>233</v>
      </c>
      <c r="BE163" s="190">
        <f t="shared" si="4"/>
        <v>0</v>
      </c>
      <c r="BF163" s="190">
        <f t="shared" si="5"/>
        <v>0</v>
      </c>
      <c r="BG163" s="190">
        <f t="shared" si="6"/>
        <v>0</v>
      </c>
      <c r="BH163" s="190">
        <f t="shared" si="7"/>
        <v>0</v>
      </c>
      <c r="BI163" s="190">
        <f t="shared" si="8"/>
        <v>0</v>
      </c>
      <c r="BJ163" s="18" t="s">
        <v>80</v>
      </c>
      <c r="BK163" s="190">
        <f t="shared" si="9"/>
        <v>0</v>
      </c>
      <c r="BL163" s="18" t="s">
        <v>194</v>
      </c>
      <c r="BM163" s="189" t="s">
        <v>2368</v>
      </c>
    </row>
    <row r="164" spans="1:65" s="2" customFormat="1" ht="24.2" customHeight="1">
      <c r="A164" s="35"/>
      <c r="B164" s="36"/>
      <c r="C164" s="206" t="s">
        <v>432</v>
      </c>
      <c r="D164" s="206" t="s">
        <v>310</v>
      </c>
      <c r="E164" s="207" t="s">
        <v>1435</v>
      </c>
      <c r="F164" s="208" t="s">
        <v>1436</v>
      </c>
      <c r="G164" s="209" t="s">
        <v>301</v>
      </c>
      <c r="H164" s="210">
        <v>6</v>
      </c>
      <c r="I164" s="211"/>
      <c r="J164" s="212">
        <f t="shared" si="0"/>
        <v>0</v>
      </c>
      <c r="K164" s="208" t="s">
        <v>240</v>
      </c>
      <c r="L164" s="213"/>
      <c r="M164" s="214" t="s">
        <v>19</v>
      </c>
      <c r="N164" s="215" t="s">
        <v>46</v>
      </c>
      <c r="O164" s="65"/>
      <c r="P164" s="187">
        <f t="shared" si="1"/>
        <v>0</v>
      </c>
      <c r="Q164" s="187">
        <v>1E-4</v>
      </c>
      <c r="R164" s="187">
        <f t="shared" si="2"/>
        <v>6.0000000000000006E-4</v>
      </c>
      <c r="S164" s="187">
        <v>0</v>
      </c>
      <c r="T164" s="188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313</v>
      </c>
      <c r="AT164" s="189" t="s">
        <v>310</v>
      </c>
      <c r="AU164" s="189" t="s">
        <v>86</v>
      </c>
      <c r="AY164" s="18" t="s">
        <v>233</v>
      </c>
      <c r="BE164" s="190">
        <f t="shared" si="4"/>
        <v>0</v>
      </c>
      <c r="BF164" s="190">
        <f t="shared" si="5"/>
        <v>0</v>
      </c>
      <c r="BG164" s="190">
        <f t="shared" si="6"/>
        <v>0</v>
      </c>
      <c r="BH164" s="190">
        <f t="shared" si="7"/>
        <v>0</v>
      </c>
      <c r="BI164" s="190">
        <f t="shared" si="8"/>
        <v>0</v>
      </c>
      <c r="BJ164" s="18" t="s">
        <v>80</v>
      </c>
      <c r="BK164" s="190">
        <f t="shared" si="9"/>
        <v>0</v>
      </c>
      <c r="BL164" s="18" t="s">
        <v>194</v>
      </c>
      <c r="BM164" s="189" t="s">
        <v>2369</v>
      </c>
    </row>
    <row r="165" spans="1:65" s="2" customFormat="1" ht="24.2" customHeight="1">
      <c r="A165" s="35"/>
      <c r="B165" s="36"/>
      <c r="C165" s="206" t="s">
        <v>437</v>
      </c>
      <c r="D165" s="206" t="s">
        <v>310</v>
      </c>
      <c r="E165" s="207" t="s">
        <v>1522</v>
      </c>
      <c r="F165" s="208" t="s">
        <v>1523</v>
      </c>
      <c r="G165" s="209" t="s">
        <v>301</v>
      </c>
      <c r="H165" s="210">
        <v>8</v>
      </c>
      <c r="I165" s="211"/>
      <c r="J165" s="212">
        <f t="shared" si="0"/>
        <v>0</v>
      </c>
      <c r="K165" s="208" t="s">
        <v>240</v>
      </c>
      <c r="L165" s="213"/>
      <c r="M165" s="214" t="s">
        <v>19</v>
      </c>
      <c r="N165" s="215" t="s">
        <v>46</v>
      </c>
      <c r="O165" s="65"/>
      <c r="P165" s="187">
        <f t="shared" si="1"/>
        <v>0</v>
      </c>
      <c r="Q165" s="187">
        <v>3.0000000000000001E-5</v>
      </c>
      <c r="R165" s="187">
        <f t="shared" si="2"/>
        <v>2.4000000000000001E-4</v>
      </c>
      <c r="S165" s="187">
        <v>0</v>
      </c>
      <c r="T165" s="188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313</v>
      </c>
      <c r="AT165" s="189" t="s">
        <v>310</v>
      </c>
      <c r="AU165" s="189" t="s">
        <v>86</v>
      </c>
      <c r="AY165" s="18" t="s">
        <v>233</v>
      </c>
      <c r="BE165" s="190">
        <f t="shared" si="4"/>
        <v>0</v>
      </c>
      <c r="BF165" s="190">
        <f t="shared" si="5"/>
        <v>0</v>
      </c>
      <c r="BG165" s="190">
        <f t="shared" si="6"/>
        <v>0</v>
      </c>
      <c r="BH165" s="190">
        <f t="shared" si="7"/>
        <v>0</v>
      </c>
      <c r="BI165" s="190">
        <f t="shared" si="8"/>
        <v>0</v>
      </c>
      <c r="BJ165" s="18" t="s">
        <v>80</v>
      </c>
      <c r="BK165" s="190">
        <f t="shared" si="9"/>
        <v>0</v>
      </c>
      <c r="BL165" s="18" t="s">
        <v>194</v>
      </c>
      <c r="BM165" s="189" t="s">
        <v>2370</v>
      </c>
    </row>
    <row r="166" spans="1:65" s="2" customFormat="1" ht="24.2" customHeight="1">
      <c r="A166" s="35"/>
      <c r="B166" s="36"/>
      <c r="C166" s="206" t="s">
        <v>442</v>
      </c>
      <c r="D166" s="206" t="s">
        <v>310</v>
      </c>
      <c r="E166" s="207" t="s">
        <v>1519</v>
      </c>
      <c r="F166" s="208" t="s">
        <v>1520</v>
      </c>
      <c r="G166" s="209" t="s">
        <v>301</v>
      </c>
      <c r="H166" s="210">
        <v>4</v>
      </c>
      <c r="I166" s="211"/>
      <c r="J166" s="212">
        <f t="shared" si="0"/>
        <v>0</v>
      </c>
      <c r="K166" s="208" t="s">
        <v>240</v>
      </c>
      <c r="L166" s="213"/>
      <c r="M166" s="214" t="s">
        <v>19</v>
      </c>
      <c r="N166" s="215" t="s">
        <v>46</v>
      </c>
      <c r="O166" s="65"/>
      <c r="P166" s="187">
        <f t="shared" si="1"/>
        <v>0</v>
      </c>
      <c r="Q166" s="187">
        <v>2.0000000000000002E-5</v>
      </c>
      <c r="R166" s="187">
        <f t="shared" si="2"/>
        <v>8.0000000000000007E-5</v>
      </c>
      <c r="S166" s="187">
        <v>0</v>
      </c>
      <c r="T166" s="188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313</v>
      </c>
      <c r="AT166" s="189" t="s">
        <v>310</v>
      </c>
      <c r="AU166" s="189" t="s">
        <v>86</v>
      </c>
      <c r="AY166" s="18" t="s">
        <v>233</v>
      </c>
      <c r="BE166" s="190">
        <f t="shared" si="4"/>
        <v>0</v>
      </c>
      <c r="BF166" s="190">
        <f t="shared" si="5"/>
        <v>0</v>
      </c>
      <c r="BG166" s="190">
        <f t="shared" si="6"/>
        <v>0</v>
      </c>
      <c r="BH166" s="190">
        <f t="shared" si="7"/>
        <v>0</v>
      </c>
      <c r="BI166" s="190">
        <f t="shared" si="8"/>
        <v>0</v>
      </c>
      <c r="BJ166" s="18" t="s">
        <v>80</v>
      </c>
      <c r="BK166" s="190">
        <f t="shared" si="9"/>
        <v>0</v>
      </c>
      <c r="BL166" s="18" t="s">
        <v>194</v>
      </c>
      <c r="BM166" s="189" t="s">
        <v>2371</v>
      </c>
    </row>
    <row r="167" spans="1:65" s="2" customFormat="1" ht="16.5" customHeight="1">
      <c r="A167" s="35"/>
      <c r="B167" s="36"/>
      <c r="C167" s="206" t="s">
        <v>447</v>
      </c>
      <c r="D167" s="206" t="s">
        <v>310</v>
      </c>
      <c r="E167" s="207" t="s">
        <v>1438</v>
      </c>
      <c r="F167" s="208" t="s">
        <v>1439</v>
      </c>
      <c r="G167" s="209" t="s">
        <v>301</v>
      </c>
      <c r="H167" s="210">
        <v>2</v>
      </c>
      <c r="I167" s="211"/>
      <c r="J167" s="212">
        <f t="shared" si="0"/>
        <v>0</v>
      </c>
      <c r="K167" s="208" t="s">
        <v>240</v>
      </c>
      <c r="L167" s="213"/>
      <c r="M167" s="214" t="s">
        <v>19</v>
      </c>
      <c r="N167" s="215" t="s">
        <v>46</v>
      </c>
      <c r="O167" s="65"/>
      <c r="P167" s="187">
        <f t="shared" si="1"/>
        <v>0</v>
      </c>
      <c r="Q167" s="187">
        <v>8.0000000000000007E-5</v>
      </c>
      <c r="R167" s="187">
        <f t="shared" si="2"/>
        <v>1.6000000000000001E-4</v>
      </c>
      <c r="S167" s="187">
        <v>0</v>
      </c>
      <c r="T167" s="188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313</v>
      </c>
      <c r="AT167" s="189" t="s">
        <v>310</v>
      </c>
      <c r="AU167" s="189" t="s">
        <v>86</v>
      </c>
      <c r="AY167" s="18" t="s">
        <v>233</v>
      </c>
      <c r="BE167" s="190">
        <f t="shared" si="4"/>
        <v>0</v>
      </c>
      <c r="BF167" s="190">
        <f t="shared" si="5"/>
        <v>0</v>
      </c>
      <c r="BG167" s="190">
        <f t="shared" si="6"/>
        <v>0</v>
      </c>
      <c r="BH167" s="190">
        <f t="shared" si="7"/>
        <v>0</v>
      </c>
      <c r="BI167" s="190">
        <f t="shared" si="8"/>
        <v>0</v>
      </c>
      <c r="BJ167" s="18" t="s">
        <v>80</v>
      </c>
      <c r="BK167" s="190">
        <f t="shared" si="9"/>
        <v>0</v>
      </c>
      <c r="BL167" s="18" t="s">
        <v>194</v>
      </c>
      <c r="BM167" s="189" t="s">
        <v>2372</v>
      </c>
    </row>
    <row r="168" spans="1:65" s="2" customFormat="1" ht="16.5" customHeight="1">
      <c r="A168" s="35"/>
      <c r="B168" s="36"/>
      <c r="C168" s="206" t="s">
        <v>452</v>
      </c>
      <c r="D168" s="206" t="s">
        <v>310</v>
      </c>
      <c r="E168" s="207" t="s">
        <v>1441</v>
      </c>
      <c r="F168" s="208" t="s">
        <v>1442</v>
      </c>
      <c r="G168" s="209" t="s">
        <v>301</v>
      </c>
      <c r="H168" s="210">
        <v>1</v>
      </c>
      <c r="I168" s="211"/>
      <c r="J168" s="212">
        <f t="shared" si="0"/>
        <v>0</v>
      </c>
      <c r="K168" s="208" t="s">
        <v>240</v>
      </c>
      <c r="L168" s="213"/>
      <c r="M168" s="214" t="s">
        <v>19</v>
      </c>
      <c r="N168" s="215" t="s">
        <v>46</v>
      </c>
      <c r="O168" s="65"/>
      <c r="P168" s="187">
        <f t="shared" si="1"/>
        <v>0</v>
      </c>
      <c r="Q168" s="187">
        <v>2.0000000000000002E-5</v>
      </c>
      <c r="R168" s="187">
        <f t="shared" si="2"/>
        <v>2.0000000000000002E-5</v>
      </c>
      <c r="S168" s="187">
        <v>0</v>
      </c>
      <c r="T168" s="188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313</v>
      </c>
      <c r="AT168" s="189" t="s">
        <v>310</v>
      </c>
      <c r="AU168" s="189" t="s">
        <v>86</v>
      </c>
      <c r="AY168" s="18" t="s">
        <v>233</v>
      </c>
      <c r="BE168" s="190">
        <f t="shared" si="4"/>
        <v>0</v>
      </c>
      <c r="BF168" s="190">
        <f t="shared" si="5"/>
        <v>0</v>
      </c>
      <c r="BG168" s="190">
        <f t="shared" si="6"/>
        <v>0</v>
      </c>
      <c r="BH168" s="190">
        <f t="shared" si="7"/>
        <v>0</v>
      </c>
      <c r="BI168" s="190">
        <f t="shared" si="8"/>
        <v>0</v>
      </c>
      <c r="BJ168" s="18" t="s">
        <v>80</v>
      </c>
      <c r="BK168" s="190">
        <f t="shared" si="9"/>
        <v>0</v>
      </c>
      <c r="BL168" s="18" t="s">
        <v>194</v>
      </c>
      <c r="BM168" s="189" t="s">
        <v>2373</v>
      </c>
    </row>
    <row r="169" spans="1:65" s="2" customFormat="1" ht="37.9" customHeight="1">
      <c r="A169" s="35"/>
      <c r="B169" s="36"/>
      <c r="C169" s="178" t="s">
        <v>457</v>
      </c>
      <c r="D169" s="178" t="s">
        <v>236</v>
      </c>
      <c r="E169" s="179" t="s">
        <v>1444</v>
      </c>
      <c r="F169" s="180" t="s">
        <v>1445</v>
      </c>
      <c r="G169" s="181" t="s">
        <v>307</v>
      </c>
      <c r="H169" s="182">
        <v>83</v>
      </c>
      <c r="I169" s="183"/>
      <c r="J169" s="184">
        <f t="shared" si="0"/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 t="shared" si="1"/>
        <v>0</v>
      </c>
      <c r="Q169" s="187">
        <v>1.9000000000000001E-4</v>
      </c>
      <c r="R169" s="187">
        <f t="shared" si="2"/>
        <v>1.5769999999999999E-2</v>
      </c>
      <c r="S169" s="187">
        <v>0</v>
      </c>
      <c r="T169" s="188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 t="shared" si="4"/>
        <v>0</v>
      </c>
      <c r="BF169" s="190">
        <f t="shared" si="5"/>
        <v>0</v>
      </c>
      <c r="BG169" s="190">
        <f t="shared" si="6"/>
        <v>0</v>
      </c>
      <c r="BH169" s="190">
        <f t="shared" si="7"/>
        <v>0</v>
      </c>
      <c r="BI169" s="190">
        <f t="shared" si="8"/>
        <v>0</v>
      </c>
      <c r="BJ169" s="18" t="s">
        <v>80</v>
      </c>
      <c r="BK169" s="190">
        <f t="shared" si="9"/>
        <v>0</v>
      </c>
      <c r="BL169" s="18" t="s">
        <v>194</v>
      </c>
      <c r="BM169" s="189" t="s">
        <v>2374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1447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44.25" customHeight="1">
      <c r="A171" s="35"/>
      <c r="B171" s="36"/>
      <c r="C171" s="178" t="s">
        <v>462</v>
      </c>
      <c r="D171" s="178" t="s">
        <v>236</v>
      </c>
      <c r="E171" s="179" t="s">
        <v>1448</v>
      </c>
      <c r="F171" s="180" t="s">
        <v>1449</v>
      </c>
      <c r="G171" s="181" t="s">
        <v>549</v>
      </c>
      <c r="H171" s="182">
        <v>0.30499999999999999</v>
      </c>
      <c r="I171" s="183"/>
      <c r="J171" s="184">
        <f>ROUND(I171*H171,2)</f>
        <v>0</v>
      </c>
      <c r="K171" s="180" t="s">
        <v>240</v>
      </c>
      <c r="L171" s="40"/>
      <c r="M171" s="185" t="s">
        <v>19</v>
      </c>
      <c r="N171" s="186" t="s">
        <v>46</v>
      </c>
      <c r="O171" s="65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9" t="s">
        <v>194</v>
      </c>
      <c r="AT171" s="189" t="s">
        <v>236</v>
      </c>
      <c r="AU171" s="189" t="s">
        <v>86</v>
      </c>
      <c r="AY171" s="18" t="s">
        <v>233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8" t="s">
        <v>80</v>
      </c>
      <c r="BK171" s="190">
        <f>ROUND(I171*H171,2)</f>
        <v>0</v>
      </c>
      <c r="BL171" s="18" t="s">
        <v>194</v>
      </c>
      <c r="BM171" s="189" t="s">
        <v>2375</v>
      </c>
    </row>
    <row r="172" spans="1:65" s="2" customFormat="1">
      <c r="A172" s="35"/>
      <c r="B172" s="36"/>
      <c r="C172" s="37"/>
      <c r="D172" s="191" t="s">
        <v>243</v>
      </c>
      <c r="E172" s="37"/>
      <c r="F172" s="192" t="s">
        <v>1451</v>
      </c>
      <c r="G172" s="37"/>
      <c r="H172" s="37"/>
      <c r="I172" s="193"/>
      <c r="J172" s="37"/>
      <c r="K172" s="37"/>
      <c r="L172" s="40"/>
      <c r="M172" s="194"/>
      <c r="N172" s="195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243</v>
      </c>
      <c r="AU172" s="18" t="s">
        <v>86</v>
      </c>
    </row>
    <row r="173" spans="1:65" s="2" customFormat="1" ht="49.15" customHeight="1">
      <c r="A173" s="35"/>
      <c r="B173" s="36"/>
      <c r="C173" s="178" t="s">
        <v>466</v>
      </c>
      <c r="D173" s="178" t="s">
        <v>236</v>
      </c>
      <c r="E173" s="179" t="s">
        <v>1452</v>
      </c>
      <c r="F173" s="180" t="s">
        <v>1453</v>
      </c>
      <c r="G173" s="181" t="s">
        <v>549</v>
      </c>
      <c r="H173" s="182">
        <v>0.30499999999999999</v>
      </c>
      <c r="I173" s="183"/>
      <c r="J173" s="184">
        <f>ROUND(I173*H173,2)</f>
        <v>0</v>
      </c>
      <c r="K173" s="180" t="s">
        <v>240</v>
      </c>
      <c r="L173" s="40"/>
      <c r="M173" s="185" t="s">
        <v>19</v>
      </c>
      <c r="N173" s="186" t="s">
        <v>46</v>
      </c>
      <c r="O173" s="65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2376</v>
      </c>
    </row>
    <row r="174" spans="1:65" s="2" customFormat="1">
      <c r="A174" s="35"/>
      <c r="B174" s="36"/>
      <c r="C174" s="37"/>
      <c r="D174" s="191" t="s">
        <v>243</v>
      </c>
      <c r="E174" s="37"/>
      <c r="F174" s="192" t="s">
        <v>1455</v>
      </c>
      <c r="G174" s="37"/>
      <c r="H174" s="37"/>
      <c r="I174" s="193"/>
      <c r="J174" s="37"/>
      <c r="K174" s="37"/>
      <c r="L174" s="40"/>
      <c r="M174" s="198"/>
      <c r="N174" s="199"/>
      <c r="O174" s="200"/>
      <c r="P174" s="200"/>
      <c r="Q174" s="200"/>
      <c r="R174" s="200"/>
      <c r="S174" s="200"/>
      <c r="T174" s="20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243</v>
      </c>
      <c r="AU174" s="18" t="s">
        <v>86</v>
      </c>
    </row>
    <row r="175" spans="1:65" s="2" customFormat="1" ht="6.95" customHeight="1">
      <c r="A175" s="35"/>
      <c r="B175" s="48"/>
      <c r="C175" s="49"/>
      <c r="D175" s="49"/>
      <c r="E175" s="49"/>
      <c r="F175" s="49"/>
      <c r="G175" s="49"/>
      <c r="H175" s="49"/>
      <c r="I175" s="49"/>
      <c r="J175" s="49"/>
      <c r="K175" s="49"/>
      <c r="L175" s="40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algorithmName="SHA-512" hashValue="rS4BLegsPKNSm9XfEe0q7iDEPl8ccfiO7AgAF8cV3Y5ht0/AHNpn/sRTkrQhfUqpCYPFnef22hpJaTdwEz6hPw==" saltValue="WGG/dymBtcChnawU9D+XVtLr8Umx1TvdLV7NkkqjjwMPWri4iuAeGVA1/advr5x95ecJZ4Gj6UeDH+HpsKf1sw==" spinCount="100000" sheet="1" objects="1" scenarios="1" formatColumns="0" formatRows="0" autoFilter="0"/>
  <autoFilter ref="C98:K174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06" r:id="rId2"/>
    <hyperlink ref="F117" r:id="rId3"/>
    <hyperlink ref="F120" r:id="rId4"/>
    <hyperlink ref="F122" r:id="rId5"/>
    <hyperlink ref="F124" r:id="rId6"/>
    <hyperlink ref="F127" r:id="rId7"/>
    <hyperlink ref="F131" r:id="rId8"/>
    <hyperlink ref="F133" r:id="rId9"/>
    <hyperlink ref="F135" r:id="rId10"/>
    <hyperlink ref="F137" r:id="rId11"/>
    <hyperlink ref="F139" r:id="rId12"/>
    <hyperlink ref="F141" r:id="rId13"/>
    <hyperlink ref="F143" r:id="rId14"/>
    <hyperlink ref="F145" r:id="rId15"/>
    <hyperlink ref="F147" r:id="rId16"/>
    <hyperlink ref="F149" r:id="rId17"/>
    <hyperlink ref="F151" r:id="rId18"/>
    <hyperlink ref="F153" r:id="rId19"/>
    <hyperlink ref="F155" r:id="rId20"/>
    <hyperlink ref="F157" r:id="rId21"/>
    <hyperlink ref="F170" r:id="rId22"/>
    <hyperlink ref="F172" r:id="rId23"/>
    <hyperlink ref="F174" r:id="rId2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154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2377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ROUND(J100,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ROUND((SUM(BE100:BE204)),  2)</f>
        <v>0</v>
      </c>
      <c r="G37" s="35"/>
      <c r="H37" s="35"/>
      <c r="I37" s="124">
        <v>0.21</v>
      </c>
      <c r="J37" s="123">
        <f>ROUND(((SUM(BE100:BE204))*I37),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ROUND((SUM(BF100:BF204)),  2)</f>
        <v>0</v>
      </c>
      <c r="G38" s="35"/>
      <c r="H38" s="35"/>
      <c r="I38" s="124">
        <v>0.15</v>
      </c>
      <c r="J38" s="123">
        <f>ROUND(((SUM(BF100:BF204))*I38),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ROUND((SUM(BG100:BG204)),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ROUND((SUM(BH100:BH204)),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ROUND((SUM(BI100:BI204)),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06 - 1.NP_2.ETAPA - VODOVOD_5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J100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J101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J102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J109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J118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J125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J128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J129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J163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1458</v>
      </c>
      <c r="E76" s="148"/>
      <c r="F76" s="148"/>
      <c r="G76" s="148"/>
      <c r="H76" s="148"/>
      <c r="I76" s="148"/>
      <c r="J76" s="149">
        <f>J183</f>
        <v>0</v>
      </c>
      <c r="K76" s="97"/>
      <c r="L76" s="150"/>
    </row>
    <row r="77" spans="1:47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217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90" t="str">
        <f>E7</f>
        <v>ZŠ Rokycanova - opravy vnitřních instalací</v>
      </c>
      <c r="F86" s="391"/>
      <c r="G86" s="391"/>
      <c r="H86" s="391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290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2025</v>
      </c>
      <c r="F88" s="376"/>
      <c r="G88" s="376"/>
      <c r="H88" s="376"/>
      <c r="I88" s="23"/>
      <c r="J88" s="23"/>
      <c r="K88" s="23"/>
      <c r="L88" s="21"/>
    </row>
    <row r="89" spans="1:31" s="1" customFormat="1" ht="12" customHeight="1">
      <c r="B89" s="22"/>
      <c r="C89" s="30" t="s">
        <v>292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94" t="s">
        <v>1289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297</v>
      </c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46" t="str">
        <f>E13</f>
        <v>06 - 1.NP_2.ETAPA - VODOVOD_5</v>
      </c>
      <c r="F92" s="384"/>
      <c r="G92" s="384"/>
      <c r="H92" s="384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F16</f>
        <v>Sokolov</v>
      </c>
      <c r="G94" s="37"/>
      <c r="H94" s="37"/>
      <c r="I94" s="30" t="s">
        <v>23</v>
      </c>
      <c r="J94" s="60" t="str">
        <f>IF(J16="","",J16)</f>
        <v>26. 1. 2022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E19</f>
        <v>Město Sokolov, Rokycanova 1929, Sokolov</v>
      </c>
      <c r="G96" s="37"/>
      <c r="H96" s="37"/>
      <c r="I96" s="30" t="s">
        <v>33</v>
      </c>
      <c r="J96" s="33" t="str">
        <f>E25</f>
        <v>NCI.CZ ENGINEERING s.r.o.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31</v>
      </c>
      <c r="D97" s="37"/>
      <c r="E97" s="37"/>
      <c r="F97" s="28" t="str">
        <f>IF(E22="","",E22)</f>
        <v>Vyplň údaj</v>
      </c>
      <c r="G97" s="37"/>
      <c r="H97" s="37"/>
      <c r="I97" s="30" t="s">
        <v>38</v>
      </c>
      <c r="J97" s="33" t="str">
        <f>E28</f>
        <v>Ing. Kamil Šlachta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1"/>
      <c r="B99" s="152"/>
      <c r="C99" s="153" t="s">
        <v>218</v>
      </c>
      <c r="D99" s="154" t="s">
        <v>60</v>
      </c>
      <c r="E99" s="154" t="s">
        <v>56</v>
      </c>
      <c r="F99" s="154" t="s">
        <v>57</v>
      </c>
      <c r="G99" s="154" t="s">
        <v>219</v>
      </c>
      <c r="H99" s="154" t="s">
        <v>220</v>
      </c>
      <c r="I99" s="154" t="s">
        <v>221</v>
      </c>
      <c r="J99" s="154" t="s">
        <v>209</v>
      </c>
      <c r="K99" s="155" t="s">
        <v>222</v>
      </c>
      <c r="L99" s="156"/>
      <c r="M99" s="69" t="s">
        <v>19</v>
      </c>
      <c r="N99" s="70" t="s">
        <v>45</v>
      </c>
      <c r="O99" s="70" t="s">
        <v>223</v>
      </c>
      <c r="P99" s="70" t="s">
        <v>224</v>
      </c>
      <c r="Q99" s="70" t="s">
        <v>225</v>
      </c>
      <c r="R99" s="70" t="s">
        <v>226</v>
      </c>
      <c r="S99" s="70" t="s">
        <v>227</v>
      </c>
      <c r="T99" s="71" t="s">
        <v>228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2" customFormat="1" ht="22.9" customHeight="1">
      <c r="A100" s="35"/>
      <c r="B100" s="36"/>
      <c r="C100" s="76" t="s">
        <v>229</v>
      </c>
      <c r="D100" s="37"/>
      <c r="E100" s="37"/>
      <c r="F100" s="37"/>
      <c r="G100" s="37"/>
      <c r="H100" s="37"/>
      <c r="I100" s="37"/>
      <c r="J100" s="157">
        <f>BK100</f>
        <v>0</v>
      </c>
      <c r="K100" s="37"/>
      <c r="L100" s="40"/>
      <c r="M100" s="72"/>
      <c r="N100" s="158"/>
      <c r="O100" s="73"/>
      <c r="P100" s="159">
        <f>P101+P128</f>
        <v>0</v>
      </c>
      <c r="Q100" s="73"/>
      <c r="R100" s="159">
        <f>R101+R128</f>
        <v>0.99949749999999993</v>
      </c>
      <c r="S100" s="73"/>
      <c r="T100" s="160">
        <f>T101+T128</f>
        <v>2.2366199999999998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74</v>
      </c>
      <c r="AU100" s="18" t="s">
        <v>210</v>
      </c>
      <c r="BK100" s="161">
        <f>BK101+BK128</f>
        <v>0</v>
      </c>
    </row>
    <row r="101" spans="1:65" s="12" customFormat="1" ht="25.9" customHeight="1">
      <c r="B101" s="162"/>
      <c r="C101" s="163"/>
      <c r="D101" s="164" t="s">
        <v>74</v>
      </c>
      <c r="E101" s="165" t="s">
        <v>1303</v>
      </c>
      <c r="F101" s="165" t="s">
        <v>1304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f>P102+P109+P118+P125</f>
        <v>0</v>
      </c>
      <c r="Q101" s="170"/>
      <c r="R101" s="171">
        <f>R102+R109+R118+R125</f>
        <v>0.40341149999999998</v>
      </c>
      <c r="S101" s="170"/>
      <c r="T101" s="172">
        <f>T102+T109+T118+T125</f>
        <v>1.821</v>
      </c>
      <c r="AR101" s="173" t="s">
        <v>80</v>
      </c>
      <c r="AT101" s="174" t="s">
        <v>74</v>
      </c>
      <c r="AU101" s="174" t="s">
        <v>75</v>
      </c>
      <c r="AY101" s="173" t="s">
        <v>233</v>
      </c>
      <c r="BK101" s="175">
        <f>BK102+BK109+BK118+BK125</f>
        <v>0</v>
      </c>
    </row>
    <row r="102" spans="1:65" s="12" customFormat="1" ht="22.9" customHeight="1">
      <c r="B102" s="162"/>
      <c r="C102" s="163"/>
      <c r="D102" s="164" t="s">
        <v>74</v>
      </c>
      <c r="E102" s="176" t="s">
        <v>269</v>
      </c>
      <c r="F102" s="176" t="s">
        <v>1305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SUM(P103:P108)</f>
        <v>0</v>
      </c>
      <c r="Q102" s="170"/>
      <c r="R102" s="171">
        <f>SUM(R103:R108)</f>
        <v>0.40341149999999998</v>
      </c>
      <c r="S102" s="170"/>
      <c r="T102" s="172">
        <f>SUM(T103:T108)</f>
        <v>0</v>
      </c>
      <c r="AR102" s="173" t="s">
        <v>80</v>
      </c>
      <c r="AT102" s="174" t="s">
        <v>74</v>
      </c>
      <c r="AU102" s="174" t="s">
        <v>80</v>
      </c>
      <c r="AY102" s="173" t="s">
        <v>233</v>
      </c>
      <c r="BK102" s="175">
        <f>SUM(BK103:BK108)</f>
        <v>0</v>
      </c>
    </row>
    <row r="103" spans="1:65" s="2" customFormat="1" ht="24.2" customHeight="1">
      <c r="A103" s="35"/>
      <c r="B103" s="36"/>
      <c r="C103" s="178" t="s">
        <v>80</v>
      </c>
      <c r="D103" s="178" t="s">
        <v>236</v>
      </c>
      <c r="E103" s="179" t="s">
        <v>1306</v>
      </c>
      <c r="F103" s="180" t="s">
        <v>1307</v>
      </c>
      <c r="G103" s="181" t="s">
        <v>301</v>
      </c>
      <c r="H103" s="182">
        <v>2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3.3999999999999998E-3</v>
      </c>
      <c r="R103" s="187">
        <f>Q103*H103</f>
        <v>6.7999999999999996E-3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2378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1309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178" t="s">
        <v>86</v>
      </c>
      <c r="D105" s="178" t="s">
        <v>236</v>
      </c>
      <c r="E105" s="179" t="s">
        <v>1460</v>
      </c>
      <c r="F105" s="180" t="s">
        <v>1461</v>
      </c>
      <c r="G105" s="181" t="s">
        <v>1099</v>
      </c>
      <c r="H105" s="182">
        <v>4.95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4.1529999999999997E-2</v>
      </c>
      <c r="R105" s="187">
        <f>Q105*H105</f>
        <v>0.20557349999999999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2379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1463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4.2" customHeight="1">
      <c r="A107" s="35"/>
      <c r="B107" s="36"/>
      <c r="C107" s="178" t="s">
        <v>91</v>
      </c>
      <c r="D107" s="178" t="s">
        <v>236</v>
      </c>
      <c r="E107" s="179" t="s">
        <v>1464</v>
      </c>
      <c r="F107" s="180" t="s">
        <v>1465</v>
      </c>
      <c r="G107" s="181" t="s">
        <v>1099</v>
      </c>
      <c r="H107" s="182">
        <v>4.5999999999999996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4.1529999999999997E-2</v>
      </c>
      <c r="R107" s="187">
        <f>Q107*H107</f>
        <v>0.19103799999999999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2380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1467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12" customFormat="1" ht="22.9" customHeight="1">
      <c r="B109" s="162"/>
      <c r="C109" s="163"/>
      <c r="D109" s="164" t="s">
        <v>74</v>
      </c>
      <c r="E109" s="176" t="s">
        <v>340</v>
      </c>
      <c r="F109" s="176" t="s">
        <v>1333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SUM(P110:P117)</f>
        <v>0</v>
      </c>
      <c r="Q109" s="170"/>
      <c r="R109" s="171">
        <f>SUM(R110:R117)</f>
        <v>0</v>
      </c>
      <c r="S109" s="170"/>
      <c r="T109" s="172">
        <f>SUM(T110:T117)</f>
        <v>1.821</v>
      </c>
      <c r="AR109" s="173" t="s">
        <v>80</v>
      </c>
      <c r="AT109" s="174" t="s">
        <v>74</v>
      </c>
      <c r="AU109" s="174" t="s">
        <v>80</v>
      </c>
      <c r="AY109" s="173" t="s">
        <v>233</v>
      </c>
      <c r="BK109" s="175">
        <f>SUM(BK110:BK117)</f>
        <v>0</v>
      </c>
    </row>
    <row r="110" spans="1:65" s="2" customFormat="1" ht="33" customHeight="1">
      <c r="A110" s="35"/>
      <c r="B110" s="36"/>
      <c r="C110" s="178" t="s">
        <v>260</v>
      </c>
      <c r="D110" s="178" t="s">
        <v>236</v>
      </c>
      <c r="E110" s="179" t="s">
        <v>1334</v>
      </c>
      <c r="F110" s="180" t="s">
        <v>1335</v>
      </c>
      <c r="G110" s="181" t="s">
        <v>301</v>
      </c>
      <c r="H110" s="182">
        <v>2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7.2999999999999995E-2</v>
      </c>
      <c r="T110" s="188">
        <f>S110*H110</f>
        <v>0.14599999999999999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2381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1337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37.9" customHeight="1">
      <c r="A112" s="35"/>
      <c r="B112" s="36"/>
      <c r="C112" s="178" t="s">
        <v>232</v>
      </c>
      <c r="D112" s="178" t="s">
        <v>236</v>
      </c>
      <c r="E112" s="179" t="s">
        <v>1469</v>
      </c>
      <c r="F112" s="180" t="s">
        <v>1470</v>
      </c>
      <c r="G112" s="181" t="s">
        <v>307</v>
      </c>
      <c r="H112" s="182">
        <v>33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1.7999999999999999E-2</v>
      </c>
      <c r="T112" s="188">
        <f>S112*H112</f>
        <v>0.59399999999999997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2382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1472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37.9" customHeight="1">
      <c r="A114" s="35"/>
      <c r="B114" s="36"/>
      <c r="C114" s="178" t="s">
        <v>269</v>
      </c>
      <c r="D114" s="178" t="s">
        <v>236</v>
      </c>
      <c r="E114" s="179" t="s">
        <v>1473</v>
      </c>
      <c r="F114" s="180" t="s">
        <v>1474</v>
      </c>
      <c r="G114" s="181" t="s">
        <v>307</v>
      </c>
      <c r="H114" s="182">
        <v>11.5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5.3999999999999999E-2</v>
      </c>
      <c r="T114" s="188">
        <f>S114*H114</f>
        <v>0.621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260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2383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1476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49.15" customHeight="1">
      <c r="A116" s="35"/>
      <c r="B116" s="36"/>
      <c r="C116" s="178" t="s">
        <v>276</v>
      </c>
      <c r="D116" s="178" t="s">
        <v>236</v>
      </c>
      <c r="E116" s="179" t="s">
        <v>1477</v>
      </c>
      <c r="F116" s="180" t="s">
        <v>1478</v>
      </c>
      <c r="G116" s="181" t="s">
        <v>307</v>
      </c>
      <c r="H116" s="182">
        <v>11.5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0.04</v>
      </c>
      <c r="T116" s="188">
        <f>S116*H116</f>
        <v>0.46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2384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1480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284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2.2370000000000001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2385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340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19.015000000000001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2386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188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2.2370000000000001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2387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123</v>
      </c>
      <c r="D126" s="178" t="s">
        <v>236</v>
      </c>
      <c r="E126" s="179" t="s">
        <v>2388</v>
      </c>
      <c r="F126" s="180" t="s">
        <v>2389</v>
      </c>
      <c r="G126" s="181" t="s">
        <v>549</v>
      </c>
      <c r="H126" s="182">
        <v>0.40799999999999997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2390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2391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P129+P163+P183</f>
        <v>0</v>
      </c>
      <c r="Q128" s="170"/>
      <c r="R128" s="171">
        <f>R129+R163+R183</f>
        <v>0.59608599999999989</v>
      </c>
      <c r="S128" s="170"/>
      <c r="T128" s="172">
        <f>T129+T163+T183</f>
        <v>0.41561999999999999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BK129+BK163+BK183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SUM(P130:P162)</f>
        <v>0</v>
      </c>
      <c r="Q129" s="170"/>
      <c r="R129" s="171">
        <f>SUM(R130:R162)</f>
        <v>0.17328999999999997</v>
      </c>
      <c r="S129" s="170"/>
      <c r="T129" s="172">
        <f>SUM(T130:T162)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SUM(BK130:BK162)</f>
        <v>0</v>
      </c>
    </row>
    <row r="130" spans="1:65" s="2" customFormat="1" ht="33" customHeight="1">
      <c r="A130" s="35"/>
      <c r="B130" s="36"/>
      <c r="C130" s="178" t="s">
        <v>158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29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2.8420000000000001E-2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2392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191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37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4.6620000000000002E-2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2393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126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23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6.5320000000000003E-2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2394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8</v>
      </c>
      <c r="D136" s="178" t="s">
        <v>236</v>
      </c>
      <c r="E136" s="179" t="s">
        <v>1491</v>
      </c>
      <c r="F136" s="180" t="s">
        <v>1492</v>
      </c>
      <c r="G136" s="181" t="s">
        <v>307</v>
      </c>
      <c r="H136" s="182">
        <v>16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4.0000000000000003E-5</v>
      </c>
      <c r="R136" s="187">
        <f>Q136*H136</f>
        <v>6.4000000000000005E-4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2395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1494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194</v>
      </c>
      <c r="D138" s="178" t="s">
        <v>236</v>
      </c>
      <c r="E138" s="179" t="s">
        <v>1495</v>
      </c>
      <c r="F138" s="180" t="s">
        <v>1496</v>
      </c>
      <c r="G138" s="181" t="s">
        <v>307</v>
      </c>
      <c r="H138" s="182">
        <v>17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4.0000000000000003E-5</v>
      </c>
      <c r="R138" s="187">
        <f>Q138*H138</f>
        <v>6.8000000000000005E-4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2396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1498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129</v>
      </c>
      <c r="D140" s="178" t="s">
        <v>236</v>
      </c>
      <c r="E140" s="179" t="s">
        <v>1499</v>
      </c>
      <c r="F140" s="180" t="s">
        <v>1500</v>
      </c>
      <c r="G140" s="181" t="s">
        <v>307</v>
      </c>
      <c r="H140" s="182">
        <v>11.5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4.6000000000000001E-4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2397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1502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163</v>
      </c>
      <c r="D142" s="178" t="s">
        <v>236</v>
      </c>
      <c r="E142" s="179" t="s">
        <v>1503</v>
      </c>
      <c r="F142" s="180" t="s">
        <v>1504</v>
      </c>
      <c r="G142" s="181" t="s">
        <v>307</v>
      </c>
      <c r="H142" s="182">
        <v>13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2.0000000000000001E-4</v>
      </c>
      <c r="R142" s="187">
        <f>Q142*H142</f>
        <v>2.6000000000000003E-3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2398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1506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197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31.5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7.5599999999999999E-3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2399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24.2" customHeight="1">
      <c r="A146" s="35"/>
      <c r="B146" s="36"/>
      <c r="C146" s="178" t="s">
        <v>132</v>
      </c>
      <c r="D146" s="178" t="s">
        <v>236</v>
      </c>
      <c r="E146" s="179" t="s">
        <v>1508</v>
      </c>
      <c r="F146" s="180" t="s">
        <v>1509</v>
      </c>
      <c r="G146" s="181" t="s">
        <v>301</v>
      </c>
      <c r="H146" s="182">
        <v>6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2400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1511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16.5" customHeight="1">
      <c r="A148" s="35"/>
      <c r="B148" s="36"/>
      <c r="C148" s="206" t="s">
        <v>7</v>
      </c>
      <c r="D148" s="206" t="s">
        <v>310</v>
      </c>
      <c r="E148" s="207" t="s">
        <v>1512</v>
      </c>
      <c r="F148" s="208" t="s">
        <v>1513</v>
      </c>
      <c r="G148" s="209" t="s">
        <v>301</v>
      </c>
      <c r="H148" s="210">
        <v>2</v>
      </c>
      <c r="I148" s="211"/>
      <c r="J148" s="212">
        <f t="shared" ref="J148:J155" si="0">ROUND(I148*H148,2)</f>
        <v>0</v>
      </c>
      <c r="K148" s="208" t="s">
        <v>240</v>
      </c>
      <c r="L148" s="213"/>
      <c r="M148" s="214" t="s">
        <v>19</v>
      </c>
      <c r="N148" s="215" t="s">
        <v>46</v>
      </c>
      <c r="O148" s="65"/>
      <c r="P148" s="187">
        <f t="shared" ref="P148:P155" si="1">O148*H148</f>
        <v>0</v>
      </c>
      <c r="Q148" s="187">
        <v>3.0000000000000001E-5</v>
      </c>
      <c r="R148" s="187">
        <f t="shared" ref="R148:R155" si="2">Q148*H148</f>
        <v>6.0000000000000002E-5</v>
      </c>
      <c r="S148" s="187">
        <v>0</v>
      </c>
      <c r="T148" s="188">
        <f t="shared" ref="T148:T155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313</v>
      </c>
      <c r="AT148" s="189" t="s">
        <v>310</v>
      </c>
      <c r="AU148" s="189" t="s">
        <v>86</v>
      </c>
      <c r="AY148" s="18" t="s">
        <v>233</v>
      </c>
      <c r="BE148" s="190">
        <f t="shared" ref="BE148:BE155" si="4">IF(N148="základní",J148,0)</f>
        <v>0</v>
      </c>
      <c r="BF148" s="190">
        <f t="shared" ref="BF148:BF155" si="5">IF(N148="snížená",J148,0)</f>
        <v>0</v>
      </c>
      <c r="BG148" s="190">
        <f t="shared" ref="BG148:BG155" si="6">IF(N148="zákl. přenesená",J148,0)</f>
        <v>0</v>
      </c>
      <c r="BH148" s="190">
        <f t="shared" ref="BH148:BH155" si="7">IF(N148="sníž. přenesená",J148,0)</f>
        <v>0</v>
      </c>
      <c r="BI148" s="190">
        <f t="shared" ref="BI148:BI155" si="8">IF(N148="nulová",J148,0)</f>
        <v>0</v>
      </c>
      <c r="BJ148" s="18" t="s">
        <v>80</v>
      </c>
      <c r="BK148" s="190">
        <f t="shared" ref="BK148:BK155" si="9">ROUND(I148*H148,2)</f>
        <v>0</v>
      </c>
      <c r="BL148" s="18" t="s">
        <v>194</v>
      </c>
      <c r="BM148" s="189" t="s">
        <v>2401</v>
      </c>
    </row>
    <row r="149" spans="1:65" s="2" customFormat="1" ht="16.5" customHeight="1">
      <c r="A149" s="35"/>
      <c r="B149" s="36"/>
      <c r="C149" s="206" t="s">
        <v>200</v>
      </c>
      <c r="D149" s="206" t="s">
        <v>310</v>
      </c>
      <c r="E149" s="207" t="s">
        <v>1423</v>
      </c>
      <c r="F149" s="208" t="s">
        <v>1424</v>
      </c>
      <c r="G149" s="209" t="s">
        <v>301</v>
      </c>
      <c r="H149" s="210">
        <v>17</v>
      </c>
      <c r="I149" s="211"/>
      <c r="J149" s="212">
        <f t="shared" si="0"/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si="1"/>
        <v>0</v>
      </c>
      <c r="Q149" s="187">
        <v>4.0000000000000003E-5</v>
      </c>
      <c r="R149" s="187">
        <f t="shared" si="2"/>
        <v>6.8000000000000005E-4</v>
      </c>
      <c r="S149" s="187">
        <v>0</v>
      </c>
      <c r="T149" s="18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8" t="s">
        <v>80</v>
      </c>
      <c r="BK149" s="190">
        <f t="shared" si="9"/>
        <v>0</v>
      </c>
      <c r="BL149" s="18" t="s">
        <v>194</v>
      </c>
      <c r="BM149" s="189" t="s">
        <v>2402</v>
      </c>
    </row>
    <row r="150" spans="1:65" s="2" customFormat="1" ht="16.5" customHeight="1">
      <c r="A150" s="35"/>
      <c r="B150" s="36"/>
      <c r="C150" s="206" t="s">
        <v>135</v>
      </c>
      <c r="D150" s="206" t="s">
        <v>310</v>
      </c>
      <c r="E150" s="207" t="s">
        <v>1516</v>
      </c>
      <c r="F150" s="208" t="s">
        <v>1517</v>
      </c>
      <c r="G150" s="209" t="s">
        <v>301</v>
      </c>
      <c r="H150" s="210">
        <v>4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1.2E-4</v>
      </c>
      <c r="R150" s="187">
        <f t="shared" si="2"/>
        <v>4.8000000000000001E-4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2403</v>
      </c>
    </row>
    <row r="151" spans="1:65" s="2" customFormat="1" ht="24.2" customHeight="1">
      <c r="A151" s="35"/>
      <c r="B151" s="36"/>
      <c r="C151" s="206" t="s">
        <v>168</v>
      </c>
      <c r="D151" s="206" t="s">
        <v>310</v>
      </c>
      <c r="E151" s="207" t="s">
        <v>1519</v>
      </c>
      <c r="F151" s="208" t="s">
        <v>1520</v>
      </c>
      <c r="G151" s="209" t="s">
        <v>301</v>
      </c>
      <c r="H151" s="210">
        <v>36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2.0000000000000002E-5</v>
      </c>
      <c r="R151" s="187">
        <f t="shared" si="2"/>
        <v>7.2000000000000005E-4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2404</v>
      </c>
    </row>
    <row r="152" spans="1:65" s="2" customFormat="1" ht="24.2" customHeight="1">
      <c r="A152" s="35"/>
      <c r="B152" s="36"/>
      <c r="C152" s="206" t="s">
        <v>203</v>
      </c>
      <c r="D152" s="206" t="s">
        <v>310</v>
      </c>
      <c r="E152" s="207" t="s">
        <v>1522</v>
      </c>
      <c r="F152" s="208" t="s">
        <v>1523</v>
      </c>
      <c r="G152" s="209" t="s">
        <v>301</v>
      </c>
      <c r="H152" s="210">
        <v>12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3.0000000000000001E-5</v>
      </c>
      <c r="R152" s="187">
        <f t="shared" si="2"/>
        <v>3.6000000000000002E-4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2405</v>
      </c>
    </row>
    <row r="153" spans="1:65" s="2" customFormat="1" ht="16.5" customHeight="1">
      <c r="A153" s="35"/>
      <c r="B153" s="36"/>
      <c r="C153" s="206" t="s">
        <v>401</v>
      </c>
      <c r="D153" s="206" t="s">
        <v>310</v>
      </c>
      <c r="E153" s="207" t="s">
        <v>1429</v>
      </c>
      <c r="F153" s="208" t="s">
        <v>1430</v>
      </c>
      <c r="G153" s="209" t="s">
        <v>301</v>
      </c>
      <c r="H153" s="210">
        <v>16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1.0000000000000001E-5</v>
      </c>
      <c r="R153" s="187">
        <f t="shared" si="2"/>
        <v>1.6000000000000001E-4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2406</v>
      </c>
    </row>
    <row r="154" spans="1:65" s="2" customFormat="1" ht="16.5" customHeight="1">
      <c r="A154" s="35"/>
      <c r="B154" s="36"/>
      <c r="C154" s="206" t="s">
        <v>406</v>
      </c>
      <c r="D154" s="206" t="s">
        <v>310</v>
      </c>
      <c r="E154" s="207" t="s">
        <v>1529</v>
      </c>
      <c r="F154" s="208" t="s">
        <v>1530</v>
      </c>
      <c r="G154" s="209" t="s">
        <v>301</v>
      </c>
      <c r="H154" s="210">
        <v>4</v>
      </c>
      <c r="I154" s="211"/>
      <c r="J154" s="212">
        <f t="shared" si="0"/>
        <v>0</v>
      </c>
      <c r="K154" s="208" t="s">
        <v>240</v>
      </c>
      <c r="L154" s="213"/>
      <c r="M154" s="214" t="s">
        <v>19</v>
      </c>
      <c r="N154" s="215" t="s">
        <v>46</v>
      </c>
      <c r="O154" s="65"/>
      <c r="P154" s="187">
        <f t="shared" si="1"/>
        <v>0</v>
      </c>
      <c r="Q154" s="187">
        <v>3.0000000000000001E-5</v>
      </c>
      <c r="R154" s="187">
        <f t="shared" si="2"/>
        <v>1.2E-4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313</v>
      </c>
      <c r="AT154" s="189" t="s">
        <v>310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2407</v>
      </c>
    </row>
    <row r="155" spans="1:65" s="2" customFormat="1" ht="21.75" customHeight="1">
      <c r="A155" s="35"/>
      <c r="B155" s="36"/>
      <c r="C155" s="178" t="s">
        <v>410</v>
      </c>
      <c r="D155" s="178" t="s">
        <v>236</v>
      </c>
      <c r="E155" s="179" t="s">
        <v>1536</v>
      </c>
      <c r="F155" s="180" t="s">
        <v>1537</v>
      </c>
      <c r="G155" s="181" t="s">
        <v>1538</v>
      </c>
      <c r="H155" s="182">
        <v>6</v>
      </c>
      <c r="I155" s="183"/>
      <c r="J155" s="184">
        <f t="shared" si="0"/>
        <v>0</v>
      </c>
      <c r="K155" s="180" t="s">
        <v>240</v>
      </c>
      <c r="L155" s="40"/>
      <c r="M155" s="185" t="s">
        <v>19</v>
      </c>
      <c r="N155" s="186" t="s">
        <v>46</v>
      </c>
      <c r="O155" s="65"/>
      <c r="P155" s="187">
        <f t="shared" si="1"/>
        <v>0</v>
      </c>
      <c r="Q155" s="187">
        <v>2.5000000000000001E-4</v>
      </c>
      <c r="R155" s="187">
        <f t="shared" si="2"/>
        <v>1.5E-3</v>
      </c>
      <c r="S155" s="187">
        <v>0</v>
      </c>
      <c r="T155" s="18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194</v>
      </c>
      <c r="AT155" s="189" t="s">
        <v>236</v>
      </c>
      <c r="AU155" s="189" t="s">
        <v>86</v>
      </c>
      <c r="AY155" s="18" t="s">
        <v>233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8" t="s">
        <v>80</v>
      </c>
      <c r="BK155" s="190">
        <f t="shared" si="9"/>
        <v>0</v>
      </c>
      <c r="BL155" s="18" t="s">
        <v>194</v>
      </c>
      <c r="BM155" s="189" t="s">
        <v>2408</v>
      </c>
    </row>
    <row r="156" spans="1:65" s="2" customFormat="1">
      <c r="A156" s="35"/>
      <c r="B156" s="36"/>
      <c r="C156" s="37"/>
      <c r="D156" s="191" t="s">
        <v>243</v>
      </c>
      <c r="E156" s="37"/>
      <c r="F156" s="192" t="s">
        <v>1540</v>
      </c>
      <c r="G156" s="37"/>
      <c r="H156" s="37"/>
      <c r="I156" s="193"/>
      <c r="J156" s="37"/>
      <c r="K156" s="37"/>
      <c r="L156" s="40"/>
      <c r="M156" s="194"/>
      <c r="N156" s="195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243</v>
      </c>
      <c r="AU156" s="18" t="s">
        <v>86</v>
      </c>
    </row>
    <row r="157" spans="1:65" s="2" customFormat="1" ht="37.9" customHeight="1">
      <c r="A157" s="35"/>
      <c r="B157" s="36"/>
      <c r="C157" s="178" t="s">
        <v>415</v>
      </c>
      <c r="D157" s="178" t="s">
        <v>236</v>
      </c>
      <c r="E157" s="179" t="s">
        <v>1444</v>
      </c>
      <c r="F157" s="180" t="s">
        <v>1445</v>
      </c>
      <c r="G157" s="181" t="s">
        <v>307</v>
      </c>
      <c r="H157" s="182">
        <v>89</v>
      </c>
      <c r="I157" s="183"/>
      <c r="J157" s="184">
        <f>ROUND(I157*H157,2)</f>
        <v>0</v>
      </c>
      <c r="K157" s="180" t="s">
        <v>240</v>
      </c>
      <c r="L157" s="40"/>
      <c r="M157" s="185" t="s">
        <v>19</v>
      </c>
      <c r="N157" s="186" t="s">
        <v>46</v>
      </c>
      <c r="O157" s="65"/>
      <c r="P157" s="187">
        <f>O157*H157</f>
        <v>0</v>
      </c>
      <c r="Q157" s="187">
        <v>1.9000000000000001E-4</v>
      </c>
      <c r="R157" s="187">
        <f>Q157*H157</f>
        <v>1.6910000000000001E-2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194</v>
      </c>
      <c r="AT157" s="189" t="s">
        <v>236</v>
      </c>
      <c r="AU157" s="189" t="s">
        <v>86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2409</v>
      </c>
    </row>
    <row r="158" spans="1:65" s="2" customFormat="1">
      <c r="A158" s="35"/>
      <c r="B158" s="36"/>
      <c r="C158" s="37"/>
      <c r="D158" s="191" t="s">
        <v>243</v>
      </c>
      <c r="E158" s="37"/>
      <c r="F158" s="192" t="s">
        <v>1447</v>
      </c>
      <c r="G158" s="37"/>
      <c r="H158" s="37"/>
      <c r="I158" s="193"/>
      <c r="J158" s="37"/>
      <c r="K158" s="37"/>
      <c r="L158" s="40"/>
      <c r="M158" s="194"/>
      <c r="N158" s="19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243</v>
      </c>
      <c r="AU158" s="18" t="s">
        <v>86</v>
      </c>
    </row>
    <row r="159" spans="1:65" s="2" customFormat="1" ht="44.25" customHeight="1">
      <c r="A159" s="35"/>
      <c r="B159" s="36"/>
      <c r="C159" s="178" t="s">
        <v>419</v>
      </c>
      <c r="D159" s="178" t="s">
        <v>236</v>
      </c>
      <c r="E159" s="179" t="s">
        <v>1448</v>
      </c>
      <c r="F159" s="180" t="s">
        <v>1449</v>
      </c>
      <c r="G159" s="181" t="s">
        <v>549</v>
      </c>
      <c r="H159" s="182">
        <v>0.17299999999999999</v>
      </c>
      <c r="I159" s="183"/>
      <c r="J159" s="184">
        <f>ROUND(I159*H159,2)</f>
        <v>0</v>
      </c>
      <c r="K159" s="180" t="s">
        <v>240</v>
      </c>
      <c r="L159" s="40"/>
      <c r="M159" s="185" t="s">
        <v>19</v>
      </c>
      <c r="N159" s="186" t="s">
        <v>46</v>
      </c>
      <c r="O159" s="65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194</v>
      </c>
      <c r="AT159" s="189" t="s">
        <v>236</v>
      </c>
      <c r="AU159" s="189" t="s">
        <v>86</v>
      </c>
      <c r="AY159" s="18" t="s">
        <v>233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8" t="s">
        <v>80</v>
      </c>
      <c r="BK159" s="190">
        <f>ROUND(I159*H159,2)</f>
        <v>0</v>
      </c>
      <c r="BL159" s="18" t="s">
        <v>194</v>
      </c>
      <c r="BM159" s="189" t="s">
        <v>2410</v>
      </c>
    </row>
    <row r="160" spans="1:65" s="2" customFormat="1">
      <c r="A160" s="35"/>
      <c r="B160" s="36"/>
      <c r="C160" s="37"/>
      <c r="D160" s="191" t="s">
        <v>243</v>
      </c>
      <c r="E160" s="37"/>
      <c r="F160" s="192" t="s">
        <v>1451</v>
      </c>
      <c r="G160" s="37"/>
      <c r="H160" s="37"/>
      <c r="I160" s="193"/>
      <c r="J160" s="37"/>
      <c r="K160" s="37"/>
      <c r="L160" s="40"/>
      <c r="M160" s="194"/>
      <c r="N160" s="195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243</v>
      </c>
      <c r="AU160" s="18" t="s">
        <v>86</v>
      </c>
    </row>
    <row r="161" spans="1:65" s="2" customFormat="1" ht="49.15" customHeight="1">
      <c r="A161" s="35"/>
      <c r="B161" s="36"/>
      <c r="C161" s="178" t="s">
        <v>424</v>
      </c>
      <c r="D161" s="178" t="s">
        <v>236</v>
      </c>
      <c r="E161" s="179" t="s">
        <v>1452</v>
      </c>
      <c r="F161" s="180" t="s">
        <v>1453</v>
      </c>
      <c r="G161" s="181" t="s">
        <v>549</v>
      </c>
      <c r="H161" s="182">
        <v>0.17299999999999999</v>
      </c>
      <c r="I161" s="183"/>
      <c r="J161" s="184">
        <f>ROUND(I161*H161,2)</f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86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2411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1455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86</v>
      </c>
    </row>
    <row r="163" spans="1:65" s="12" customFormat="1" ht="22.9" customHeight="1">
      <c r="B163" s="162"/>
      <c r="C163" s="163"/>
      <c r="D163" s="164" t="s">
        <v>74</v>
      </c>
      <c r="E163" s="176" t="s">
        <v>1544</v>
      </c>
      <c r="F163" s="176" t="s">
        <v>1545</v>
      </c>
      <c r="G163" s="163"/>
      <c r="H163" s="163"/>
      <c r="I163" s="166"/>
      <c r="J163" s="177">
        <f>BK163</f>
        <v>0</v>
      </c>
      <c r="K163" s="163"/>
      <c r="L163" s="168"/>
      <c r="M163" s="169"/>
      <c r="N163" s="170"/>
      <c r="O163" s="170"/>
      <c r="P163" s="171">
        <f>SUM(P164:P182)</f>
        <v>0</v>
      </c>
      <c r="Q163" s="170"/>
      <c r="R163" s="171">
        <f>SUM(R164:R182)</f>
        <v>0.14609999999999998</v>
      </c>
      <c r="S163" s="170"/>
      <c r="T163" s="172">
        <f>SUM(T164:T182)</f>
        <v>0.12186</v>
      </c>
      <c r="AR163" s="173" t="s">
        <v>86</v>
      </c>
      <c r="AT163" s="174" t="s">
        <v>74</v>
      </c>
      <c r="AU163" s="174" t="s">
        <v>80</v>
      </c>
      <c r="AY163" s="173" t="s">
        <v>233</v>
      </c>
      <c r="BK163" s="175">
        <f>SUM(BK164:BK182)</f>
        <v>0</v>
      </c>
    </row>
    <row r="164" spans="1:65" s="2" customFormat="1" ht="21.75" customHeight="1">
      <c r="A164" s="35"/>
      <c r="B164" s="36"/>
      <c r="C164" s="178" t="s">
        <v>313</v>
      </c>
      <c r="D164" s="178" t="s">
        <v>236</v>
      </c>
      <c r="E164" s="179" t="s">
        <v>1557</v>
      </c>
      <c r="F164" s="180" t="s">
        <v>1558</v>
      </c>
      <c r="G164" s="181" t="s">
        <v>336</v>
      </c>
      <c r="H164" s="182">
        <v>6</v>
      </c>
      <c r="I164" s="183"/>
      <c r="J164" s="184">
        <f>ROUND(I164*H164,2)</f>
        <v>0</v>
      </c>
      <c r="K164" s="180" t="s">
        <v>240</v>
      </c>
      <c r="L164" s="40"/>
      <c r="M164" s="185" t="s">
        <v>19</v>
      </c>
      <c r="N164" s="186" t="s">
        <v>46</v>
      </c>
      <c r="O164" s="65"/>
      <c r="P164" s="187">
        <f>O164*H164</f>
        <v>0</v>
      </c>
      <c r="Q164" s="187">
        <v>0</v>
      </c>
      <c r="R164" s="187">
        <f>Q164*H164</f>
        <v>0</v>
      </c>
      <c r="S164" s="187">
        <v>1.9460000000000002E-2</v>
      </c>
      <c r="T164" s="188">
        <f>S164*H164</f>
        <v>0.11676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194</v>
      </c>
      <c r="AT164" s="189" t="s">
        <v>236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2412</v>
      </c>
    </row>
    <row r="165" spans="1:65" s="2" customFormat="1">
      <c r="A165" s="35"/>
      <c r="B165" s="36"/>
      <c r="C165" s="37"/>
      <c r="D165" s="191" t="s">
        <v>243</v>
      </c>
      <c r="E165" s="37"/>
      <c r="F165" s="192" t="s">
        <v>1560</v>
      </c>
      <c r="G165" s="37"/>
      <c r="H165" s="37"/>
      <c r="I165" s="193"/>
      <c r="J165" s="37"/>
      <c r="K165" s="37"/>
      <c r="L165" s="40"/>
      <c r="M165" s="194"/>
      <c r="N165" s="195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243</v>
      </c>
      <c r="AU165" s="18" t="s">
        <v>86</v>
      </c>
    </row>
    <row r="166" spans="1:65" s="2" customFormat="1" ht="24.2" customHeight="1">
      <c r="A166" s="35"/>
      <c r="B166" s="36"/>
      <c r="C166" s="178" t="s">
        <v>432</v>
      </c>
      <c r="D166" s="178" t="s">
        <v>236</v>
      </c>
      <c r="E166" s="179" t="s">
        <v>1598</v>
      </c>
      <c r="F166" s="180" t="s">
        <v>1599</v>
      </c>
      <c r="G166" s="181" t="s">
        <v>301</v>
      </c>
      <c r="H166" s="182">
        <v>6</v>
      </c>
      <c r="I166" s="183"/>
      <c r="J166" s="184">
        <f>ROUND(I166*H166,2)</f>
        <v>0</v>
      </c>
      <c r="K166" s="180" t="s">
        <v>240</v>
      </c>
      <c r="L166" s="40"/>
      <c r="M166" s="185" t="s">
        <v>19</v>
      </c>
      <c r="N166" s="186" t="s">
        <v>46</v>
      </c>
      <c r="O166" s="65"/>
      <c r="P166" s="187">
        <f>O166*H166</f>
        <v>0</v>
      </c>
      <c r="Q166" s="187">
        <v>0</v>
      </c>
      <c r="R166" s="187">
        <f>Q166*H166</f>
        <v>0</v>
      </c>
      <c r="S166" s="187">
        <v>8.4999999999999995E-4</v>
      </c>
      <c r="T166" s="188">
        <f>S166*H166</f>
        <v>5.0999999999999995E-3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194</v>
      </c>
      <c r="AT166" s="189" t="s">
        <v>236</v>
      </c>
      <c r="AU166" s="189" t="s">
        <v>86</v>
      </c>
      <c r="AY166" s="18" t="s">
        <v>233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8" t="s">
        <v>80</v>
      </c>
      <c r="BK166" s="190">
        <f>ROUND(I166*H166,2)</f>
        <v>0</v>
      </c>
      <c r="BL166" s="18" t="s">
        <v>194</v>
      </c>
      <c r="BM166" s="189" t="s">
        <v>2413</v>
      </c>
    </row>
    <row r="167" spans="1:65" s="2" customFormat="1">
      <c r="A167" s="35"/>
      <c r="B167" s="36"/>
      <c r="C167" s="37"/>
      <c r="D167" s="191" t="s">
        <v>243</v>
      </c>
      <c r="E167" s="37"/>
      <c r="F167" s="192" t="s">
        <v>1601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243</v>
      </c>
      <c r="AU167" s="18" t="s">
        <v>86</v>
      </c>
    </row>
    <row r="168" spans="1:65" s="2" customFormat="1" ht="37.9" customHeight="1">
      <c r="A168" s="35"/>
      <c r="B168" s="36"/>
      <c r="C168" s="178" t="s">
        <v>437</v>
      </c>
      <c r="D168" s="178" t="s">
        <v>236</v>
      </c>
      <c r="E168" s="179" t="s">
        <v>1565</v>
      </c>
      <c r="F168" s="180" t="s">
        <v>1566</v>
      </c>
      <c r="G168" s="181" t="s">
        <v>336</v>
      </c>
      <c r="H168" s="182">
        <v>6</v>
      </c>
      <c r="I168" s="183"/>
      <c r="J168" s="184">
        <f>ROUND(I168*H168,2)</f>
        <v>0</v>
      </c>
      <c r="K168" s="180" t="s">
        <v>240</v>
      </c>
      <c r="L168" s="40"/>
      <c r="M168" s="185" t="s">
        <v>19</v>
      </c>
      <c r="N168" s="186" t="s">
        <v>46</v>
      </c>
      <c r="O168" s="65"/>
      <c r="P168" s="187">
        <f>O168*H168</f>
        <v>0</v>
      </c>
      <c r="Q168" s="187">
        <v>2.0729999999999998E-2</v>
      </c>
      <c r="R168" s="187">
        <f>Q168*H168</f>
        <v>0.12437999999999999</v>
      </c>
      <c r="S168" s="187">
        <v>0</v>
      </c>
      <c r="T168" s="18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194</v>
      </c>
      <c r="AT168" s="189" t="s">
        <v>236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2414</v>
      </c>
    </row>
    <row r="169" spans="1:65" s="2" customFormat="1">
      <c r="A169" s="35"/>
      <c r="B169" s="36"/>
      <c r="C169" s="37"/>
      <c r="D169" s="191" t="s">
        <v>243</v>
      </c>
      <c r="E169" s="37"/>
      <c r="F169" s="192" t="s">
        <v>1568</v>
      </c>
      <c r="G169" s="37"/>
      <c r="H169" s="37"/>
      <c r="I169" s="193"/>
      <c r="J169" s="37"/>
      <c r="K169" s="37"/>
      <c r="L169" s="40"/>
      <c r="M169" s="194"/>
      <c r="N169" s="195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243</v>
      </c>
      <c r="AU169" s="18" t="s">
        <v>86</v>
      </c>
    </row>
    <row r="170" spans="1:65" s="2" customFormat="1" ht="16.5" customHeight="1">
      <c r="A170" s="35"/>
      <c r="B170" s="36"/>
      <c r="C170" s="178" t="s">
        <v>442</v>
      </c>
      <c r="D170" s="178" t="s">
        <v>236</v>
      </c>
      <c r="E170" s="179" t="s">
        <v>1573</v>
      </c>
      <c r="F170" s="180" t="s">
        <v>1574</v>
      </c>
      <c r="G170" s="181" t="s">
        <v>336</v>
      </c>
      <c r="H170" s="182">
        <v>6</v>
      </c>
      <c r="I170" s="183"/>
      <c r="J170" s="184">
        <f>ROUND(I170*H170,2)</f>
        <v>0</v>
      </c>
      <c r="K170" s="180" t="s">
        <v>19</v>
      </c>
      <c r="L170" s="40"/>
      <c r="M170" s="185" t="s">
        <v>19</v>
      </c>
      <c r="N170" s="186" t="s">
        <v>46</v>
      </c>
      <c r="O170" s="65"/>
      <c r="P170" s="187">
        <f>O170*H170</f>
        <v>0</v>
      </c>
      <c r="Q170" s="187">
        <v>1.2999999999999999E-4</v>
      </c>
      <c r="R170" s="187">
        <f>Q170*H170</f>
        <v>7.7999999999999988E-4</v>
      </c>
      <c r="S170" s="187">
        <v>0</v>
      </c>
      <c r="T170" s="18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9" t="s">
        <v>194</v>
      </c>
      <c r="AT170" s="189" t="s">
        <v>236</v>
      </c>
      <c r="AU170" s="189" t="s">
        <v>86</v>
      </c>
      <c r="AY170" s="18" t="s">
        <v>233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8" t="s">
        <v>80</v>
      </c>
      <c r="BK170" s="190">
        <f>ROUND(I170*H170,2)</f>
        <v>0</v>
      </c>
      <c r="BL170" s="18" t="s">
        <v>194</v>
      </c>
      <c r="BM170" s="189" t="s">
        <v>2415</v>
      </c>
    </row>
    <row r="171" spans="1:65" s="2" customFormat="1" ht="37.9" customHeight="1">
      <c r="A171" s="35"/>
      <c r="B171" s="36"/>
      <c r="C171" s="206" t="s">
        <v>447</v>
      </c>
      <c r="D171" s="206" t="s">
        <v>310</v>
      </c>
      <c r="E171" s="207" t="s">
        <v>1576</v>
      </c>
      <c r="F171" s="208" t="s">
        <v>1577</v>
      </c>
      <c r="G171" s="209" t="s">
        <v>301</v>
      </c>
      <c r="H171" s="210">
        <v>6</v>
      </c>
      <c r="I171" s="211"/>
      <c r="J171" s="212">
        <f>ROUND(I171*H171,2)</f>
        <v>0</v>
      </c>
      <c r="K171" s="208" t="s">
        <v>19</v>
      </c>
      <c r="L171" s="213"/>
      <c r="M171" s="214" t="s">
        <v>19</v>
      </c>
      <c r="N171" s="215" t="s">
        <v>46</v>
      </c>
      <c r="O171" s="65"/>
      <c r="P171" s="187">
        <f>O171*H171</f>
        <v>0</v>
      </c>
      <c r="Q171" s="187">
        <v>6.4999999999999997E-4</v>
      </c>
      <c r="R171" s="187">
        <f>Q171*H171</f>
        <v>3.8999999999999998E-3</v>
      </c>
      <c r="S171" s="187">
        <v>0</v>
      </c>
      <c r="T171" s="18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9" t="s">
        <v>313</v>
      </c>
      <c r="AT171" s="189" t="s">
        <v>310</v>
      </c>
      <c r="AU171" s="189" t="s">
        <v>86</v>
      </c>
      <c r="AY171" s="18" t="s">
        <v>233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8" t="s">
        <v>80</v>
      </c>
      <c r="BK171" s="190">
        <f>ROUND(I171*H171,2)</f>
        <v>0</v>
      </c>
      <c r="BL171" s="18" t="s">
        <v>194</v>
      </c>
      <c r="BM171" s="189" t="s">
        <v>2416</v>
      </c>
    </row>
    <row r="172" spans="1:65" s="2" customFormat="1" ht="21.75" customHeight="1">
      <c r="A172" s="35"/>
      <c r="B172" s="36"/>
      <c r="C172" s="178" t="s">
        <v>452</v>
      </c>
      <c r="D172" s="178" t="s">
        <v>236</v>
      </c>
      <c r="E172" s="179" t="s">
        <v>1583</v>
      </c>
      <c r="F172" s="180" t="s">
        <v>1584</v>
      </c>
      <c r="G172" s="181" t="s">
        <v>336</v>
      </c>
      <c r="H172" s="182">
        <v>6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1.8E-3</v>
      </c>
      <c r="R172" s="187">
        <f>Q172*H172</f>
        <v>1.0800000000000001E-2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2417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1586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86</v>
      </c>
    </row>
    <row r="174" spans="1:65" s="2" customFormat="1" ht="24.2" customHeight="1">
      <c r="A174" s="35"/>
      <c r="B174" s="36"/>
      <c r="C174" s="178" t="s">
        <v>457</v>
      </c>
      <c r="D174" s="178" t="s">
        <v>236</v>
      </c>
      <c r="E174" s="179" t="s">
        <v>1591</v>
      </c>
      <c r="F174" s="180" t="s">
        <v>1592</v>
      </c>
      <c r="G174" s="181" t="s">
        <v>336</v>
      </c>
      <c r="H174" s="182">
        <v>12</v>
      </c>
      <c r="I174" s="183"/>
      <c r="J174" s="184">
        <f>ROUND(I174*H174,2)</f>
        <v>0</v>
      </c>
      <c r="K174" s="180" t="s">
        <v>240</v>
      </c>
      <c r="L174" s="40"/>
      <c r="M174" s="185" t="s">
        <v>19</v>
      </c>
      <c r="N174" s="186" t="s">
        <v>46</v>
      </c>
      <c r="O174" s="65"/>
      <c r="P174" s="187">
        <f>O174*H174</f>
        <v>0</v>
      </c>
      <c r="Q174" s="187">
        <v>9.0000000000000006E-5</v>
      </c>
      <c r="R174" s="187">
        <f>Q174*H174</f>
        <v>1.08E-3</v>
      </c>
      <c r="S174" s="187">
        <v>0</v>
      </c>
      <c r="T174" s="18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9" t="s">
        <v>260</v>
      </c>
      <c r="AT174" s="189" t="s">
        <v>236</v>
      </c>
      <c r="AU174" s="189" t="s">
        <v>86</v>
      </c>
      <c r="AY174" s="18" t="s">
        <v>233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8" t="s">
        <v>80</v>
      </c>
      <c r="BK174" s="190">
        <f>ROUND(I174*H174,2)</f>
        <v>0</v>
      </c>
      <c r="BL174" s="18" t="s">
        <v>260</v>
      </c>
      <c r="BM174" s="189" t="s">
        <v>2418</v>
      </c>
    </row>
    <row r="175" spans="1:65" s="2" customFormat="1">
      <c r="A175" s="35"/>
      <c r="B175" s="36"/>
      <c r="C175" s="37"/>
      <c r="D175" s="191" t="s">
        <v>243</v>
      </c>
      <c r="E175" s="37"/>
      <c r="F175" s="192" t="s">
        <v>1594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243</v>
      </c>
      <c r="AU175" s="18" t="s">
        <v>86</v>
      </c>
    </row>
    <row r="176" spans="1:65" s="2" customFormat="1" ht="24.2" customHeight="1">
      <c r="A176" s="35"/>
      <c r="B176" s="36"/>
      <c r="C176" s="206" t="s">
        <v>462</v>
      </c>
      <c r="D176" s="206" t="s">
        <v>310</v>
      </c>
      <c r="E176" s="207" t="s">
        <v>1595</v>
      </c>
      <c r="F176" s="208" t="s">
        <v>1596</v>
      </c>
      <c r="G176" s="209" t="s">
        <v>301</v>
      </c>
      <c r="H176" s="210">
        <v>12</v>
      </c>
      <c r="I176" s="211"/>
      <c r="J176" s="212">
        <f>ROUND(I176*H176,2)</f>
        <v>0</v>
      </c>
      <c r="K176" s="208" t="s">
        <v>240</v>
      </c>
      <c r="L176" s="213"/>
      <c r="M176" s="214" t="s">
        <v>19</v>
      </c>
      <c r="N176" s="215" t="s">
        <v>46</v>
      </c>
      <c r="O176" s="65"/>
      <c r="P176" s="187">
        <f>O176*H176</f>
        <v>0</v>
      </c>
      <c r="Q176" s="187">
        <v>3.1E-4</v>
      </c>
      <c r="R176" s="187">
        <f>Q176*H176</f>
        <v>3.7200000000000002E-3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284</v>
      </c>
      <c r="AT176" s="189" t="s">
        <v>310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260</v>
      </c>
      <c r="BM176" s="189" t="s">
        <v>2419</v>
      </c>
    </row>
    <row r="177" spans="1:65" s="2" customFormat="1" ht="24.2" customHeight="1">
      <c r="A177" s="35"/>
      <c r="B177" s="36"/>
      <c r="C177" s="178" t="s">
        <v>466</v>
      </c>
      <c r="D177" s="178" t="s">
        <v>236</v>
      </c>
      <c r="E177" s="179" t="s">
        <v>1602</v>
      </c>
      <c r="F177" s="180" t="s">
        <v>1603</v>
      </c>
      <c r="G177" s="181" t="s">
        <v>301</v>
      </c>
      <c r="H177" s="182">
        <v>6</v>
      </c>
      <c r="I177" s="183"/>
      <c r="J177" s="184">
        <f>ROUND(I177*H177,2)</f>
        <v>0</v>
      </c>
      <c r="K177" s="180" t="s">
        <v>240</v>
      </c>
      <c r="L177" s="40"/>
      <c r="M177" s="185" t="s">
        <v>19</v>
      </c>
      <c r="N177" s="186" t="s">
        <v>46</v>
      </c>
      <c r="O177" s="65"/>
      <c r="P177" s="187">
        <f>O177*H177</f>
        <v>0</v>
      </c>
      <c r="Q177" s="187">
        <v>2.4000000000000001E-4</v>
      </c>
      <c r="R177" s="187">
        <f>Q177*H177</f>
        <v>1.4400000000000001E-3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194</v>
      </c>
      <c r="AT177" s="189" t="s">
        <v>236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2420</v>
      </c>
    </row>
    <row r="178" spans="1:65" s="2" customFormat="1">
      <c r="A178" s="35"/>
      <c r="B178" s="36"/>
      <c r="C178" s="37"/>
      <c r="D178" s="191" t="s">
        <v>243</v>
      </c>
      <c r="E178" s="37"/>
      <c r="F178" s="192" t="s">
        <v>1605</v>
      </c>
      <c r="G178" s="37"/>
      <c r="H178" s="37"/>
      <c r="I178" s="193"/>
      <c r="J178" s="37"/>
      <c r="K178" s="37"/>
      <c r="L178" s="40"/>
      <c r="M178" s="194"/>
      <c r="N178" s="195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243</v>
      </c>
      <c r="AU178" s="18" t="s">
        <v>86</v>
      </c>
    </row>
    <row r="179" spans="1:65" s="2" customFormat="1" ht="49.15" customHeight="1">
      <c r="A179" s="35"/>
      <c r="B179" s="36"/>
      <c r="C179" s="178" t="s">
        <v>472</v>
      </c>
      <c r="D179" s="178" t="s">
        <v>236</v>
      </c>
      <c r="E179" s="179" t="s">
        <v>1606</v>
      </c>
      <c r="F179" s="180" t="s">
        <v>1607</v>
      </c>
      <c r="G179" s="181" t="s">
        <v>549</v>
      </c>
      <c r="H179" s="182">
        <v>0.14099999999999999</v>
      </c>
      <c r="I179" s="183"/>
      <c r="J179" s="184">
        <f>ROUND(I179*H179,2)</f>
        <v>0</v>
      </c>
      <c r="K179" s="180" t="s">
        <v>240</v>
      </c>
      <c r="L179" s="40"/>
      <c r="M179" s="185" t="s">
        <v>19</v>
      </c>
      <c r="N179" s="186" t="s">
        <v>46</v>
      </c>
      <c r="O179" s="65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9" t="s">
        <v>194</v>
      </c>
      <c r="AT179" s="189" t="s">
        <v>236</v>
      </c>
      <c r="AU179" s="189" t="s">
        <v>86</v>
      </c>
      <c r="AY179" s="18" t="s">
        <v>233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8" t="s">
        <v>80</v>
      </c>
      <c r="BK179" s="190">
        <f>ROUND(I179*H179,2)</f>
        <v>0</v>
      </c>
      <c r="BL179" s="18" t="s">
        <v>194</v>
      </c>
      <c r="BM179" s="189" t="s">
        <v>2421</v>
      </c>
    </row>
    <row r="180" spans="1:65" s="2" customFormat="1">
      <c r="A180" s="35"/>
      <c r="B180" s="36"/>
      <c r="C180" s="37"/>
      <c r="D180" s="191" t="s">
        <v>243</v>
      </c>
      <c r="E180" s="37"/>
      <c r="F180" s="192" t="s">
        <v>1609</v>
      </c>
      <c r="G180" s="37"/>
      <c r="H180" s="37"/>
      <c r="I180" s="193"/>
      <c r="J180" s="37"/>
      <c r="K180" s="37"/>
      <c r="L180" s="40"/>
      <c r="M180" s="194"/>
      <c r="N180" s="19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243</v>
      </c>
      <c r="AU180" s="18" t="s">
        <v>86</v>
      </c>
    </row>
    <row r="181" spans="1:65" s="2" customFormat="1" ht="49.15" customHeight="1">
      <c r="A181" s="35"/>
      <c r="B181" s="36"/>
      <c r="C181" s="178" t="s">
        <v>476</v>
      </c>
      <c r="D181" s="178" t="s">
        <v>236</v>
      </c>
      <c r="E181" s="179" t="s">
        <v>1610</v>
      </c>
      <c r="F181" s="180" t="s">
        <v>1611</v>
      </c>
      <c r="G181" s="181" t="s">
        <v>549</v>
      </c>
      <c r="H181" s="182">
        <v>0.14099999999999999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2422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1613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86</v>
      </c>
    </row>
    <row r="183" spans="1:65" s="12" customFormat="1" ht="22.9" customHeight="1">
      <c r="B183" s="162"/>
      <c r="C183" s="163"/>
      <c r="D183" s="164" t="s">
        <v>74</v>
      </c>
      <c r="E183" s="176" t="s">
        <v>1614</v>
      </c>
      <c r="F183" s="176" t="s">
        <v>1615</v>
      </c>
      <c r="G183" s="163"/>
      <c r="H183" s="163"/>
      <c r="I183" s="166"/>
      <c r="J183" s="177">
        <f>BK183</f>
        <v>0</v>
      </c>
      <c r="K183" s="163"/>
      <c r="L183" s="168"/>
      <c r="M183" s="169"/>
      <c r="N183" s="170"/>
      <c r="O183" s="170"/>
      <c r="P183" s="171">
        <f>SUM(P184:P204)</f>
        <v>0</v>
      </c>
      <c r="Q183" s="170"/>
      <c r="R183" s="171">
        <f>SUM(R184:R204)</f>
        <v>0.276696</v>
      </c>
      <c r="S183" s="170"/>
      <c r="T183" s="172">
        <f>SUM(T184:T204)</f>
        <v>0.29376000000000002</v>
      </c>
      <c r="AR183" s="173" t="s">
        <v>86</v>
      </c>
      <c r="AT183" s="174" t="s">
        <v>74</v>
      </c>
      <c r="AU183" s="174" t="s">
        <v>80</v>
      </c>
      <c r="AY183" s="173" t="s">
        <v>233</v>
      </c>
      <c r="BK183" s="175">
        <f>SUM(BK184:BK204)</f>
        <v>0</v>
      </c>
    </row>
    <row r="184" spans="1:65" s="2" customFormat="1" ht="21.75" customHeight="1">
      <c r="A184" s="35"/>
      <c r="B184" s="36"/>
      <c r="C184" s="178" t="s">
        <v>482</v>
      </c>
      <c r="D184" s="178" t="s">
        <v>236</v>
      </c>
      <c r="E184" s="179" t="s">
        <v>1616</v>
      </c>
      <c r="F184" s="180" t="s">
        <v>1617</v>
      </c>
      <c r="G184" s="181" t="s">
        <v>1099</v>
      </c>
      <c r="H184" s="182">
        <v>10.8</v>
      </c>
      <c r="I184" s="183"/>
      <c r="J184" s="184">
        <f>ROUND(I184*H184,2)</f>
        <v>0</v>
      </c>
      <c r="K184" s="180" t="s">
        <v>240</v>
      </c>
      <c r="L184" s="40"/>
      <c r="M184" s="185" t="s">
        <v>19</v>
      </c>
      <c r="N184" s="186" t="s">
        <v>46</v>
      </c>
      <c r="O184" s="65"/>
      <c r="P184" s="187">
        <f>O184*H184</f>
        <v>0</v>
      </c>
      <c r="Q184" s="187">
        <v>0</v>
      </c>
      <c r="R184" s="187">
        <f>Q184*H184</f>
        <v>0</v>
      </c>
      <c r="S184" s="187">
        <v>2.7199999999999998E-2</v>
      </c>
      <c r="T184" s="188">
        <f>S184*H184</f>
        <v>0.29376000000000002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194</v>
      </c>
      <c r="AT184" s="189" t="s">
        <v>236</v>
      </c>
      <c r="AU184" s="189" t="s">
        <v>86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2423</v>
      </c>
    </row>
    <row r="185" spans="1:65" s="2" customFormat="1">
      <c r="A185" s="35"/>
      <c r="B185" s="36"/>
      <c r="C185" s="37"/>
      <c r="D185" s="191" t="s">
        <v>243</v>
      </c>
      <c r="E185" s="37"/>
      <c r="F185" s="192" t="s">
        <v>1619</v>
      </c>
      <c r="G185" s="37"/>
      <c r="H185" s="37"/>
      <c r="I185" s="193"/>
      <c r="J185" s="37"/>
      <c r="K185" s="37"/>
      <c r="L185" s="40"/>
      <c r="M185" s="194"/>
      <c r="N185" s="195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243</v>
      </c>
      <c r="AU185" s="18" t="s">
        <v>86</v>
      </c>
    </row>
    <row r="186" spans="1:65" s="2" customFormat="1" ht="24.2" customHeight="1">
      <c r="A186" s="35"/>
      <c r="B186" s="36"/>
      <c r="C186" s="178" t="s">
        <v>486</v>
      </c>
      <c r="D186" s="178" t="s">
        <v>236</v>
      </c>
      <c r="E186" s="179" t="s">
        <v>1620</v>
      </c>
      <c r="F186" s="180" t="s">
        <v>1621</v>
      </c>
      <c r="G186" s="181" t="s">
        <v>1099</v>
      </c>
      <c r="H186" s="182">
        <v>10.8</v>
      </c>
      <c r="I186" s="183"/>
      <c r="J186" s="184">
        <f>ROUND(I186*H186,2)</f>
        <v>0</v>
      </c>
      <c r="K186" s="180" t="s">
        <v>240</v>
      </c>
      <c r="L186" s="40"/>
      <c r="M186" s="185" t="s">
        <v>19</v>
      </c>
      <c r="N186" s="186" t="s">
        <v>46</v>
      </c>
      <c r="O186" s="65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9" t="s">
        <v>194</v>
      </c>
      <c r="AT186" s="189" t="s">
        <v>236</v>
      </c>
      <c r="AU186" s="189" t="s">
        <v>86</v>
      </c>
      <c r="AY186" s="18" t="s">
        <v>233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8" t="s">
        <v>80</v>
      </c>
      <c r="BK186" s="190">
        <f>ROUND(I186*H186,2)</f>
        <v>0</v>
      </c>
      <c r="BL186" s="18" t="s">
        <v>194</v>
      </c>
      <c r="BM186" s="189" t="s">
        <v>2424</v>
      </c>
    </row>
    <row r="187" spans="1:65" s="2" customFormat="1">
      <c r="A187" s="35"/>
      <c r="B187" s="36"/>
      <c r="C187" s="37"/>
      <c r="D187" s="191" t="s">
        <v>243</v>
      </c>
      <c r="E187" s="37"/>
      <c r="F187" s="192" t="s">
        <v>1623</v>
      </c>
      <c r="G187" s="37"/>
      <c r="H187" s="37"/>
      <c r="I187" s="193"/>
      <c r="J187" s="37"/>
      <c r="K187" s="37"/>
      <c r="L187" s="40"/>
      <c r="M187" s="194"/>
      <c r="N187" s="195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243</v>
      </c>
      <c r="AU187" s="18" t="s">
        <v>86</v>
      </c>
    </row>
    <row r="188" spans="1:65" s="2" customFormat="1" ht="24.2" customHeight="1">
      <c r="A188" s="35"/>
      <c r="B188" s="36"/>
      <c r="C188" s="178" t="s">
        <v>492</v>
      </c>
      <c r="D188" s="178" t="s">
        <v>236</v>
      </c>
      <c r="E188" s="179" t="s">
        <v>1624</v>
      </c>
      <c r="F188" s="180" t="s">
        <v>1625</v>
      </c>
      <c r="G188" s="181" t="s">
        <v>1099</v>
      </c>
      <c r="H188" s="182">
        <v>10.8</v>
      </c>
      <c r="I188" s="183"/>
      <c r="J188" s="184">
        <f>ROUND(I188*H188,2)</f>
        <v>0</v>
      </c>
      <c r="K188" s="180" t="s">
        <v>240</v>
      </c>
      <c r="L188" s="40"/>
      <c r="M188" s="185" t="s">
        <v>19</v>
      </c>
      <c r="N188" s="186" t="s">
        <v>46</v>
      </c>
      <c r="O188" s="65"/>
      <c r="P188" s="187">
        <f>O188*H188</f>
        <v>0</v>
      </c>
      <c r="Q188" s="187">
        <v>2.9999999999999997E-4</v>
      </c>
      <c r="R188" s="187">
        <f>Q188*H188</f>
        <v>3.2399999999999998E-3</v>
      </c>
      <c r="S188" s="187">
        <v>0</v>
      </c>
      <c r="T188" s="18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9" t="s">
        <v>194</v>
      </c>
      <c r="AT188" s="189" t="s">
        <v>236</v>
      </c>
      <c r="AU188" s="189" t="s">
        <v>86</v>
      </c>
      <c r="AY188" s="18" t="s">
        <v>233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8" t="s">
        <v>80</v>
      </c>
      <c r="BK188" s="190">
        <f>ROUND(I188*H188,2)</f>
        <v>0</v>
      </c>
      <c r="BL188" s="18" t="s">
        <v>194</v>
      </c>
      <c r="BM188" s="189" t="s">
        <v>2425</v>
      </c>
    </row>
    <row r="189" spans="1:65" s="2" customFormat="1">
      <c r="A189" s="35"/>
      <c r="B189" s="36"/>
      <c r="C189" s="37"/>
      <c r="D189" s="191" t="s">
        <v>243</v>
      </c>
      <c r="E189" s="37"/>
      <c r="F189" s="192" t="s">
        <v>1627</v>
      </c>
      <c r="G189" s="37"/>
      <c r="H189" s="37"/>
      <c r="I189" s="193"/>
      <c r="J189" s="37"/>
      <c r="K189" s="37"/>
      <c r="L189" s="40"/>
      <c r="M189" s="194"/>
      <c r="N189" s="195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243</v>
      </c>
      <c r="AU189" s="18" t="s">
        <v>86</v>
      </c>
    </row>
    <row r="190" spans="1:65" s="2" customFormat="1" ht="24.2" customHeight="1">
      <c r="A190" s="35"/>
      <c r="B190" s="36"/>
      <c r="C190" s="178" t="s">
        <v>496</v>
      </c>
      <c r="D190" s="178" t="s">
        <v>236</v>
      </c>
      <c r="E190" s="179" t="s">
        <v>1628</v>
      </c>
      <c r="F190" s="180" t="s">
        <v>1629</v>
      </c>
      <c r="G190" s="181" t="s">
        <v>1099</v>
      </c>
      <c r="H190" s="182">
        <v>10.8</v>
      </c>
      <c r="I190" s="183"/>
      <c r="J190" s="184">
        <f>ROUND(I190*H190,2)</f>
        <v>0</v>
      </c>
      <c r="K190" s="180" t="s">
        <v>240</v>
      </c>
      <c r="L190" s="40"/>
      <c r="M190" s="185" t="s">
        <v>19</v>
      </c>
      <c r="N190" s="186" t="s">
        <v>46</v>
      </c>
      <c r="O190" s="65"/>
      <c r="P190" s="187">
        <f>O190*H190</f>
        <v>0</v>
      </c>
      <c r="Q190" s="187">
        <v>1.5E-3</v>
      </c>
      <c r="R190" s="187">
        <f>Q190*H190</f>
        <v>1.6200000000000003E-2</v>
      </c>
      <c r="S190" s="187">
        <v>0</v>
      </c>
      <c r="T190" s="18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9" t="s">
        <v>194</v>
      </c>
      <c r="AT190" s="189" t="s">
        <v>236</v>
      </c>
      <c r="AU190" s="189" t="s">
        <v>86</v>
      </c>
      <c r="AY190" s="18" t="s">
        <v>233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8" t="s">
        <v>80</v>
      </c>
      <c r="BK190" s="190">
        <f>ROUND(I190*H190,2)</f>
        <v>0</v>
      </c>
      <c r="BL190" s="18" t="s">
        <v>194</v>
      </c>
      <c r="BM190" s="189" t="s">
        <v>2426</v>
      </c>
    </row>
    <row r="191" spans="1:65" s="2" customFormat="1">
      <c r="A191" s="35"/>
      <c r="B191" s="36"/>
      <c r="C191" s="37"/>
      <c r="D191" s="191" t="s">
        <v>243</v>
      </c>
      <c r="E191" s="37"/>
      <c r="F191" s="192" t="s">
        <v>1631</v>
      </c>
      <c r="G191" s="37"/>
      <c r="H191" s="37"/>
      <c r="I191" s="193"/>
      <c r="J191" s="37"/>
      <c r="K191" s="37"/>
      <c r="L191" s="40"/>
      <c r="M191" s="194"/>
      <c r="N191" s="195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243</v>
      </c>
      <c r="AU191" s="18" t="s">
        <v>86</v>
      </c>
    </row>
    <row r="192" spans="1:65" s="2" customFormat="1" ht="33" customHeight="1">
      <c r="A192" s="35"/>
      <c r="B192" s="36"/>
      <c r="C192" s="178" t="s">
        <v>502</v>
      </c>
      <c r="D192" s="178" t="s">
        <v>236</v>
      </c>
      <c r="E192" s="179" t="s">
        <v>1632</v>
      </c>
      <c r="F192" s="180" t="s">
        <v>1633</v>
      </c>
      <c r="G192" s="181" t="s">
        <v>1099</v>
      </c>
      <c r="H192" s="182">
        <v>10.8</v>
      </c>
      <c r="I192" s="183"/>
      <c r="J192" s="184">
        <f>ROUND(I192*H192,2)</f>
        <v>0</v>
      </c>
      <c r="K192" s="180" t="s">
        <v>240</v>
      </c>
      <c r="L192" s="40"/>
      <c r="M192" s="185" t="s">
        <v>19</v>
      </c>
      <c r="N192" s="186" t="s">
        <v>46</v>
      </c>
      <c r="O192" s="65"/>
      <c r="P192" s="187">
        <f>O192*H192</f>
        <v>0</v>
      </c>
      <c r="Q192" s="187">
        <v>4.4999999999999997E-3</v>
      </c>
      <c r="R192" s="187">
        <f>Q192*H192</f>
        <v>4.8599999999999997E-2</v>
      </c>
      <c r="S192" s="187">
        <v>0</v>
      </c>
      <c r="T192" s="18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9" t="s">
        <v>194</v>
      </c>
      <c r="AT192" s="189" t="s">
        <v>236</v>
      </c>
      <c r="AU192" s="189" t="s">
        <v>86</v>
      </c>
      <c r="AY192" s="18" t="s">
        <v>233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8" t="s">
        <v>80</v>
      </c>
      <c r="BK192" s="190">
        <f>ROUND(I192*H192,2)</f>
        <v>0</v>
      </c>
      <c r="BL192" s="18" t="s">
        <v>194</v>
      </c>
      <c r="BM192" s="189" t="s">
        <v>2427</v>
      </c>
    </row>
    <row r="193" spans="1:65" s="2" customFormat="1">
      <c r="A193" s="35"/>
      <c r="B193" s="36"/>
      <c r="C193" s="37"/>
      <c r="D193" s="191" t="s">
        <v>243</v>
      </c>
      <c r="E193" s="37"/>
      <c r="F193" s="192" t="s">
        <v>1635</v>
      </c>
      <c r="G193" s="37"/>
      <c r="H193" s="37"/>
      <c r="I193" s="193"/>
      <c r="J193" s="37"/>
      <c r="K193" s="37"/>
      <c r="L193" s="40"/>
      <c r="M193" s="194"/>
      <c r="N193" s="195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243</v>
      </c>
      <c r="AU193" s="18" t="s">
        <v>86</v>
      </c>
    </row>
    <row r="194" spans="1:65" s="2" customFormat="1" ht="37.9" customHeight="1">
      <c r="A194" s="35"/>
      <c r="B194" s="36"/>
      <c r="C194" s="178" t="s">
        <v>507</v>
      </c>
      <c r="D194" s="178" t="s">
        <v>236</v>
      </c>
      <c r="E194" s="179" t="s">
        <v>1636</v>
      </c>
      <c r="F194" s="180" t="s">
        <v>1637</v>
      </c>
      <c r="G194" s="181" t="s">
        <v>1099</v>
      </c>
      <c r="H194" s="182">
        <v>10.8</v>
      </c>
      <c r="I194" s="183"/>
      <c r="J194" s="184">
        <f>ROUND(I194*H194,2)</f>
        <v>0</v>
      </c>
      <c r="K194" s="180" t="s">
        <v>240</v>
      </c>
      <c r="L194" s="40"/>
      <c r="M194" s="185" t="s">
        <v>19</v>
      </c>
      <c r="N194" s="186" t="s">
        <v>46</v>
      </c>
      <c r="O194" s="65"/>
      <c r="P194" s="187">
        <f>O194*H194</f>
        <v>0</v>
      </c>
      <c r="Q194" s="187">
        <v>5.3E-3</v>
      </c>
      <c r="R194" s="187">
        <f>Q194*H194</f>
        <v>5.7240000000000006E-2</v>
      </c>
      <c r="S194" s="187">
        <v>0</v>
      </c>
      <c r="T194" s="18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9" t="s">
        <v>194</v>
      </c>
      <c r="AT194" s="189" t="s">
        <v>236</v>
      </c>
      <c r="AU194" s="189" t="s">
        <v>86</v>
      </c>
      <c r="AY194" s="18" t="s">
        <v>233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8" t="s">
        <v>80</v>
      </c>
      <c r="BK194" s="190">
        <f>ROUND(I194*H194,2)</f>
        <v>0</v>
      </c>
      <c r="BL194" s="18" t="s">
        <v>194</v>
      </c>
      <c r="BM194" s="189" t="s">
        <v>2428</v>
      </c>
    </row>
    <row r="195" spans="1:65" s="2" customFormat="1">
      <c r="A195" s="35"/>
      <c r="B195" s="36"/>
      <c r="C195" s="37"/>
      <c r="D195" s="191" t="s">
        <v>243</v>
      </c>
      <c r="E195" s="37"/>
      <c r="F195" s="192" t="s">
        <v>1639</v>
      </c>
      <c r="G195" s="37"/>
      <c r="H195" s="37"/>
      <c r="I195" s="193"/>
      <c r="J195" s="37"/>
      <c r="K195" s="37"/>
      <c r="L195" s="40"/>
      <c r="M195" s="194"/>
      <c r="N195" s="195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243</v>
      </c>
      <c r="AU195" s="18" t="s">
        <v>86</v>
      </c>
    </row>
    <row r="196" spans="1:65" s="2" customFormat="1" ht="16.5" customHeight="1">
      <c r="A196" s="35"/>
      <c r="B196" s="36"/>
      <c r="C196" s="206" t="s">
        <v>511</v>
      </c>
      <c r="D196" s="206" t="s">
        <v>310</v>
      </c>
      <c r="E196" s="207" t="s">
        <v>1640</v>
      </c>
      <c r="F196" s="208" t="s">
        <v>1641</v>
      </c>
      <c r="G196" s="209" t="s">
        <v>1099</v>
      </c>
      <c r="H196" s="210">
        <v>11.88</v>
      </c>
      <c r="I196" s="211"/>
      <c r="J196" s="212">
        <f>ROUND(I196*H196,2)</f>
        <v>0</v>
      </c>
      <c r="K196" s="208" t="s">
        <v>240</v>
      </c>
      <c r="L196" s="213"/>
      <c r="M196" s="214" t="s">
        <v>19</v>
      </c>
      <c r="N196" s="215" t="s">
        <v>46</v>
      </c>
      <c r="O196" s="65"/>
      <c r="P196" s="187">
        <f>O196*H196</f>
        <v>0</v>
      </c>
      <c r="Q196" s="187">
        <v>1.26E-2</v>
      </c>
      <c r="R196" s="187">
        <f>Q196*H196</f>
        <v>0.14968800000000002</v>
      </c>
      <c r="S196" s="187">
        <v>0</v>
      </c>
      <c r="T196" s="18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9" t="s">
        <v>313</v>
      </c>
      <c r="AT196" s="189" t="s">
        <v>310</v>
      </c>
      <c r="AU196" s="189" t="s">
        <v>86</v>
      </c>
      <c r="AY196" s="18" t="s">
        <v>233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8" t="s">
        <v>80</v>
      </c>
      <c r="BK196" s="190">
        <f>ROUND(I196*H196,2)</f>
        <v>0</v>
      </c>
      <c r="BL196" s="18" t="s">
        <v>194</v>
      </c>
      <c r="BM196" s="189" t="s">
        <v>2429</v>
      </c>
    </row>
    <row r="197" spans="1:65" s="2" customFormat="1" ht="33" customHeight="1">
      <c r="A197" s="35"/>
      <c r="B197" s="36"/>
      <c r="C197" s="178" t="s">
        <v>516</v>
      </c>
      <c r="D197" s="178" t="s">
        <v>236</v>
      </c>
      <c r="E197" s="179" t="s">
        <v>1643</v>
      </c>
      <c r="F197" s="180" t="s">
        <v>1644</v>
      </c>
      <c r="G197" s="181" t="s">
        <v>1099</v>
      </c>
      <c r="H197" s="182">
        <v>10.8</v>
      </c>
      <c r="I197" s="183"/>
      <c r="J197" s="184">
        <f>ROUND(I197*H197,2)</f>
        <v>0</v>
      </c>
      <c r="K197" s="180" t="s">
        <v>240</v>
      </c>
      <c r="L197" s="40"/>
      <c r="M197" s="185" t="s">
        <v>19</v>
      </c>
      <c r="N197" s="186" t="s">
        <v>46</v>
      </c>
      <c r="O197" s="65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194</v>
      </c>
      <c r="AT197" s="189" t="s">
        <v>236</v>
      </c>
      <c r="AU197" s="189" t="s">
        <v>86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2430</v>
      </c>
    </row>
    <row r="198" spans="1:65" s="2" customFormat="1">
      <c r="A198" s="35"/>
      <c r="B198" s="36"/>
      <c r="C198" s="37"/>
      <c r="D198" s="191" t="s">
        <v>243</v>
      </c>
      <c r="E198" s="37"/>
      <c r="F198" s="192" t="s">
        <v>1646</v>
      </c>
      <c r="G198" s="37"/>
      <c r="H198" s="37"/>
      <c r="I198" s="193"/>
      <c r="J198" s="37"/>
      <c r="K198" s="37"/>
      <c r="L198" s="40"/>
      <c r="M198" s="194"/>
      <c r="N198" s="195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243</v>
      </c>
      <c r="AU198" s="18" t="s">
        <v>86</v>
      </c>
    </row>
    <row r="199" spans="1:65" s="2" customFormat="1" ht="24.2" customHeight="1">
      <c r="A199" s="35"/>
      <c r="B199" s="36"/>
      <c r="C199" s="178" t="s">
        <v>520</v>
      </c>
      <c r="D199" s="178" t="s">
        <v>236</v>
      </c>
      <c r="E199" s="179" t="s">
        <v>1647</v>
      </c>
      <c r="F199" s="180" t="s">
        <v>1648</v>
      </c>
      <c r="G199" s="181" t="s">
        <v>307</v>
      </c>
      <c r="H199" s="182">
        <v>57.6</v>
      </c>
      <c r="I199" s="183"/>
      <c r="J199" s="184">
        <f>ROUND(I199*H199,2)</f>
        <v>0</v>
      </c>
      <c r="K199" s="180" t="s">
        <v>240</v>
      </c>
      <c r="L199" s="40"/>
      <c r="M199" s="185" t="s">
        <v>19</v>
      </c>
      <c r="N199" s="186" t="s">
        <v>46</v>
      </c>
      <c r="O199" s="65"/>
      <c r="P199" s="187">
        <f>O199*H199</f>
        <v>0</v>
      </c>
      <c r="Q199" s="187">
        <v>3.0000000000000001E-5</v>
      </c>
      <c r="R199" s="187">
        <f>Q199*H199</f>
        <v>1.7280000000000002E-3</v>
      </c>
      <c r="S199" s="187">
        <v>0</v>
      </c>
      <c r="T199" s="18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9" t="s">
        <v>194</v>
      </c>
      <c r="AT199" s="189" t="s">
        <v>236</v>
      </c>
      <c r="AU199" s="189" t="s">
        <v>86</v>
      </c>
      <c r="AY199" s="18" t="s">
        <v>233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8" t="s">
        <v>80</v>
      </c>
      <c r="BK199" s="190">
        <f>ROUND(I199*H199,2)</f>
        <v>0</v>
      </c>
      <c r="BL199" s="18" t="s">
        <v>194</v>
      </c>
      <c r="BM199" s="189" t="s">
        <v>2431</v>
      </c>
    </row>
    <row r="200" spans="1:65" s="2" customFormat="1">
      <c r="A200" s="35"/>
      <c r="B200" s="36"/>
      <c r="C200" s="37"/>
      <c r="D200" s="191" t="s">
        <v>243</v>
      </c>
      <c r="E200" s="37"/>
      <c r="F200" s="192" t="s">
        <v>1650</v>
      </c>
      <c r="G200" s="37"/>
      <c r="H200" s="37"/>
      <c r="I200" s="193"/>
      <c r="J200" s="37"/>
      <c r="K200" s="37"/>
      <c r="L200" s="40"/>
      <c r="M200" s="194"/>
      <c r="N200" s="195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243</v>
      </c>
      <c r="AU200" s="18" t="s">
        <v>86</v>
      </c>
    </row>
    <row r="201" spans="1:65" s="2" customFormat="1" ht="49.15" customHeight="1">
      <c r="A201" s="35"/>
      <c r="B201" s="36"/>
      <c r="C201" s="178" t="s">
        <v>526</v>
      </c>
      <c r="D201" s="178" t="s">
        <v>236</v>
      </c>
      <c r="E201" s="179" t="s">
        <v>1651</v>
      </c>
      <c r="F201" s="180" t="s">
        <v>1652</v>
      </c>
      <c r="G201" s="181" t="s">
        <v>549</v>
      </c>
      <c r="H201" s="182">
        <v>0.27700000000000002</v>
      </c>
      <c r="I201" s="183"/>
      <c r="J201" s="184">
        <f>ROUND(I201*H201,2)</f>
        <v>0</v>
      </c>
      <c r="K201" s="180" t="s">
        <v>240</v>
      </c>
      <c r="L201" s="40"/>
      <c r="M201" s="185" t="s">
        <v>19</v>
      </c>
      <c r="N201" s="186" t="s">
        <v>46</v>
      </c>
      <c r="O201" s="65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9" t="s">
        <v>194</v>
      </c>
      <c r="AT201" s="189" t="s">
        <v>236</v>
      </c>
      <c r="AU201" s="189" t="s">
        <v>86</v>
      </c>
      <c r="AY201" s="18" t="s">
        <v>233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8" t="s">
        <v>80</v>
      </c>
      <c r="BK201" s="190">
        <f>ROUND(I201*H201,2)</f>
        <v>0</v>
      </c>
      <c r="BL201" s="18" t="s">
        <v>194</v>
      </c>
      <c r="BM201" s="189" t="s">
        <v>2432</v>
      </c>
    </row>
    <row r="202" spans="1:65" s="2" customFormat="1">
      <c r="A202" s="35"/>
      <c r="B202" s="36"/>
      <c r="C202" s="37"/>
      <c r="D202" s="191" t="s">
        <v>243</v>
      </c>
      <c r="E202" s="37"/>
      <c r="F202" s="192" t="s">
        <v>1654</v>
      </c>
      <c r="G202" s="37"/>
      <c r="H202" s="37"/>
      <c r="I202" s="193"/>
      <c r="J202" s="37"/>
      <c r="K202" s="37"/>
      <c r="L202" s="40"/>
      <c r="M202" s="194"/>
      <c r="N202" s="195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243</v>
      </c>
      <c r="AU202" s="18" t="s">
        <v>86</v>
      </c>
    </row>
    <row r="203" spans="1:65" s="2" customFormat="1" ht="49.15" customHeight="1">
      <c r="A203" s="35"/>
      <c r="B203" s="36"/>
      <c r="C203" s="178" t="s">
        <v>532</v>
      </c>
      <c r="D203" s="178" t="s">
        <v>236</v>
      </c>
      <c r="E203" s="179" t="s">
        <v>1655</v>
      </c>
      <c r="F203" s="180" t="s">
        <v>1656</v>
      </c>
      <c r="G203" s="181" t="s">
        <v>549</v>
      </c>
      <c r="H203" s="182">
        <v>0.27700000000000002</v>
      </c>
      <c r="I203" s="183"/>
      <c r="J203" s="184">
        <f>ROUND(I203*H203,2)</f>
        <v>0</v>
      </c>
      <c r="K203" s="180" t="s">
        <v>240</v>
      </c>
      <c r="L203" s="40"/>
      <c r="M203" s="185" t="s">
        <v>19</v>
      </c>
      <c r="N203" s="186" t="s">
        <v>46</v>
      </c>
      <c r="O203" s="65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9" t="s">
        <v>194</v>
      </c>
      <c r="AT203" s="189" t="s">
        <v>236</v>
      </c>
      <c r="AU203" s="189" t="s">
        <v>86</v>
      </c>
      <c r="AY203" s="18" t="s">
        <v>233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8" t="s">
        <v>80</v>
      </c>
      <c r="BK203" s="190">
        <f>ROUND(I203*H203,2)</f>
        <v>0</v>
      </c>
      <c r="BL203" s="18" t="s">
        <v>194</v>
      </c>
      <c r="BM203" s="189" t="s">
        <v>2433</v>
      </c>
    </row>
    <row r="204" spans="1:65" s="2" customFormat="1">
      <c r="A204" s="35"/>
      <c r="B204" s="36"/>
      <c r="C204" s="37"/>
      <c r="D204" s="191" t="s">
        <v>243</v>
      </c>
      <c r="E204" s="37"/>
      <c r="F204" s="192" t="s">
        <v>1658</v>
      </c>
      <c r="G204" s="37"/>
      <c r="H204" s="37"/>
      <c r="I204" s="193"/>
      <c r="J204" s="37"/>
      <c r="K204" s="37"/>
      <c r="L204" s="40"/>
      <c r="M204" s="198"/>
      <c r="N204" s="199"/>
      <c r="O204" s="200"/>
      <c r="P204" s="200"/>
      <c r="Q204" s="200"/>
      <c r="R204" s="200"/>
      <c r="S204" s="200"/>
      <c r="T204" s="20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243</v>
      </c>
      <c r="AU204" s="18" t="s">
        <v>86</v>
      </c>
    </row>
    <row r="205" spans="1:65" s="2" customFormat="1" ht="6.95" customHeight="1">
      <c r="A205" s="35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s5KZbVA9oKUr/0QwWNnYO9I5FxVl9RQl+3fkU6M16WPjM6p26gxiFAVBR9Lk604imw02DOzZx5dtj9i6p1orqA==" saltValue="gkV+agYowBE8KigiPaHZbdUECsbEFyTvthMrkS29vIrBnbyImNwlItfoM+F1PGMtq6DO4RNI3mjNo918ZWHTKQ==" spinCount="100000" sheet="1" objects="1" scenarios="1" formatColumns="0" formatRows="0" autoFilter="0"/>
  <autoFilter ref="C99:K20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6" r:id="rId2"/>
    <hyperlink ref="F108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7" r:id="rId11"/>
    <hyperlink ref="F131" r:id="rId12"/>
    <hyperlink ref="F133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56" r:id="rId21"/>
    <hyperlink ref="F158" r:id="rId22"/>
    <hyperlink ref="F160" r:id="rId23"/>
    <hyperlink ref="F162" r:id="rId24"/>
    <hyperlink ref="F165" r:id="rId25"/>
    <hyperlink ref="F167" r:id="rId26"/>
    <hyperlink ref="F169" r:id="rId27"/>
    <hyperlink ref="F173" r:id="rId28"/>
    <hyperlink ref="F175" r:id="rId29"/>
    <hyperlink ref="F178" r:id="rId30"/>
    <hyperlink ref="F180" r:id="rId31"/>
    <hyperlink ref="F182" r:id="rId32"/>
    <hyperlink ref="F185" r:id="rId33"/>
    <hyperlink ref="F187" r:id="rId34"/>
    <hyperlink ref="F189" r:id="rId35"/>
    <hyperlink ref="F191" r:id="rId36"/>
    <hyperlink ref="F193" r:id="rId37"/>
    <hyperlink ref="F195" r:id="rId38"/>
    <hyperlink ref="F198" r:id="rId39"/>
    <hyperlink ref="F200" r:id="rId40"/>
    <hyperlink ref="F202" r:id="rId41"/>
    <hyperlink ref="F204" r:id="rId4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157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2434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ROUND(J100,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ROUND((SUM(BE100:BE205)),  2)</f>
        <v>0</v>
      </c>
      <c r="G37" s="35"/>
      <c r="H37" s="35"/>
      <c r="I37" s="124">
        <v>0.21</v>
      </c>
      <c r="J37" s="123">
        <f>ROUND(((SUM(BE100:BE205))*I37),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ROUND((SUM(BF100:BF205)),  2)</f>
        <v>0</v>
      </c>
      <c r="G38" s="35"/>
      <c r="H38" s="35"/>
      <c r="I38" s="124">
        <v>0.15</v>
      </c>
      <c r="J38" s="123">
        <f>ROUND(((SUM(BF100:BF205))*I38),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ROUND((SUM(BG100:BG205)),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ROUND((SUM(BH100:BH205)),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ROUND((SUM(BI100:BI205)),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09 - 2.NP_2.ETAPA - VODOVOD_8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J100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J101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J102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J109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J118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J125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J128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J129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J162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1458</v>
      </c>
      <c r="E76" s="148"/>
      <c r="F76" s="148"/>
      <c r="G76" s="148"/>
      <c r="H76" s="148"/>
      <c r="I76" s="148"/>
      <c r="J76" s="149">
        <f>J184</f>
        <v>0</v>
      </c>
      <c r="K76" s="97"/>
      <c r="L76" s="150"/>
    </row>
    <row r="77" spans="1:47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217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90" t="str">
        <f>E7</f>
        <v>ZŠ Rokycanova - opravy vnitřních instalací</v>
      </c>
      <c r="F86" s="391"/>
      <c r="G86" s="391"/>
      <c r="H86" s="391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290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2025</v>
      </c>
      <c r="F88" s="376"/>
      <c r="G88" s="376"/>
      <c r="H88" s="376"/>
      <c r="I88" s="23"/>
      <c r="J88" s="23"/>
      <c r="K88" s="23"/>
      <c r="L88" s="21"/>
    </row>
    <row r="89" spans="1:31" s="1" customFormat="1" ht="12" customHeight="1">
      <c r="B89" s="22"/>
      <c r="C89" s="30" t="s">
        <v>292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94" t="s">
        <v>1289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297</v>
      </c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46" t="str">
        <f>E13</f>
        <v>09 - 2.NP_2.ETAPA - VODOVOD_8</v>
      </c>
      <c r="F92" s="384"/>
      <c r="G92" s="384"/>
      <c r="H92" s="384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F16</f>
        <v>Sokolov</v>
      </c>
      <c r="G94" s="37"/>
      <c r="H94" s="37"/>
      <c r="I94" s="30" t="s">
        <v>23</v>
      </c>
      <c r="J94" s="60" t="str">
        <f>IF(J16="","",J16)</f>
        <v>26. 1. 2022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E19</f>
        <v>Město Sokolov, Rokycanova 1929, Sokolov</v>
      </c>
      <c r="G96" s="37"/>
      <c r="H96" s="37"/>
      <c r="I96" s="30" t="s">
        <v>33</v>
      </c>
      <c r="J96" s="33" t="str">
        <f>E25</f>
        <v>NCI.CZ ENGINEERING s.r.o.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31</v>
      </c>
      <c r="D97" s="37"/>
      <c r="E97" s="37"/>
      <c r="F97" s="28" t="str">
        <f>IF(E22="","",E22)</f>
        <v>Vyplň údaj</v>
      </c>
      <c r="G97" s="37"/>
      <c r="H97" s="37"/>
      <c r="I97" s="30" t="s">
        <v>38</v>
      </c>
      <c r="J97" s="33" t="str">
        <f>E28</f>
        <v>Ing. Kamil Šlachta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1"/>
      <c r="B99" s="152"/>
      <c r="C99" s="153" t="s">
        <v>218</v>
      </c>
      <c r="D99" s="154" t="s">
        <v>60</v>
      </c>
      <c r="E99" s="154" t="s">
        <v>56</v>
      </c>
      <c r="F99" s="154" t="s">
        <v>57</v>
      </c>
      <c r="G99" s="154" t="s">
        <v>219</v>
      </c>
      <c r="H99" s="154" t="s">
        <v>220</v>
      </c>
      <c r="I99" s="154" t="s">
        <v>221</v>
      </c>
      <c r="J99" s="154" t="s">
        <v>209</v>
      </c>
      <c r="K99" s="155" t="s">
        <v>222</v>
      </c>
      <c r="L99" s="156"/>
      <c r="M99" s="69" t="s">
        <v>19</v>
      </c>
      <c r="N99" s="70" t="s">
        <v>45</v>
      </c>
      <c r="O99" s="70" t="s">
        <v>223</v>
      </c>
      <c r="P99" s="70" t="s">
        <v>224</v>
      </c>
      <c r="Q99" s="70" t="s">
        <v>225</v>
      </c>
      <c r="R99" s="70" t="s">
        <v>226</v>
      </c>
      <c r="S99" s="70" t="s">
        <v>227</v>
      </c>
      <c r="T99" s="71" t="s">
        <v>228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2" customFormat="1" ht="22.9" customHeight="1">
      <c r="A100" s="35"/>
      <c r="B100" s="36"/>
      <c r="C100" s="76" t="s">
        <v>229</v>
      </c>
      <c r="D100" s="37"/>
      <c r="E100" s="37"/>
      <c r="F100" s="37"/>
      <c r="G100" s="37"/>
      <c r="H100" s="37"/>
      <c r="I100" s="37"/>
      <c r="J100" s="157">
        <f>BK100</f>
        <v>0</v>
      </c>
      <c r="K100" s="37"/>
      <c r="L100" s="40"/>
      <c r="M100" s="72"/>
      <c r="N100" s="158"/>
      <c r="O100" s="73"/>
      <c r="P100" s="159">
        <f>P101+P128</f>
        <v>0</v>
      </c>
      <c r="Q100" s="73"/>
      <c r="R100" s="159">
        <f>R101+R128</f>
        <v>0.77455224999999994</v>
      </c>
      <c r="S100" s="73"/>
      <c r="T100" s="160">
        <f>T101+T128</f>
        <v>1.66832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74</v>
      </c>
      <c r="AU100" s="18" t="s">
        <v>210</v>
      </c>
      <c r="BK100" s="161">
        <f>BK101+BK128</f>
        <v>0</v>
      </c>
    </row>
    <row r="101" spans="1:65" s="12" customFormat="1" ht="25.9" customHeight="1">
      <c r="B101" s="162"/>
      <c r="C101" s="163"/>
      <c r="D101" s="164" t="s">
        <v>74</v>
      </c>
      <c r="E101" s="165" t="s">
        <v>1303</v>
      </c>
      <c r="F101" s="165" t="s">
        <v>1304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f>P102+P109+P118+P125</f>
        <v>0</v>
      </c>
      <c r="Q101" s="170"/>
      <c r="R101" s="171">
        <f>R102+R109+R118+R125</f>
        <v>0.34007824999999997</v>
      </c>
      <c r="S101" s="170"/>
      <c r="T101" s="172">
        <f>T102+T109+T118+T125</f>
        <v>1.385</v>
      </c>
      <c r="AR101" s="173" t="s">
        <v>80</v>
      </c>
      <c r="AT101" s="174" t="s">
        <v>74</v>
      </c>
      <c r="AU101" s="174" t="s">
        <v>75</v>
      </c>
      <c r="AY101" s="173" t="s">
        <v>233</v>
      </c>
      <c r="BK101" s="175">
        <f>BK102+BK109+BK118+BK125</f>
        <v>0</v>
      </c>
    </row>
    <row r="102" spans="1:65" s="12" customFormat="1" ht="22.9" customHeight="1">
      <c r="B102" s="162"/>
      <c r="C102" s="163"/>
      <c r="D102" s="164" t="s">
        <v>74</v>
      </c>
      <c r="E102" s="176" t="s">
        <v>269</v>
      </c>
      <c r="F102" s="176" t="s">
        <v>1305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SUM(P103:P108)</f>
        <v>0</v>
      </c>
      <c r="Q102" s="170"/>
      <c r="R102" s="171">
        <f>SUM(R103:R108)</f>
        <v>0.34007824999999997</v>
      </c>
      <c r="S102" s="170"/>
      <c r="T102" s="172">
        <f>SUM(T103:T108)</f>
        <v>0</v>
      </c>
      <c r="AR102" s="173" t="s">
        <v>80</v>
      </c>
      <c r="AT102" s="174" t="s">
        <v>74</v>
      </c>
      <c r="AU102" s="174" t="s">
        <v>80</v>
      </c>
      <c r="AY102" s="173" t="s">
        <v>233</v>
      </c>
      <c r="BK102" s="175">
        <f>SUM(BK103:BK108)</f>
        <v>0</v>
      </c>
    </row>
    <row r="103" spans="1:65" s="2" customFormat="1" ht="24.2" customHeight="1">
      <c r="A103" s="35"/>
      <c r="B103" s="36"/>
      <c r="C103" s="178" t="s">
        <v>80</v>
      </c>
      <c r="D103" s="178" t="s">
        <v>236</v>
      </c>
      <c r="E103" s="179" t="s">
        <v>1306</v>
      </c>
      <c r="F103" s="180" t="s">
        <v>1307</v>
      </c>
      <c r="G103" s="181" t="s">
        <v>301</v>
      </c>
      <c r="H103" s="182">
        <v>2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3.3999999999999998E-3</v>
      </c>
      <c r="R103" s="187">
        <f>Q103*H103</f>
        <v>6.7999999999999996E-3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2435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1309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178" t="s">
        <v>86</v>
      </c>
      <c r="D105" s="178" t="s">
        <v>236</v>
      </c>
      <c r="E105" s="179" t="s">
        <v>1460</v>
      </c>
      <c r="F105" s="180" t="s">
        <v>1461</v>
      </c>
      <c r="G105" s="181" t="s">
        <v>1099</v>
      </c>
      <c r="H105" s="182">
        <v>5.625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4.1529999999999997E-2</v>
      </c>
      <c r="R105" s="187">
        <f>Q105*H105</f>
        <v>0.23360624999999999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2436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1463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4.2" customHeight="1">
      <c r="A107" s="35"/>
      <c r="B107" s="36"/>
      <c r="C107" s="178" t="s">
        <v>91</v>
      </c>
      <c r="D107" s="178" t="s">
        <v>236</v>
      </c>
      <c r="E107" s="179" t="s">
        <v>1464</v>
      </c>
      <c r="F107" s="180" t="s">
        <v>1465</v>
      </c>
      <c r="G107" s="181" t="s">
        <v>1099</v>
      </c>
      <c r="H107" s="182">
        <v>2.4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4.1529999999999997E-2</v>
      </c>
      <c r="R107" s="187">
        <f>Q107*H107</f>
        <v>9.9671999999999997E-2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2437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1467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12" customFormat="1" ht="22.9" customHeight="1">
      <c r="B109" s="162"/>
      <c r="C109" s="163"/>
      <c r="D109" s="164" t="s">
        <v>74</v>
      </c>
      <c r="E109" s="176" t="s">
        <v>340</v>
      </c>
      <c r="F109" s="176" t="s">
        <v>1333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SUM(P110:P117)</f>
        <v>0</v>
      </c>
      <c r="Q109" s="170"/>
      <c r="R109" s="171">
        <f>SUM(R110:R117)</f>
        <v>0</v>
      </c>
      <c r="S109" s="170"/>
      <c r="T109" s="172">
        <f>SUM(T110:T117)</f>
        <v>1.385</v>
      </c>
      <c r="AR109" s="173" t="s">
        <v>80</v>
      </c>
      <c r="AT109" s="174" t="s">
        <v>74</v>
      </c>
      <c r="AU109" s="174" t="s">
        <v>80</v>
      </c>
      <c r="AY109" s="173" t="s">
        <v>233</v>
      </c>
      <c r="BK109" s="175">
        <f>SUM(BK110:BK117)</f>
        <v>0</v>
      </c>
    </row>
    <row r="110" spans="1:65" s="2" customFormat="1" ht="33" customHeight="1">
      <c r="A110" s="35"/>
      <c r="B110" s="36"/>
      <c r="C110" s="178" t="s">
        <v>260</v>
      </c>
      <c r="D110" s="178" t="s">
        <v>236</v>
      </c>
      <c r="E110" s="179" t="s">
        <v>1334</v>
      </c>
      <c r="F110" s="180" t="s">
        <v>1335</v>
      </c>
      <c r="G110" s="181" t="s">
        <v>301</v>
      </c>
      <c r="H110" s="182">
        <v>2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7.2999999999999995E-2</v>
      </c>
      <c r="T110" s="188">
        <f>S110*H110</f>
        <v>0.14599999999999999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2438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1337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37.9" customHeight="1">
      <c r="A112" s="35"/>
      <c r="B112" s="36"/>
      <c r="C112" s="178" t="s">
        <v>232</v>
      </c>
      <c r="D112" s="178" t="s">
        <v>236</v>
      </c>
      <c r="E112" s="179" t="s">
        <v>1469</v>
      </c>
      <c r="F112" s="180" t="s">
        <v>1470</v>
      </c>
      <c r="G112" s="181" t="s">
        <v>307</v>
      </c>
      <c r="H112" s="182">
        <v>37.5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1.7999999999999999E-2</v>
      </c>
      <c r="T112" s="188">
        <f>S112*H112</f>
        <v>0.67499999999999993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2439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1472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37.9" customHeight="1">
      <c r="A114" s="35"/>
      <c r="B114" s="36"/>
      <c r="C114" s="178" t="s">
        <v>269</v>
      </c>
      <c r="D114" s="178" t="s">
        <v>236</v>
      </c>
      <c r="E114" s="179" t="s">
        <v>1473</v>
      </c>
      <c r="F114" s="180" t="s">
        <v>1474</v>
      </c>
      <c r="G114" s="181" t="s">
        <v>307</v>
      </c>
      <c r="H114" s="182">
        <v>6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5.3999999999999999E-2</v>
      </c>
      <c r="T114" s="188">
        <f>S114*H114</f>
        <v>0.32400000000000001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260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2440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1476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49.15" customHeight="1">
      <c r="A116" s="35"/>
      <c r="B116" s="36"/>
      <c r="C116" s="178" t="s">
        <v>276</v>
      </c>
      <c r="D116" s="178" t="s">
        <v>236</v>
      </c>
      <c r="E116" s="179" t="s">
        <v>1477</v>
      </c>
      <c r="F116" s="180" t="s">
        <v>1478</v>
      </c>
      <c r="G116" s="181" t="s">
        <v>307</v>
      </c>
      <c r="H116" s="182">
        <v>6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0.04</v>
      </c>
      <c r="T116" s="188">
        <f>S116*H116</f>
        <v>0.24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2441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1480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284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1.6679999999999999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2442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340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14.178000000000001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2443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188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1.6679999999999999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2444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123</v>
      </c>
      <c r="D126" s="178" t="s">
        <v>236</v>
      </c>
      <c r="E126" s="179" t="s">
        <v>2388</v>
      </c>
      <c r="F126" s="180" t="s">
        <v>2389</v>
      </c>
      <c r="G126" s="181" t="s">
        <v>549</v>
      </c>
      <c r="H126" s="182">
        <v>0.34399999999999997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2445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2391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P129+P162+P184</f>
        <v>0</v>
      </c>
      <c r="Q128" s="170"/>
      <c r="R128" s="171">
        <f>R129+R162+R184</f>
        <v>0.43447400000000003</v>
      </c>
      <c r="S128" s="170"/>
      <c r="T128" s="172">
        <f>T129+T162+T184</f>
        <v>0.28332000000000002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BK129+BK162+BK184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SUM(P130:P161)</f>
        <v>0</v>
      </c>
      <c r="Q129" s="170"/>
      <c r="R129" s="171">
        <f>SUM(R130:R161)</f>
        <v>0.15261</v>
      </c>
      <c r="S129" s="170"/>
      <c r="T129" s="172">
        <f>SUM(T130:T161)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SUM(BK130:BK161)</f>
        <v>0</v>
      </c>
    </row>
    <row r="130" spans="1:65" s="2" customFormat="1" ht="33" customHeight="1">
      <c r="A130" s="35"/>
      <c r="B130" s="36"/>
      <c r="C130" s="178" t="s">
        <v>158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24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2.3519999999999999E-2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2446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191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51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6.4259999999999998E-2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2447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126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12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3.4079999999999999E-2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2448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8</v>
      </c>
      <c r="D136" s="178" t="s">
        <v>236</v>
      </c>
      <c r="E136" s="179" t="s">
        <v>1491</v>
      </c>
      <c r="F136" s="180" t="s">
        <v>1492</v>
      </c>
      <c r="G136" s="181" t="s">
        <v>307</v>
      </c>
      <c r="H136" s="182">
        <v>12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4.0000000000000003E-5</v>
      </c>
      <c r="R136" s="187">
        <f>Q136*H136</f>
        <v>4.8000000000000007E-4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2449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1494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194</v>
      </c>
      <c r="D138" s="178" t="s">
        <v>236</v>
      </c>
      <c r="E138" s="179" t="s">
        <v>1495</v>
      </c>
      <c r="F138" s="180" t="s">
        <v>1496</v>
      </c>
      <c r="G138" s="181" t="s">
        <v>307</v>
      </c>
      <c r="H138" s="182">
        <v>24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4.0000000000000003E-5</v>
      </c>
      <c r="R138" s="187">
        <f>Q138*H138</f>
        <v>9.6000000000000013E-4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2450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1498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129</v>
      </c>
      <c r="D140" s="178" t="s">
        <v>236</v>
      </c>
      <c r="E140" s="179" t="s">
        <v>1499</v>
      </c>
      <c r="F140" s="180" t="s">
        <v>1500</v>
      </c>
      <c r="G140" s="181" t="s">
        <v>307</v>
      </c>
      <c r="H140" s="182">
        <v>6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2.4000000000000003E-4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2451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1502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163</v>
      </c>
      <c r="D142" s="178" t="s">
        <v>236</v>
      </c>
      <c r="E142" s="179" t="s">
        <v>1503</v>
      </c>
      <c r="F142" s="180" t="s">
        <v>1504</v>
      </c>
      <c r="G142" s="181" t="s">
        <v>307</v>
      </c>
      <c r="H142" s="182">
        <v>12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2.0000000000000001E-4</v>
      </c>
      <c r="R142" s="187">
        <f>Q142*H142</f>
        <v>2.4000000000000002E-3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2452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1506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197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33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7.92E-3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2453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24.2" customHeight="1">
      <c r="A146" s="35"/>
      <c r="B146" s="36"/>
      <c r="C146" s="178" t="s">
        <v>132</v>
      </c>
      <c r="D146" s="178" t="s">
        <v>236</v>
      </c>
      <c r="E146" s="179" t="s">
        <v>1508</v>
      </c>
      <c r="F146" s="180" t="s">
        <v>1509</v>
      </c>
      <c r="G146" s="181" t="s">
        <v>301</v>
      </c>
      <c r="H146" s="182">
        <v>4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2454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1511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16.5" customHeight="1">
      <c r="A148" s="35"/>
      <c r="B148" s="36"/>
      <c r="C148" s="206" t="s">
        <v>7</v>
      </c>
      <c r="D148" s="206" t="s">
        <v>310</v>
      </c>
      <c r="E148" s="207" t="s">
        <v>1423</v>
      </c>
      <c r="F148" s="208" t="s">
        <v>1424</v>
      </c>
      <c r="G148" s="209" t="s">
        <v>301</v>
      </c>
      <c r="H148" s="210">
        <v>6</v>
      </c>
      <c r="I148" s="211"/>
      <c r="J148" s="212">
        <f t="shared" ref="J148:J154" si="0">ROUND(I148*H148,2)</f>
        <v>0</v>
      </c>
      <c r="K148" s="208" t="s">
        <v>240</v>
      </c>
      <c r="L148" s="213"/>
      <c r="M148" s="214" t="s">
        <v>19</v>
      </c>
      <c r="N148" s="215" t="s">
        <v>46</v>
      </c>
      <c r="O148" s="65"/>
      <c r="P148" s="187">
        <f t="shared" ref="P148:P154" si="1">O148*H148</f>
        <v>0</v>
      </c>
      <c r="Q148" s="187">
        <v>4.0000000000000003E-5</v>
      </c>
      <c r="R148" s="187">
        <f t="shared" ref="R148:R154" si="2">Q148*H148</f>
        <v>2.4000000000000003E-4</v>
      </c>
      <c r="S148" s="187">
        <v>0</v>
      </c>
      <c r="T148" s="188">
        <f t="shared" ref="T148:T154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313</v>
      </c>
      <c r="AT148" s="189" t="s">
        <v>310</v>
      </c>
      <c r="AU148" s="189" t="s">
        <v>86</v>
      </c>
      <c r="AY148" s="18" t="s">
        <v>233</v>
      </c>
      <c r="BE148" s="190">
        <f t="shared" ref="BE148:BE154" si="4">IF(N148="základní",J148,0)</f>
        <v>0</v>
      </c>
      <c r="BF148" s="190">
        <f t="shared" ref="BF148:BF154" si="5">IF(N148="snížená",J148,0)</f>
        <v>0</v>
      </c>
      <c r="BG148" s="190">
        <f t="shared" ref="BG148:BG154" si="6">IF(N148="zákl. přenesená",J148,0)</f>
        <v>0</v>
      </c>
      <c r="BH148" s="190">
        <f t="shared" ref="BH148:BH154" si="7">IF(N148="sníž. přenesená",J148,0)</f>
        <v>0</v>
      </c>
      <c r="BI148" s="190">
        <f t="shared" ref="BI148:BI154" si="8">IF(N148="nulová",J148,0)</f>
        <v>0</v>
      </c>
      <c r="BJ148" s="18" t="s">
        <v>80</v>
      </c>
      <c r="BK148" s="190">
        <f t="shared" ref="BK148:BK154" si="9">ROUND(I148*H148,2)</f>
        <v>0</v>
      </c>
      <c r="BL148" s="18" t="s">
        <v>194</v>
      </c>
      <c r="BM148" s="189" t="s">
        <v>2455</v>
      </c>
    </row>
    <row r="149" spans="1:65" s="2" customFormat="1" ht="16.5" customHeight="1">
      <c r="A149" s="35"/>
      <c r="B149" s="36"/>
      <c r="C149" s="206" t="s">
        <v>200</v>
      </c>
      <c r="D149" s="206" t="s">
        <v>310</v>
      </c>
      <c r="E149" s="207" t="s">
        <v>1516</v>
      </c>
      <c r="F149" s="208" t="s">
        <v>1517</v>
      </c>
      <c r="G149" s="209" t="s">
        <v>301</v>
      </c>
      <c r="H149" s="210">
        <v>2</v>
      </c>
      <c r="I149" s="211"/>
      <c r="J149" s="212">
        <f t="shared" si="0"/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si="1"/>
        <v>0</v>
      </c>
      <c r="Q149" s="187">
        <v>1.2E-4</v>
      </c>
      <c r="R149" s="187">
        <f t="shared" si="2"/>
        <v>2.4000000000000001E-4</v>
      </c>
      <c r="S149" s="187">
        <v>0</v>
      </c>
      <c r="T149" s="18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8" t="s">
        <v>80</v>
      </c>
      <c r="BK149" s="190">
        <f t="shared" si="9"/>
        <v>0</v>
      </c>
      <c r="BL149" s="18" t="s">
        <v>194</v>
      </c>
      <c r="BM149" s="189" t="s">
        <v>2456</v>
      </c>
    </row>
    <row r="150" spans="1:65" s="2" customFormat="1" ht="24.2" customHeight="1">
      <c r="A150" s="35"/>
      <c r="B150" s="36"/>
      <c r="C150" s="206" t="s">
        <v>135</v>
      </c>
      <c r="D150" s="206" t="s">
        <v>310</v>
      </c>
      <c r="E150" s="207" t="s">
        <v>1519</v>
      </c>
      <c r="F150" s="208" t="s">
        <v>1520</v>
      </c>
      <c r="G150" s="209" t="s">
        <v>301</v>
      </c>
      <c r="H150" s="210">
        <v>24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2.0000000000000002E-5</v>
      </c>
      <c r="R150" s="187">
        <f t="shared" si="2"/>
        <v>4.8000000000000007E-4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2457</v>
      </c>
    </row>
    <row r="151" spans="1:65" s="2" customFormat="1" ht="24.2" customHeight="1">
      <c r="A151" s="35"/>
      <c r="B151" s="36"/>
      <c r="C151" s="206" t="s">
        <v>168</v>
      </c>
      <c r="D151" s="206" t="s">
        <v>310</v>
      </c>
      <c r="E151" s="207" t="s">
        <v>1522</v>
      </c>
      <c r="F151" s="208" t="s">
        <v>1523</v>
      </c>
      <c r="G151" s="209" t="s">
        <v>301</v>
      </c>
      <c r="H151" s="210">
        <v>6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3.0000000000000001E-5</v>
      </c>
      <c r="R151" s="187">
        <f t="shared" si="2"/>
        <v>1.8000000000000001E-4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2458</v>
      </c>
    </row>
    <row r="152" spans="1:65" s="2" customFormat="1" ht="16.5" customHeight="1">
      <c r="A152" s="35"/>
      <c r="B152" s="36"/>
      <c r="C152" s="206" t="s">
        <v>203</v>
      </c>
      <c r="D152" s="206" t="s">
        <v>310</v>
      </c>
      <c r="E152" s="207" t="s">
        <v>1429</v>
      </c>
      <c r="F152" s="208" t="s">
        <v>1430</v>
      </c>
      <c r="G152" s="209" t="s">
        <v>301</v>
      </c>
      <c r="H152" s="210">
        <v>2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1.0000000000000001E-5</v>
      </c>
      <c r="R152" s="187">
        <f t="shared" si="2"/>
        <v>2.0000000000000002E-5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2459</v>
      </c>
    </row>
    <row r="153" spans="1:65" s="2" customFormat="1" ht="16.5" customHeight="1">
      <c r="A153" s="35"/>
      <c r="B153" s="36"/>
      <c r="C153" s="206" t="s">
        <v>401</v>
      </c>
      <c r="D153" s="206" t="s">
        <v>310</v>
      </c>
      <c r="E153" s="207" t="s">
        <v>1529</v>
      </c>
      <c r="F153" s="208" t="s">
        <v>1530</v>
      </c>
      <c r="G153" s="209" t="s">
        <v>301</v>
      </c>
      <c r="H153" s="210">
        <v>2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3.0000000000000001E-5</v>
      </c>
      <c r="R153" s="187">
        <f t="shared" si="2"/>
        <v>6.0000000000000002E-5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2460</v>
      </c>
    </row>
    <row r="154" spans="1:65" s="2" customFormat="1" ht="21.75" customHeight="1">
      <c r="A154" s="35"/>
      <c r="B154" s="36"/>
      <c r="C154" s="178" t="s">
        <v>406</v>
      </c>
      <c r="D154" s="178" t="s">
        <v>236</v>
      </c>
      <c r="E154" s="179" t="s">
        <v>1536</v>
      </c>
      <c r="F154" s="180" t="s">
        <v>1537</v>
      </c>
      <c r="G154" s="181" t="s">
        <v>1538</v>
      </c>
      <c r="H154" s="182">
        <v>4</v>
      </c>
      <c r="I154" s="183"/>
      <c r="J154" s="184">
        <f t="shared" si="0"/>
        <v>0</v>
      </c>
      <c r="K154" s="180" t="s">
        <v>240</v>
      </c>
      <c r="L154" s="40"/>
      <c r="M154" s="185" t="s">
        <v>19</v>
      </c>
      <c r="N154" s="186" t="s">
        <v>46</v>
      </c>
      <c r="O154" s="65"/>
      <c r="P154" s="187">
        <f t="shared" si="1"/>
        <v>0</v>
      </c>
      <c r="Q154" s="187">
        <v>2.5000000000000001E-4</v>
      </c>
      <c r="R154" s="187">
        <f t="shared" si="2"/>
        <v>1E-3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194</v>
      </c>
      <c r="AT154" s="189" t="s">
        <v>236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2461</v>
      </c>
    </row>
    <row r="155" spans="1:65" s="2" customFormat="1">
      <c r="A155" s="35"/>
      <c r="B155" s="36"/>
      <c r="C155" s="37"/>
      <c r="D155" s="191" t="s">
        <v>243</v>
      </c>
      <c r="E155" s="37"/>
      <c r="F155" s="192" t="s">
        <v>1540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243</v>
      </c>
      <c r="AU155" s="18" t="s">
        <v>86</v>
      </c>
    </row>
    <row r="156" spans="1:65" s="2" customFormat="1" ht="37.9" customHeight="1">
      <c r="A156" s="35"/>
      <c r="B156" s="36"/>
      <c r="C156" s="178" t="s">
        <v>410</v>
      </c>
      <c r="D156" s="178" t="s">
        <v>236</v>
      </c>
      <c r="E156" s="179" t="s">
        <v>1444</v>
      </c>
      <c r="F156" s="180" t="s">
        <v>1445</v>
      </c>
      <c r="G156" s="181" t="s">
        <v>307</v>
      </c>
      <c r="H156" s="182">
        <v>87</v>
      </c>
      <c r="I156" s="183"/>
      <c r="J156" s="184">
        <f>ROUND(I156*H156,2)</f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>O156*H156</f>
        <v>0</v>
      </c>
      <c r="Q156" s="187">
        <v>1.9000000000000001E-4</v>
      </c>
      <c r="R156" s="187">
        <f>Q156*H156</f>
        <v>1.653E-2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2462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1447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44.25" customHeight="1">
      <c r="A158" s="35"/>
      <c r="B158" s="36"/>
      <c r="C158" s="178" t="s">
        <v>415</v>
      </c>
      <c r="D158" s="178" t="s">
        <v>236</v>
      </c>
      <c r="E158" s="179" t="s">
        <v>1448</v>
      </c>
      <c r="F158" s="180" t="s">
        <v>1449</v>
      </c>
      <c r="G158" s="181" t="s">
        <v>549</v>
      </c>
      <c r="H158" s="182">
        <v>0.153</v>
      </c>
      <c r="I158" s="183"/>
      <c r="J158" s="184">
        <f>ROUND(I158*H158,2)</f>
        <v>0</v>
      </c>
      <c r="K158" s="180" t="s">
        <v>240</v>
      </c>
      <c r="L158" s="40"/>
      <c r="M158" s="185" t="s">
        <v>19</v>
      </c>
      <c r="N158" s="186" t="s">
        <v>46</v>
      </c>
      <c r="O158" s="65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194</v>
      </c>
      <c r="AT158" s="189" t="s">
        <v>236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2463</v>
      </c>
    </row>
    <row r="159" spans="1:65" s="2" customFormat="1">
      <c r="A159" s="35"/>
      <c r="B159" s="36"/>
      <c r="C159" s="37"/>
      <c r="D159" s="191" t="s">
        <v>243</v>
      </c>
      <c r="E159" s="37"/>
      <c r="F159" s="192" t="s">
        <v>1451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243</v>
      </c>
      <c r="AU159" s="18" t="s">
        <v>86</v>
      </c>
    </row>
    <row r="160" spans="1:65" s="2" customFormat="1" ht="49.15" customHeight="1">
      <c r="A160" s="35"/>
      <c r="B160" s="36"/>
      <c r="C160" s="178" t="s">
        <v>419</v>
      </c>
      <c r="D160" s="178" t="s">
        <v>236</v>
      </c>
      <c r="E160" s="179" t="s">
        <v>1452</v>
      </c>
      <c r="F160" s="180" t="s">
        <v>1453</v>
      </c>
      <c r="G160" s="181" t="s">
        <v>549</v>
      </c>
      <c r="H160" s="182">
        <v>0.153</v>
      </c>
      <c r="I160" s="183"/>
      <c r="J160" s="184">
        <f>ROUND(I160*H160,2)</f>
        <v>0</v>
      </c>
      <c r="K160" s="180" t="s">
        <v>240</v>
      </c>
      <c r="L160" s="40"/>
      <c r="M160" s="185" t="s">
        <v>19</v>
      </c>
      <c r="N160" s="186" t="s">
        <v>46</v>
      </c>
      <c r="O160" s="65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194</v>
      </c>
      <c r="AT160" s="189" t="s">
        <v>236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2464</v>
      </c>
    </row>
    <row r="161" spans="1:65" s="2" customFormat="1">
      <c r="A161" s="35"/>
      <c r="B161" s="36"/>
      <c r="C161" s="37"/>
      <c r="D161" s="191" t="s">
        <v>243</v>
      </c>
      <c r="E161" s="37"/>
      <c r="F161" s="192" t="s">
        <v>1455</v>
      </c>
      <c r="G161" s="37"/>
      <c r="H161" s="37"/>
      <c r="I161" s="193"/>
      <c r="J161" s="37"/>
      <c r="K161" s="37"/>
      <c r="L161" s="40"/>
      <c r="M161" s="194"/>
      <c r="N161" s="19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243</v>
      </c>
      <c r="AU161" s="18" t="s">
        <v>86</v>
      </c>
    </row>
    <row r="162" spans="1:65" s="12" customFormat="1" ht="22.9" customHeight="1">
      <c r="B162" s="162"/>
      <c r="C162" s="163"/>
      <c r="D162" s="164" t="s">
        <v>74</v>
      </c>
      <c r="E162" s="176" t="s">
        <v>1544</v>
      </c>
      <c r="F162" s="176" t="s">
        <v>1545</v>
      </c>
      <c r="G162" s="163"/>
      <c r="H162" s="163"/>
      <c r="I162" s="166"/>
      <c r="J162" s="177">
        <f>BK162</f>
        <v>0</v>
      </c>
      <c r="K162" s="163"/>
      <c r="L162" s="168"/>
      <c r="M162" s="169"/>
      <c r="N162" s="170"/>
      <c r="O162" s="170"/>
      <c r="P162" s="171">
        <f>SUM(P163:P183)</f>
        <v>0</v>
      </c>
      <c r="Q162" s="170"/>
      <c r="R162" s="171">
        <f>SUM(R163:R183)</f>
        <v>9.74E-2</v>
      </c>
      <c r="S162" s="170"/>
      <c r="T162" s="172">
        <f>SUM(T163:T183)</f>
        <v>8.7480000000000002E-2</v>
      </c>
      <c r="AR162" s="173" t="s">
        <v>86</v>
      </c>
      <c r="AT162" s="174" t="s">
        <v>74</v>
      </c>
      <c r="AU162" s="174" t="s">
        <v>80</v>
      </c>
      <c r="AY162" s="173" t="s">
        <v>233</v>
      </c>
      <c r="BK162" s="175">
        <f>SUM(BK163:BK183)</f>
        <v>0</v>
      </c>
    </row>
    <row r="163" spans="1:65" s="2" customFormat="1" ht="21.75" customHeight="1">
      <c r="A163" s="35"/>
      <c r="B163" s="36"/>
      <c r="C163" s="178" t="s">
        <v>424</v>
      </c>
      <c r="D163" s="178" t="s">
        <v>236</v>
      </c>
      <c r="E163" s="179" t="s">
        <v>1557</v>
      </c>
      <c r="F163" s="180" t="s">
        <v>1558</v>
      </c>
      <c r="G163" s="181" t="s">
        <v>336</v>
      </c>
      <c r="H163" s="182">
        <v>4</v>
      </c>
      <c r="I163" s="183"/>
      <c r="J163" s="184">
        <f>ROUND(I163*H163,2)</f>
        <v>0</v>
      </c>
      <c r="K163" s="180" t="s">
        <v>240</v>
      </c>
      <c r="L163" s="40"/>
      <c r="M163" s="185" t="s">
        <v>19</v>
      </c>
      <c r="N163" s="186" t="s">
        <v>46</v>
      </c>
      <c r="O163" s="65"/>
      <c r="P163" s="187">
        <f>O163*H163</f>
        <v>0</v>
      </c>
      <c r="Q163" s="187">
        <v>0</v>
      </c>
      <c r="R163" s="187">
        <f>Q163*H163</f>
        <v>0</v>
      </c>
      <c r="S163" s="187">
        <v>1.9460000000000002E-2</v>
      </c>
      <c r="T163" s="188">
        <f>S163*H163</f>
        <v>7.7840000000000006E-2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194</v>
      </c>
      <c r="AT163" s="189" t="s">
        <v>236</v>
      </c>
      <c r="AU163" s="189" t="s">
        <v>86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2465</v>
      </c>
    </row>
    <row r="164" spans="1:65" s="2" customFormat="1">
      <c r="A164" s="35"/>
      <c r="B164" s="36"/>
      <c r="C164" s="37"/>
      <c r="D164" s="191" t="s">
        <v>243</v>
      </c>
      <c r="E164" s="37"/>
      <c r="F164" s="192" t="s">
        <v>1560</v>
      </c>
      <c r="G164" s="37"/>
      <c r="H164" s="37"/>
      <c r="I164" s="193"/>
      <c r="J164" s="37"/>
      <c r="K164" s="37"/>
      <c r="L164" s="40"/>
      <c r="M164" s="194"/>
      <c r="N164" s="19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243</v>
      </c>
      <c r="AU164" s="18" t="s">
        <v>86</v>
      </c>
    </row>
    <row r="165" spans="1:65" s="2" customFormat="1" ht="16.5" customHeight="1">
      <c r="A165" s="35"/>
      <c r="B165" s="36"/>
      <c r="C165" s="178" t="s">
        <v>313</v>
      </c>
      <c r="D165" s="178" t="s">
        <v>236</v>
      </c>
      <c r="E165" s="179" t="s">
        <v>1579</v>
      </c>
      <c r="F165" s="180" t="s">
        <v>1580</v>
      </c>
      <c r="G165" s="181" t="s">
        <v>336</v>
      </c>
      <c r="H165" s="182">
        <v>4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0</v>
      </c>
      <c r="R165" s="187">
        <f>Q165*H165</f>
        <v>0</v>
      </c>
      <c r="S165" s="187">
        <v>1.56E-3</v>
      </c>
      <c r="T165" s="188">
        <f>S165*H165</f>
        <v>6.2399999999999999E-3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2466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1582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24.2" customHeight="1">
      <c r="A167" s="35"/>
      <c r="B167" s="36"/>
      <c r="C167" s="178" t="s">
        <v>432</v>
      </c>
      <c r="D167" s="178" t="s">
        <v>236</v>
      </c>
      <c r="E167" s="179" t="s">
        <v>1598</v>
      </c>
      <c r="F167" s="180" t="s">
        <v>1599</v>
      </c>
      <c r="G167" s="181" t="s">
        <v>301</v>
      </c>
      <c r="H167" s="182">
        <v>4</v>
      </c>
      <c r="I167" s="183"/>
      <c r="J167" s="184">
        <f>ROUND(I167*H167,2)</f>
        <v>0</v>
      </c>
      <c r="K167" s="180" t="s">
        <v>240</v>
      </c>
      <c r="L167" s="40"/>
      <c r="M167" s="185" t="s">
        <v>19</v>
      </c>
      <c r="N167" s="186" t="s">
        <v>46</v>
      </c>
      <c r="O167" s="65"/>
      <c r="P167" s="187">
        <f>O167*H167</f>
        <v>0</v>
      </c>
      <c r="Q167" s="187">
        <v>0</v>
      </c>
      <c r="R167" s="187">
        <f>Q167*H167</f>
        <v>0</v>
      </c>
      <c r="S167" s="187">
        <v>8.4999999999999995E-4</v>
      </c>
      <c r="T167" s="188">
        <f>S167*H167</f>
        <v>3.3999999999999998E-3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194</v>
      </c>
      <c r="AT167" s="189" t="s">
        <v>236</v>
      </c>
      <c r="AU167" s="189" t="s">
        <v>86</v>
      </c>
      <c r="AY167" s="18" t="s">
        <v>233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8" t="s">
        <v>80</v>
      </c>
      <c r="BK167" s="190">
        <f>ROUND(I167*H167,2)</f>
        <v>0</v>
      </c>
      <c r="BL167" s="18" t="s">
        <v>194</v>
      </c>
      <c r="BM167" s="189" t="s">
        <v>2467</v>
      </c>
    </row>
    <row r="168" spans="1:65" s="2" customFormat="1">
      <c r="A168" s="35"/>
      <c r="B168" s="36"/>
      <c r="C168" s="37"/>
      <c r="D168" s="191" t="s">
        <v>243</v>
      </c>
      <c r="E168" s="37"/>
      <c r="F168" s="192" t="s">
        <v>1601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243</v>
      </c>
      <c r="AU168" s="18" t="s">
        <v>86</v>
      </c>
    </row>
    <row r="169" spans="1:65" s="2" customFormat="1" ht="37.9" customHeight="1">
      <c r="A169" s="35"/>
      <c r="B169" s="36"/>
      <c r="C169" s="178" t="s">
        <v>437</v>
      </c>
      <c r="D169" s="178" t="s">
        <v>236</v>
      </c>
      <c r="E169" s="179" t="s">
        <v>1565</v>
      </c>
      <c r="F169" s="180" t="s">
        <v>1566</v>
      </c>
      <c r="G169" s="181" t="s">
        <v>336</v>
      </c>
      <c r="H169" s="182">
        <v>4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2.0729999999999998E-2</v>
      </c>
      <c r="R169" s="187">
        <f>Q169*H169</f>
        <v>8.2919999999999994E-2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2468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1568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16.5" customHeight="1">
      <c r="A171" s="35"/>
      <c r="B171" s="36"/>
      <c r="C171" s="178" t="s">
        <v>442</v>
      </c>
      <c r="D171" s="178" t="s">
        <v>236</v>
      </c>
      <c r="E171" s="179" t="s">
        <v>1573</v>
      </c>
      <c r="F171" s="180" t="s">
        <v>1574</v>
      </c>
      <c r="G171" s="181" t="s">
        <v>336</v>
      </c>
      <c r="H171" s="182">
        <v>4</v>
      </c>
      <c r="I171" s="183"/>
      <c r="J171" s="184">
        <f>ROUND(I171*H171,2)</f>
        <v>0</v>
      </c>
      <c r="K171" s="180" t="s">
        <v>19</v>
      </c>
      <c r="L171" s="40"/>
      <c r="M171" s="185" t="s">
        <v>19</v>
      </c>
      <c r="N171" s="186" t="s">
        <v>46</v>
      </c>
      <c r="O171" s="65"/>
      <c r="P171" s="187">
        <f>O171*H171</f>
        <v>0</v>
      </c>
      <c r="Q171" s="187">
        <v>1.2999999999999999E-4</v>
      </c>
      <c r="R171" s="187">
        <f>Q171*H171</f>
        <v>5.1999999999999995E-4</v>
      </c>
      <c r="S171" s="187">
        <v>0</v>
      </c>
      <c r="T171" s="18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9" t="s">
        <v>194</v>
      </c>
      <c r="AT171" s="189" t="s">
        <v>236</v>
      </c>
      <c r="AU171" s="189" t="s">
        <v>86</v>
      </c>
      <c r="AY171" s="18" t="s">
        <v>233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8" t="s">
        <v>80</v>
      </c>
      <c r="BK171" s="190">
        <f>ROUND(I171*H171,2)</f>
        <v>0</v>
      </c>
      <c r="BL171" s="18" t="s">
        <v>194</v>
      </c>
      <c r="BM171" s="189" t="s">
        <v>2469</v>
      </c>
    </row>
    <row r="172" spans="1:65" s="2" customFormat="1" ht="37.9" customHeight="1">
      <c r="A172" s="35"/>
      <c r="B172" s="36"/>
      <c r="C172" s="206" t="s">
        <v>447</v>
      </c>
      <c r="D172" s="206" t="s">
        <v>310</v>
      </c>
      <c r="E172" s="207" t="s">
        <v>1576</v>
      </c>
      <c r="F172" s="208" t="s">
        <v>1577</v>
      </c>
      <c r="G172" s="209" t="s">
        <v>301</v>
      </c>
      <c r="H172" s="210">
        <v>4</v>
      </c>
      <c r="I172" s="211"/>
      <c r="J172" s="212">
        <f>ROUND(I172*H172,2)</f>
        <v>0</v>
      </c>
      <c r="K172" s="208" t="s">
        <v>19</v>
      </c>
      <c r="L172" s="213"/>
      <c r="M172" s="214" t="s">
        <v>19</v>
      </c>
      <c r="N172" s="215" t="s">
        <v>46</v>
      </c>
      <c r="O172" s="65"/>
      <c r="P172" s="187">
        <f>O172*H172</f>
        <v>0</v>
      </c>
      <c r="Q172" s="187">
        <v>6.4999999999999997E-4</v>
      </c>
      <c r="R172" s="187">
        <f>Q172*H172</f>
        <v>2.5999999999999999E-3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313</v>
      </c>
      <c r="AT172" s="189" t="s">
        <v>310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2470</v>
      </c>
    </row>
    <row r="173" spans="1:65" s="2" customFormat="1" ht="21.75" customHeight="1">
      <c r="A173" s="35"/>
      <c r="B173" s="36"/>
      <c r="C173" s="178" t="s">
        <v>452</v>
      </c>
      <c r="D173" s="178" t="s">
        <v>236</v>
      </c>
      <c r="E173" s="179" t="s">
        <v>1583</v>
      </c>
      <c r="F173" s="180" t="s">
        <v>1584</v>
      </c>
      <c r="G173" s="181" t="s">
        <v>336</v>
      </c>
      <c r="H173" s="182">
        <v>4</v>
      </c>
      <c r="I173" s="183"/>
      <c r="J173" s="184">
        <f>ROUND(I173*H173,2)</f>
        <v>0</v>
      </c>
      <c r="K173" s="180" t="s">
        <v>240</v>
      </c>
      <c r="L173" s="40"/>
      <c r="M173" s="185" t="s">
        <v>19</v>
      </c>
      <c r="N173" s="186" t="s">
        <v>46</v>
      </c>
      <c r="O173" s="65"/>
      <c r="P173" s="187">
        <f>O173*H173</f>
        <v>0</v>
      </c>
      <c r="Q173" s="187">
        <v>1.8E-3</v>
      </c>
      <c r="R173" s="187">
        <f>Q173*H173</f>
        <v>7.1999999999999998E-3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2471</v>
      </c>
    </row>
    <row r="174" spans="1:65" s="2" customFormat="1">
      <c r="A174" s="35"/>
      <c r="B174" s="36"/>
      <c r="C174" s="37"/>
      <c r="D174" s="191" t="s">
        <v>243</v>
      </c>
      <c r="E174" s="37"/>
      <c r="F174" s="192" t="s">
        <v>1586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243</v>
      </c>
      <c r="AU174" s="18" t="s">
        <v>86</v>
      </c>
    </row>
    <row r="175" spans="1:65" s="2" customFormat="1" ht="24.2" customHeight="1">
      <c r="A175" s="35"/>
      <c r="B175" s="36"/>
      <c r="C175" s="178" t="s">
        <v>457</v>
      </c>
      <c r="D175" s="178" t="s">
        <v>236</v>
      </c>
      <c r="E175" s="179" t="s">
        <v>1591</v>
      </c>
      <c r="F175" s="180" t="s">
        <v>1592</v>
      </c>
      <c r="G175" s="181" t="s">
        <v>336</v>
      </c>
      <c r="H175" s="182">
        <v>8</v>
      </c>
      <c r="I175" s="183"/>
      <c r="J175" s="184">
        <f>ROUND(I175*H175,2)</f>
        <v>0</v>
      </c>
      <c r="K175" s="180" t="s">
        <v>240</v>
      </c>
      <c r="L175" s="40"/>
      <c r="M175" s="185" t="s">
        <v>19</v>
      </c>
      <c r="N175" s="186" t="s">
        <v>46</v>
      </c>
      <c r="O175" s="65"/>
      <c r="P175" s="187">
        <f>O175*H175</f>
        <v>0</v>
      </c>
      <c r="Q175" s="187">
        <v>9.0000000000000006E-5</v>
      </c>
      <c r="R175" s="187">
        <f>Q175*H175</f>
        <v>7.2000000000000005E-4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260</v>
      </c>
      <c r="AT175" s="189" t="s">
        <v>236</v>
      </c>
      <c r="AU175" s="189" t="s">
        <v>86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260</v>
      </c>
      <c r="BM175" s="189" t="s">
        <v>2472</v>
      </c>
    </row>
    <row r="176" spans="1:65" s="2" customFormat="1">
      <c r="A176" s="35"/>
      <c r="B176" s="36"/>
      <c r="C176" s="37"/>
      <c r="D176" s="191" t="s">
        <v>243</v>
      </c>
      <c r="E176" s="37"/>
      <c r="F176" s="192" t="s">
        <v>1594</v>
      </c>
      <c r="G176" s="37"/>
      <c r="H176" s="37"/>
      <c r="I176" s="193"/>
      <c r="J176" s="37"/>
      <c r="K176" s="37"/>
      <c r="L176" s="40"/>
      <c r="M176" s="194"/>
      <c r="N176" s="195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243</v>
      </c>
      <c r="AU176" s="18" t="s">
        <v>86</v>
      </c>
    </row>
    <row r="177" spans="1:65" s="2" customFormat="1" ht="24.2" customHeight="1">
      <c r="A177" s="35"/>
      <c r="B177" s="36"/>
      <c r="C177" s="206" t="s">
        <v>462</v>
      </c>
      <c r="D177" s="206" t="s">
        <v>310</v>
      </c>
      <c r="E177" s="207" t="s">
        <v>1595</v>
      </c>
      <c r="F177" s="208" t="s">
        <v>1596</v>
      </c>
      <c r="G177" s="209" t="s">
        <v>301</v>
      </c>
      <c r="H177" s="210">
        <v>8</v>
      </c>
      <c r="I177" s="211"/>
      <c r="J177" s="212">
        <f>ROUND(I177*H177,2)</f>
        <v>0</v>
      </c>
      <c r="K177" s="208" t="s">
        <v>240</v>
      </c>
      <c r="L177" s="213"/>
      <c r="M177" s="214" t="s">
        <v>19</v>
      </c>
      <c r="N177" s="215" t="s">
        <v>46</v>
      </c>
      <c r="O177" s="65"/>
      <c r="P177" s="187">
        <f>O177*H177</f>
        <v>0</v>
      </c>
      <c r="Q177" s="187">
        <v>3.1E-4</v>
      </c>
      <c r="R177" s="187">
        <f>Q177*H177</f>
        <v>2.48E-3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284</v>
      </c>
      <c r="AT177" s="189" t="s">
        <v>310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260</v>
      </c>
      <c r="BM177" s="189" t="s">
        <v>2473</v>
      </c>
    </row>
    <row r="178" spans="1:65" s="2" customFormat="1" ht="24.2" customHeight="1">
      <c r="A178" s="35"/>
      <c r="B178" s="36"/>
      <c r="C178" s="178" t="s">
        <v>466</v>
      </c>
      <c r="D178" s="178" t="s">
        <v>236</v>
      </c>
      <c r="E178" s="179" t="s">
        <v>1602</v>
      </c>
      <c r="F178" s="180" t="s">
        <v>1603</v>
      </c>
      <c r="G178" s="181" t="s">
        <v>301</v>
      </c>
      <c r="H178" s="182">
        <v>4</v>
      </c>
      <c r="I178" s="183"/>
      <c r="J178" s="184">
        <f>ROUND(I178*H178,2)</f>
        <v>0</v>
      </c>
      <c r="K178" s="180" t="s">
        <v>240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2.4000000000000001E-4</v>
      </c>
      <c r="R178" s="187">
        <f>Q178*H178</f>
        <v>9.6000000000000002E-4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260</v>
      </c>
      <c r="AT178" s="189" t="s">
        <v>236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260</v>
      </c>
      <c r="BM178" s="189" t="s">
        <v>2474</v>
      </c>
    </row>
    <row r="179" spans="1:65" s="2" customFormat="1">
      <c r="A179" s="35"/>
      <c r="B179" s="36"/>
      <c r="C179" s="37"/>
      <c r="D179" s="191" t="s">
        <v>243</v>
      </c>
      <c r="E179" s="37"/>
      <c r="F179" s="192" t="s">
        <v>1605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243</v>
      </c>
      <c r="AU179" s="18" t="s">
        <v>86</v>
      </c>
    </row>
    <row r="180" spans="1:65" s="2" customFormat="1" ht="49.15" customHeight="1">
      <c r="A180" s="35"/>
      <c r="B180" s="36"/>
      <c r="C180" s="178" t="s">
        <v>472</v>
      </c>
      <c r="D180" s="178" t="s">
        <v>236</v>
      </c>
      <c r="E180" s="179" t="s">
        <v>1606</v>
      </c>
      <c r="F180" s="180" t="s">
        <v>1607</v>
      </c>
      <c r="G180" s="181" t="s">
        <v>549</v>
      </c>
      <c r="H180" s="182">
        <v>9.2999999999999999E-2</v>
      </c>
      <c r="I180" s="183"/>
      <c r="J180" s="184">
        <f>ROUND(I180*H180,2)</f>
        <v>0</v>
      </c>
      <c r="K180" s="180" t="s">
        <v>240</v>
      </c>
      <c r="L180" s="40"/>
      <c r="M180" s="185" t="s">
        <v>19</v>
      </c>
      <c r="N180" s="186" t="s">
        <v>46</v>
      </c>
      <c r="O180" s="65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194</v>
      </c>
      <c r="AT180" s="189" t="s">
        <v>236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2475</v>
      </c>
    </row>
    <row r="181" spans="1:65" s="2" customFormat="1">
      <c r="A181" s="35"/>
      <c r="B181" s="36"/>
      <c r="C181" s="37"/>
      <c r="D181" s="191" t="s">
        <v>243</v>
      </c>
      <c r="E181" s="37"/>
      <c r="F181" s="192" t="s">
        <v>1609</v>
      </c>
      <c r="G181" s="37"/>
      <c r="H181" s="37"/>
      <c r="I181" s="193"/>
      <c r="J181" s="37"/>
      <c r="K181" s="37"/>
      <c r="L181" s="40"/>
      <c r="M181" s="194"/>
      <c r="N181" s="195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243</v>
      </c>
      <c r="AU181" s="18" t="s">
        <v>86</v>
      </c>
    </row>
    <row r="182" spans="1:65" s="2" customFormat="1" ht="49.15" customHeight="1">
      <c r="A182" s="35"/>
      <c r="B182" s="36"/>
      <c r="C182" s="178" t="s">
        <v>476</v>
      </c>
      <c r="D182" s="178" t="s">
        <v>236</v>
      </c>
      <c r="E182" s="179" t="s">
        <v>1610</v>
      </c>
      <c r="F182" s="180" t="s">
        <v>1611</v>
      </c>
      <c r="G182" s="181" t="s">
        <v>549</v>
      </c>
      <c r="H182" s="182">
        <v>9.2999999999999999E-2</v>
      </c>
      <c r="I182" s="183"/>
      <c r="J182" s="184">
        <f>ROUND(I182*H182,2)</f>
        <v>0</v>
      </c>
      <c r="K182" s="180" t="s">
        <v>240</v>
      </c>
      <c r="L182" s="40"/>
      <c r="M182" s="185" t="s">
        <v>19</v>
      </c>
      <c r="N182" s="186" t="s">
        <v>46</v>
      </c>
      <c r="O182" s="65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9" t="s">
        <v>194</v>
      </c>
      <c r="AT182" s="189" t="s">
        <v>236</v>
      </c>
      <c r="AU182" s="189" t="s">
        <v>86</v>
      </c>
      <c r="AY182" s="18" t="s">
        <v>233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8" t="s">
        <v>80</v>
      </c>
      <c r="BK182" s="190">
        <f>ROUND(I182*H182,2)</f>
        <v>0</v>
      </c>
      <c r="BL182" s="18" t="s">
        <v>194</v>
      </c>
      <c r="BM182" s="189" t="s">
        <v>2476</v>
      </c>
    </row>
    <row r="183" spans="1:65" s="2" customFormat="1">
      <c r="A183" s="35"/>
      <c r="B183" s="36"/>
      <c r="C183" s="37"/>
      <c r="D183" s="191" t="s">
        <v>243</v>
      </c>
      <c r="E183" s="37"/>
      <c r="F183" s="192" t="s">
        <v>1613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243</v>
      </c>
      <c r="AU183" s="18" t="s">
        <v>86</v>
      </c>
    </row>
    <row r="184" spans="1:65" s="12" customFormat="1" ht="22.9" customHeight="1">
      <c r="B184" s="162"/>
      <c r="C184" s="163"/>
      <c r="D184" s="164" t="s">
        <v>74</v>
      </c>
      <c r="E184" s="176" t="s">
        <v>1614</v>
      </c>
      <c r="F184" s="176" t="s">
        <v>1615</v>
      </c>
      <c r="G184" s="163"/>
      <c r="H184" s="163"/>
      <c r="I184" s="166"/>
      <c r="J184" s="177">
        <f>BK184</f>
        <v>0</v>
      </c>
      <c r="K184" s="163"/>
      <c r="L184" s="168"/>
      <c r="M184" s="169"/>
      <c r="N184" s="170"/>
      <c r="O184" s="170"/>
      <c r="P184" s="171">
        <f>SUM(P185:P205)</f>
        <v>0</v>
      </c>
      <c r="Q184" s="170"/>
      <c r="R184" s="171">
        <f>SUM(R185:R205)</f>
        <v>0.18446399999999999</v>
      </c>
      <c r="S184" s="170"/>
      <c r="T184" s="172">
        <f>SUM(T185:T205)</f>
        <v>0.19583999999999999</v>
      </c>
      <c r="AR184" s="173" t="s">
        <v>86</v>
      </c>
      <c r="AT184" s="174" t="s">
        <v>74</v>
      </c>
      <c r="AU184" s="174" t="s">
        <v>80</v>
      </c>
      <c r="AY184" s="173" t="s">
        <v>233</v>
      </c>
      <c r="BK184" s="175">
        <f>SUM(BK185:BK205)</f>
        <v>0</v>
      </c>
    </row>
    <row r="185" spans="1:65" s="2" customFormat="1" ht="21.75" customHeight="1">
      <c r="A185" s="35"/>
      <c r="B185" s="36"/>
      <c r="C185" s="178" t="s">
        <v>482</v>
      </c>
      <c r="D185" s="178" t="s">
        <v>236</v>
      </c>
      <c r="E185" s="179" t="s">
        <v>1616</v>
      </c>
      <c r="F185" s="180" t="s">
        <v>1617</v>
      </c>
      <c r="G185" s="181" t="s">
        <v>1099</v>
      </c>
      <c r="H185" s="182">
        <v>7.2</v>
      </c>
      <c r="I185" s="183"/>
      <c r="J185" s="184">
        <f>ROUND(I185*H185,2)</f>
        <v>0</v>
      </c>
      <c r="K185" s="180" t="s">
        <v>240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0</v>
      </c>
      <c r="R185" s="187">
        <f>Q185*H185</f>
        <v>0</v>
      </c>
      <c r="S185" s="187">
        <v>2.7199999999999998E-2</v>
      </c>
      <c r="T185" s="188">
        <f>S185*H185</f>
        <v>0.19583999999999999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194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194</v>
      </c>
      <c r="BM185" s="189" t="s">
        <v>2477</v>
      </c>
    </row>
    <row r="186" spans="1:65" s="2" customFormat="1">
      <c r="A186" s="35"/>
      <c r="B186" s="36"/>
      <c r="C186" s="37"/>
      <c r="D186" s="191" t="s">
        <v>243</v>
      </c>
      <c r="E186" s="37"/>
      <c r="F186" s="192" t="s">
        <v>1619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243</v>
      </c>
      <c r="AU186" s="18" t="s">
        <v>86</v>
      </c>
    </row>
    <row r="187" spans="1:65" s="2" customFormat="1" ht="24.2" customHeight="1">
      <c r="A187" s="35"/>
      <c r="B187" s="36"/>
      <c r="C187" s="178" t="s">
        <v>486</v>
      </c>
      <c r="D187" s="178" t="s">
        <v>236</v>
      </c>
      <c r="E187" s="179" t="s">
        <v>1620</v>
      </c>
      <c r="F187" s="180" t="s">
        <v>1621</v>
      </c>
      <c r="G187" s="181" t="s">
        <v>1099</v>
      </c>
      <c r="H187" s="182">
        <v>7.2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2478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1623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86</v>
      </c>
    </row>
    <row r="189" spans="1:65" s="2" customFormat="1" ht="24.2" customHeight="1">
      <c r="A189" s="35"/>
      <c r="B189" s="36"/>
      <c r="C189" s="178" t="s">
        <v>492</v>
      </c>
      <c r="D189" s="178" t="s">
        <v>236</v>
      </c>
      <c r="E189" s="179" t="s">
        <v>1624</v>
      </c>
      <c r="F189" s="180" t="s">
        <v>1625</v>
      </c>
      <c r="G189" s="181" t="s">
        <v>1099</v>
      </c>
      <c r="H189" s="182">
        <v>7.2</v>
      </c>
      <c r="I189" s="183"/>
      <c r="J189" s="184">
        <f>ROUND(I189*H189,2)</f>
        <v>0</v>
      </c>
      <c r="K189" s="180" t="s">
        <v>240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2.9999999999999997E-4</v>
      </c>
      <c r="R189" s="187">
        <f>Q189*H189</f>
        <v>2.16E-3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194</v>
      </c>
      <c r="AT189" s="189" t="s">
        <v>236</v>
      </c>
      <c r="AU189" s="189" t="s">
        <v>86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194</v>
      </c>
      <c r="BM189" s="189" t="s">
        <v>2479</v>
      </c>
    </row>
    <row r="190" spans="1:65" s="2" customFormat="1">
      <c r="A190" s="35"/>
      <c r="B190" s="36"/>
      <c r="C190" s="37"/>
      <c r="D190" s="191" t="s">
        <v>243</v>
      </c>
      <c r="E190" s="37"/>
      <c r="F190" s="192" t="s">
        <v>1627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243</v>
      </c>
      <c r="AU190" s="18" t="s">
        <v>86</v>
      </c>
    </row>
    <row r="191" spans="1:65" s="2" customFormat="1" ht="24.2" customHeight="1">
      <c r="A191" s="35"/>
      <c r="B191" s="36"/>
      <c r="C191" s="178" t="s">
        <v>496</v>
      </c>
      <c r="D191" s="178" t="s">
        <v>236</v>
      </c>
      <c r="E191" s="179" t="s">
        <v>1628</v>
      </c>
      <c r="F191" s="180" t="s">
        <v>1629</v>
      </c>
      <c r="G191" s="181" t="s">
        <v>1099</v>
      </c>
      <c r="H191" s="182">
        <v>7.2</v>
      </c>
      <c r="I191" s="183"/>
      <c r="J191" s="184">
        <f>ROUND(I191*H191,2)</f>
        <v>0</v>
      </c>
      <c r="K191" s="180" t="s">
        <v>240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1.5E-3</v>
      </c>
      <c r="R191" s="187">
        <f>Q191*H191</f>
        <v>1.0800000000000001E-2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2480</v>
      </c>
    </row>
    <row r="192" spans="1:65" s="2" customFormat="1">
      <c r="A192" s="35"/>
      <c r="B192" s="36"/>
      <c r="C192" s="37"/>
      <c r="D192" s="191" t="s">
        <v>243</v>
      </c>
      <c r="E192" s="37"/>
      <c r="F192" s="192" t="s">
        <v>1631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243</v>
      </c>
      <c r="AU192" s="18" t="s">
        <v>86</v>
      </c>
    </row>
    <row r="193" spans="1:65" s="2" customFormat="1" ht="33" customHeight="1">
      <c r="A193" s="35"/>
      <c r="B193" s="36"/>
      <c r="C193" s="178" t="s">
        <v>502</v>
      </c>
      <c r="D193" s="178" t="s">
        <v>236</v>
      </c>
      <c r="E193" s="179" t="s">
        <v>1632</v>
      </c>
      <c r="F193" s="180" t="s">
        <v>1633</v>
      </c>
      <c r="G193" s="181" t="s">
        <v>1099</v>
      </c>
      <c r="H193" s="182">
        <v>7.2</v>
      </c>
      <c r="I193" s="183"/>
      <c r="J193" s="184">
        <f>ROUND(I193*H193,2)</f>
        <v>0</v>
      </c>
      <c r="K193" s="180" t="s">
        <v>240</v>
      </c>
      <c r="L193" s="40"/>
      <c r="M193" s="185" t="s">
        <v>19</v>
      </c>
      <c r="N193" s="186" t="s">
        <v>46</v>
      </c>
      <c r="O193" s="65"/>
      <c r="P193" s="187">
        <f>O193*H193</f>
        <v>0</v>
      </c>
      <c r="Q193" s="187">
        <v>4.4999999999999997E-3</v>
      </c>
      <c r="R193" s="187">
        <f>Q193*H193</f>
        <v>3.2399999999999998E-2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194</v>
      </c>
      <c r="AT193" s="189" t="s">
        <v>236</v>
      </c>
      <c r="AU193" s="189" t="s">
        <v>86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2481</v>
      </c>
    </row>
    <row r="194" spans="1:65" s="2" customFormat="1">
      <c r="A194" s="35"/>
      <c r="B194" s="36"/>
      <c r="C194" s="37"/>
      <c r="D194" s="191" t="s">
        <v>243</v>
      </c>
      <c r="E194" s="37"/>
      <c r="F194" s="192" t="s">
        <v>1635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243</v>
      </c>
      <c r="AU194" s="18" t="s">
        <v>86</v>
      </c>
    </row>
    <row r="195" spans="1:65" s="2" customFormat="1" ht="37.9" customHeight="1">
      <c r="A195" s="35"/>
      <c r="B195" s="36"/>
      <c r="C195" s="178" t="s">
        <v>507</v>
      </c>
      <c r="D195" s="178" t="s">
        <v>236</v>
      </c>
      <c r="E195" s="179" t="s">
        <v>1636</v>
      </c>
      <c r="F195" s="180" t="s">
        <v>1637</v>
      </c>
      <c r="G195" s="181" t="s">
        <v>1099</v>
      </c>
      <c r="H195" s="182">
        <v>7.2</v>
      </c>
      <c r="I195" s="183"/>
      <c r="J195" s="184">
        <f>ROUND(I195*H195,2)</f>
        <v>0</v>
      </c>
      <c r="K195" s="180" t="s">
        <v>240</v>
      </c>
      <c r="L195" s="40"/>
      <c r="M195" s="185" t="s">
        <v>19</v>
      </c>
      <c r="N195" s="186" t="s">
        <v>46</v>
      </c>
      <c r="O195" s="65"/>
      <c r="P195" s="187">
        <f>O195*H195</f>
        <v>0</v>
      </c>
      <c r="Q195" s="187">
        <v>5.3E-3</v>
      </c>
      <c r="R195" s="187">
        <f>Q195*H195</f>
        <v>3.8159999999999999E-2</v>
      </c>
      <c r="S195" s="187">
        <v>0</v>
      </c>
      <c r="T195" s="18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9" t="s">
        <v>194</v>
      </c>
      <c r="AT195" s="189" t="s">
        <v>236</v>
      </c>
      <c r="AU195" s="189" t="s">
        <v>86</v>
      </c>
      <c r="AY195" s="18" t="s">
        <v>233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8" t="s">
        <v>80</v>
      </c>
      <c r="BK195" s="190">
        <f>ROUND(I195*H195,2)</f>
        <v>0</v>
      </c>
      <c r="BL195" s="18" t="s">
        <v>194</v>
      </c>
      <c r="BM195" s="189" t="s">
        <v>2482</v>
      </c>
    </row>
    <row r="196" spans="1:65" s="2" customFormat="1">
      <c r="A196" s="35"/>
      <c r="B196" s="36"/>
      <c r="C196" s="37"/>
      <c r="D196" s="191" t="s">
        <v>243</v>
      </c>
      <c r="E196" s="37"/>
      <c r="F196" s="192" t="s">
        <v>1639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243</v>
      </c>
      <c r="AU196" s="18" t="s">
        <v>86</v>
      </c>
    </row>
    <row r="197" spans="1:65" s="2" customFormat="1" ht="16.5" customHeight="1">
      <c r="A197" s="35"/>
      <c r="B197" s="36"/>
      <c r="C197" s="206" t="s">
        <v>511</v>
      </c>
      <c r="D197" s="206" t="s">
        <v>310</v>
      </c>
      <c r="E197" s="207" t="s">
        <v>1640</v>
      </c>
      <c r="F197" s="208" t="s">
        <v>1641</v>
      </c>
      <c r="G197" s="209" t="s">
        <v>1099</v>
      </c>
      <c r="H197" s="210">
        <v>7.92</v>
      </c>
      <c r="I197" s="211"/>
      <c r="J197" s="212">
        <f>ROUND(I197*H197,2)</f>
        <v>0</v>
      </c>
      <c r="K197" s="208" t="s">
        <v>240</v>
      </c>
      <c r="L197" s="213"/>
      <c r="M197" s="214" t="s">
        <v>19</v>
      </c>
      <c r="N197" s="215" t="s">
        <v>46</v>
      </c>
      <c r="O197" s="65"/>
      <c r="P197" s="187">
        <f>O197*H197</f>
        <v>0</v>
      </c>
      <c r="Q197" s="187">
        <v>1.26E-2</v>
      </c>
      <c r="R197" s="187">
        <f>Q197*H197</f>
        <v>9.9792000000000006E-2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313</v>
      </c>
      <c r="AT197" s="189" t="s">
        <v>310</v>
      </c>
      <c r="AU197" s="189" t="s">
        <v>86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2483</v>
      </c>
    </row>
    <row r="198" spans="1:65" s="2" customFormat="1" ht="33" customHeight="1">
      <c r="A198" s="35"/>
      <c r="B198" s="36"/>
      <c r="C198" s="178" t="s">
        <v>516</v>
      </c>
      <c r="D198" s="178" t="s">
        <v>236</v>
      </c>
      <c r="E198" s="179" t="s">
        <v>1643</v>
      </c>
      <c r="F198" s="180" t="s">
        <v>1644</v>
      </c>
      <c r="G198" s="181" t="s">
        <v>1099</v>
      </c>
      <c r="H198" s="182">
        <v>7.2</v>
      </c>
      <c r="I198" s="183"/>
      <c r="J198" s="184">
        <f>ROUND(I198*H198,2)</f>
        <v>0</v>
      </c>
      <c r="K198" s="180" t="s">
        <v>240</v>
      </c>
      <c r="L198" s="40"/>
      <c r="M198" s="185" t="s">
        <v>19</v>
      </c>
      <c r="N198" s="186" t="s">
        <v>46</v>
      </c>
      <c r="O198" s="65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9" t="s">
        <v>194</v>
      </c>
      <c r="AT198" s="189" t="s">
        <v>236</v>
      </c>
      <c r="AU198" s="189" t="s">
        <v>86</v>
      </c>
      <c r="AY198" s="18" t="s">
        <v>233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8" t="s">
        <v>80</v>
      </c>
      <c r="BK198" s="190">
        <f>ROUND(I198*H198,2)</f>
        <v>0</v>
      </c>
      <c r="BL198" s="18" t="s">
        <v>194</v>
      </c>
      <c r="BM198" s="189" t="s">
        <v>2484</v>
      </c>
    </row>
    <row r="199" spans="1:65" s="2" customFormat="1">
      <c r="A199" s="35"/>
      <c r="B199" s="36"/>
      <c r="C199" s="37"/>
      <c r="D199" s="191" t="s">
        <v>243</v>
      </c>
      <c r="E199" s="37"/>
      <c r="F199" s="192" t="s">
        <v>1646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243</v>
      </c>
      <c r="AU199" s="18" t="s">
        <v>86</v>
      </c>
    </row>
    <row r="200" spans="1:65" s="2" customFormat="1" ht="24.2" customHeight="1">
      <c r="A200" s="35"/>
      <c r="B200" s="36"/>
      <c r="C200" s="178" t="s">
        <v>520</v>
      </c>
      <c r="D200" s="178" t="s">
        <v>236</v>
      </c>
      <c r="E200" s="179" t="s">
        <v>1647</v>
      </c>
      <c r="F200" s="180" t="s">
        <v>1648</v>
      </c>
      <c r="G200" s="181" t="s">
        <v>307</v>
      </c>
      <c r="H200" s="182">
        <v>38.4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3.0000000000000001E-5</v>
      </c>
      <c r="R200" s="187">
        <f>Q200*H200</f>
        <v>1.152E-3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86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2485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1650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86</v>
      </c>
    </row>
    <row r="202" spans="1:65" s="2" customFormat="1" ht="49.15" customHeight="1">
      <c r="A202" s="35"/>
      <c r="B202" s="36"/>
      <c r="C202" s="178" t="s">
        <v>526</v>
      </c>
      <c r="D202" s="178" t="s">
        <v>236</v>
      </c>
      <c r="E202" s="179" t="s">
        <v>1651</v>
      </c>
      <c r="F202" s="180" t="s">
        <v>1652</v>
      </c>
      <c r="G202" s="181" t="s">
        <v>549</v>
      </c>
      <c r="H202" s="182">
        <v>0.184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86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2486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1654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86</v>
      </c>
    </row>
    <row r="204" spans="1:65" s="2" customFormat="1" ht="49.15" customHeight="1">
      <c r="A204" s="35"/>
      <c r="B204" s="36"/>
      <c r="C204" s="178" t="s">
        <v>532</v>
      </c>
      <c r="D204" s="178" t="s">
        <v>236</v>
      </c>
      <c r="E204" s="179" t="s">
        <v>1655</v>
      </c>
      <c r="F204" s="180" t="s">
        <v>1656</v>
      </c>
      <c r="G204" s="181" t="s">
        <v>549</v>
      </c>
      <c r="H204" s="182">
        <v>0.184</v>
      </c>
      <c r="I204" s="183"/>
      <c r="J204" s="184">
        <f>ROUND(I204*H204,2)</f>
        <v>0</v>
      </c>
      <c r="K204" s="180" t="s">
        <v>240</v>
      </c>
      <c r="L204" s="40"/>
      <c r="M204" s="185" t="s">
        <v>19</v>
      </c>
      <c r="N204" s="186" t="s">
        <v>46</v>
      </c>
      <c r="O204" s="65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9" t="s">
        <v>194</v>
      </c>
      <c r="AT204" s="189" t="s">
        <v>236</v>
      </c>
      <c r="AU204" s="189" t="s">
        <v>86</v>
      </c>
      <c r="AY204" s="18" t="s">
        <v>233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8" t="s">
        <v>80</v>
      </c>
      <c r="BK204" s="190">
        <f>ROUND(I204*H204,2)</f>
        <v>0</v>
      </c>
      <c r="BL204" s="18" t="s">
        <v>194</v>
      </c>
      <c r="BM204" s="189" t="s">
        <v>2487</v>
      </c>
    </row>
    <row r="205" spans="1:65" s="2" customFormat="1">
      <c r="A205" s="35"/>
      <c r="B205" s="36"/>
      <c r="C205" s="37"/>
      <c r="D205" s="191" t="s">
        <v>243</v>
      </c>
      <c r="E205" s="37"/>
      <c r="F205" s="192" t="s">
        <v>1658</v>
      </c>
      <c r="G205" s="37"/>
      <c r="H205" s="37"/>
      <c r="I205" s="193"/>
      <c r="J205" s="37"/>
      <c r="K205" s="37"/>
      <c r="L205" s="40"/>
      <c r="M205" s="198"/>
      <c r="N205" s="199"/>
      <c r="O205" s="200"/>
      <c r="P205" s="200"/>
      <c r="Q205" s="200"/>
      <c r="R205" s="200"/>
      <c r="S205" s="200"/>
      <c r="T205" s="20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243</v>
      </c>
      <c r="AU205" s="18" t="s">
        <v>86</v>
      </c>
    </row>
    <row r="206" spans="1:65" s="2" customFormat="1" ht="6.95" customHeight="1">
      <c r="A206" s="35"/>
      <c r="B206" s="48"/>
      <c r="C206" s="49"/>
      <c r="D206" s="49"/>
      <c r="E206" s="49"/>
      <c r="F206" s="49"/>
      <c r="G206" s="49"/>
      <c r="H206" s="49"/>
      <c r="I206" s="49"/>
      <c r="J206" s="49"/>
      <c r="K206" s="49"/>
      <c r="L206" s="40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algorithmName="SHA-512" hashValue="qjeb9LOhH7L2RYA9bSRZZmGTSvzCGov61Uy3f6XO170JBldhkx7GapRXfMwl3xp4F/orTU95WKFYsV0fGxYMkg==" saltValue="WCaawm1OpMBcLDWqoNpyg3WqhevIykQbKV2TyETtXpR/ayCM2UKxaXk6CAhhcsmAfi6aNV9Vet4Lkiwqz0fN4g==" spinCount="100000" sheet="1" objects="1" scenarios="1" formatColumns="0" formatRows="0" autoFilter="0"/>
  <autoFilter ref="C99:K205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6" r:id="rId2"/>
    <hyperlink ref="F108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7" r:id="rId11"/>
    <hyperlink ref="F131" r:id="rId12"/>
    <hyperlink ref="F133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55" r:id="rId21"/>
    <hyperlink ref="F157" r:id="rId22"/>
    <hyperlink ref="F159" r:id="rId23"/>
    <hyperlink ref="F161" r:id="rId24"/>
    <hyperlink ref="F164" r:id="rId25"/>
    <hyperlink ref="F166" r:id="rId26"/>
    <hyperlink ref="F168" r:id="rId27"/>
    <hyperlink ref="F170" r:id="rId28"/>
    <hyperlink ref="F174" r:id="rId29"/>
    <hyperlink ref="F176" r:id="rId30"/>
    <hyperlink ref="F179" r:id="rId31"/>
    <hyperlink ref="F181" r:id="rId32"/>
    <hyperlink ref="F183" r:id="rId33"/>
    <hyperlink ref="F186" r:id="rId34"/>
    <hyperlink ref="F188" r:id="rId35"/>
    <hyperlink ref="F190" r:id="rId36"/>
    <hyperlink ref="F192" r:id="rId37"/>
    <hyperlink ref="F194" r:id="rId38"/>
    <hyperlink ref="F196" r:id="rId39"/>
    <hyperlink ref="F199" r:id="rId40"/>
    <hyperlink ref="F201" r:id="rId41"/>
    <hyperlink ref="F203" r:id="rId42"/>
    <hyperlink ref="F205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160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2488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ROUND(J100,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ROUND((SUM(BE100:BE205)),  2)</f>
        <v>0</v>
      </c>
      <c r="G37" s="35"/>
      <c r="H37" s="35"/>
      <c r="I37" s="124">
        <v>0.21</v>
      </c>
      <c r="J37" s="123">
        <f>ROUND(((SUM(BE100:BE205))*I37),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ROUND((SUM(BF100:BF205)),  2)</f>
        <v>0</v>
      </c>
      <c r="G38" s="35"/>
      <c r="H38" s="35"/>
      <c r="I38" s="124">
        <v>0.15</v>
      </c>
      <c r="J38" s="123">
        <f>ROUND(((SUM(BF100:BF205))*I38),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ROUND((SUM(BG100:BG205)),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ROUND((SUM(BH100:BH205)),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ROUND((SUM(BI100:BI205)),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12 - 3.NP_2.ETAPA - VODOVOD_11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J100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J101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J102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J109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J118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J125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J128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J129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J162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1458</v>
      </c>
      <c r="E76" s="148"/>
      <c r="F76" s="148"/>
      <c r="G76" s="148"/>
      <c r="H76" s="148"/>
      <c r="I76" s="148"/>
      <c r="J76" s="149">
        <f>J184</f>
        <v>0</v>
      </c>
      <c r="K76" s="97"/>
      <c r="L76" s="150"/>
    </row>
    <row r="77" spans="1:47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217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90" t="str">
        <f>E7</f>
        <v>ZŠ Rokycanova - opravy vnitřních instalací</v>
      </c>
      <c r="F86" s="391"/>
      <c r="G86" s="391"/>
      <c r="H86" s="391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290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2025</v>
      </c>
      <c r="F88" s="376"/>
      <c r="G88" s="376"/>
      <c r="H88" s="376"/>
      <c r="I88" s="23"/>
      <c r="J88" s="23"/>
      <c r="K88" s="23"/>
      <c r="L88" s="21"/>
    </row>
    <row r="89" spans="1:31" s="1" customFormat="1" ht="12" customHeight="1">
      <c r="B89" s="22"/>
      <c r="C89" s="30" t="s">
        <v>292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94" t="s">
        <v>1289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297</v>
      </c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46" t="str">
        <f>E13</f>
        <v>12 - 3.NP_2.ETAPA - VODOVOD_11</v>
      </c>
      <c r="F92" s="384"/>
      <c r="G92" s="384"/>
      <c r="H92" s="384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F16</f>
        <v>Sokolov</v>
      </c>
      <c r="G94" s="37"/>
      <c r="H94" s="37"/>
      <c r="I94" s="30" t="s">
        <v>23</v>
      </c>
      <c r="J94" s="60" t="str">
        <f>IF(J16="","",J16)</f>
        <v>26. 1. 2022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E19</f>
        <v>Město Sokolov, Rokycanova 1929, Sokolov</v>
      </c>
      <c r="G96" s="37"/>
      <c r="H96" s="37"/>
      <c r="I96" s="30" t="s">
        <v>33</v>
      </c>
      <c r="J96" s="33" t="str">
        <f>E25</f>
        <v>NCI.CZ ENGINEERING s.r.o.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31</v>
      </c>
      <c r="D97" s="37"/>
      <c r="E97" s="37"/>
      <c r="F97" s="28" t="str">
        <f>IF(E22="","",E22)</f>
        <v>Vyplň údaj</v>
      </c>
      <c r="G97" s="37"/>
      <c r="H97" s="37"/>
      <c r="I97" s="30" t="s">
        <v>38</v>
      </c>
      <c r="J97" s="33" t="str">
        <f>E28</f>
        <v>Ing. Kamil Šlachta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1"/>
      <c r="B99" s="152"/>
      <c r="C99" s="153" t="s">
        <v>218</v>
      </c>
      <c r="D99" s="154" t="s">
        <v>60</v>
      </c>
      <c r="E99" s="154" t="s">
        <v>56</v>
      </c>
      <c r="F99" s="154" t="s">
        <v>57</v>
      </c>
      <c r="G99" s="154" t="s">
        <v>219</v>
      </c>
      <c r="H99" s="154" t="s">
        <v>220</v>
      </c>
      <c r="I99" s="154" t="s">
        <v>221</v>
      </c>
      <c r="J99" s="154" t="s">
        <v>209</v>
      </c>
      <c r="K99" s="155" t="s">
        <v>222</v>
      </c>
      <c r="L99" s="156"/>
      <c r="M99" s="69" t="s">
        <v>19</v>
      </c>
      <c r="N99" s="70" t="s">
        <v>45</v>
      </c>
      <c r="O99" s="70" t="s">
        <v>223</v>
      </c>
      <c r="P99" s="70" t="s">
        <v>224</v>
      </c>
      <c r="Q99" s="70" t="s">
        <v>225</v>
      </c>
      <c r="R99" s="70" t="s">
        <v>226</v>
      </c>
      <c r="S99" s="70" t="s">
        <v>227</v>
      </c>
      <c r="T99" s="71" t="s">
        <v>228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2" customFormat="1" ht="22.9" customHeight="1">
      <c r="A100" s="35"/>
      <c r="B100" s="36"/>
      <c r="C100" s="76" t="s">
        <v>229</v>
      </c>
      <c r="D100" s="37"/>
      <c r="E100" s="37"/>
      <c r="F100" s="37"/>
      <c r="G100" s="37"/>
      <c r="H100" s="37"/>
      <c r="I100" s="37"/>
      <c r="J100" s="157">
        <f>BK100</f>
        <v>0</v>
      </c>
      <c r="K100" s="37"/>
      <c r="L100" s="40"/>
      <c r="M100" s="72"/>
      <c r="N100" s="158"/>
      <c r="O100" s="73"/>
      <c r="P100" s="159">
        <f>P101+P128</f>
        <v>0</v>
      </c>
      <c r="Q100" s="73"/>
      <c r="R100" s="159">
        <f>R101+R128</f>
        <v>0.53553875000000006</v>
      </c>
      <c r="S100" s="73"/>
      <c r="T100" s="160">
        <f>T101+T128</f>
        <v>1.0444900000000001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74</v>
      </c>
      <c r="AU100" s="18" t="s">
        <v>210</v>
      </c>
      <c r="BK100" s="161">
        <f>BK101+BK128</f>
        <v>0</v>
      </c>
    </row>
    <row r="101" spans="1:65" s="12" customFormat="1" ht="25.9" customHeight="1">
      <c r="B101" s="162"/>
      <c r="C101" s="163"/>
      <c r="D101" s="164" t="s">
        <v>74</v>
      </c>
      <c r="E101" s="165" t="s">
        <v>1303</v>
      </c>
      <c r="F101" s="165" t="s">
        <v>1304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f>P102+P109+P118+P125</f>
        <v>0</v>
      </c>
      <c r="Q101" s="170"/>
      <c r="R101" s="171">
        <f>R102+R109+R118+R125</f>
        <v>0.22587075000000001</v>
      </c>
      <c r="S101" s="170"/>
      <c r="T101" s="172">
        <f>T102+T109+T118+T125</f>
        <v>0.83200000000000007</v>
      </c>
      <c r="AR101" s="173" t="s">
        <v>80</v>
      </c>
      <c r="AT101" s="174" t="s">
        <v>74</v>
      </c>
      <c r="AU101" s="174" t="s">
        <v>75</v>
      </c>
      <c r="AY101" s="173" t="s">
        <v>233</v>
      </c>
      <c r="BK101" s="175">
        <f>BK102+BK109+BK118+BK125</f>
        <v>0</v>
      </c>
    </row>
    <row r="102" spans="1:65" s="12" customFormat="1" ht="22.9" customHeight="1">
      <c r="B102" s="162"/>
      <c r="C102" s="163"/>
      <c r="D102" s="164" t="s">
        <v>74</v>
      </c>
      <c r="E102" s="176" t="s">
        <v>269</v>
      </c>
      <c r="F102" s="176" t="s">
        <v>1305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SUM(P103:P108)</f>
        <v>0</v>
      </c>
      <c r="Q102" s="170"/>
      <c r="R102" s="171">
        <f>SUM(R103:R108)</f>
        <v>0.22587075000000001</v>
      </c>
      <c r="S102" s="170"/>
      <c r="T102" s="172">
        <f>SUM(T103:T108)</f>
        <v>0</v>
      </c>
      <c r="AR102" s="173" t="s">
        <v>80</v>
      </c>
      <c r="AT102" s="174" t="s">
        <v>74</v>
      </c>
      <c r="AU102" s="174" t="s">
        <v>80</v>
      </c>
      <c r="AY102" s="173" t="s">
        <v>233</v>
      </c>
      <c r="BK102" s="175">
        <f>SUM(BK103:BK108)</f>
        <v>0</v>
      </c>
    </row>
    <row r="103" spans="1:65" s="2" customFormat="1" ht="24.2" customHeight="1">
      <c r="A103" s="35"/>
      <c r="B103" s="36"/>
      <c r="C103" s="178" t="s">
        <v>80</v>
      </c>
      <c r="D103" s="178" t="s">
        <v>236</v>
      </c>
      <c r="E103" s="179" t="s">
        <v>1306</v>
      </c>
      <c r="F103" s="180" t="s">
        <v>1307</v>
      </c>
      <c r="G103" s="181" t="s">
        <v>301</v>
      </c>
      <c r="H103" s="182">
        <v>2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3.3999999999999998E-3</v>
      </c>
      <c r="R103" s="187">
        <f>Q103*H103</f>
        <v>6.7999999999999996E-3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2489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1309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178" t="s">
        <v>86</v>
      </c>
      <c r="D105" s="178" t="s">
        <v>236</v>
      </c>
      <c r="E105" s="179" t="s">
        <v>1460</v>
      </c>
      <c r="F105" s="180" t="s">
        <v>1461</v>
      </c>
      <c r="G105" s="181" t="s">
        <v>1099</v>
      </c>
      <c r="H105" s="182">
        <v>3.0750000000000002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4.1529999999999997E-2</v>
      </c>
      <c r="R105" s="187">
        <f>Q105*H105</f>
        <v>0.12770475000000001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2490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1463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4.2" customHeight="1">
      <c r="A107" s="35"/>
      <c r="B107" s="36"/>
      <c r="C107" s="178" t="s">
        <v>91</v>
      </c>
      <c r="D107" s="178" t="s">
        <v>236</v>
      </c>
      <c r="E107" s="179" t="s">
        <v>1464</v>
      </c>
      <c r="F107" s="180" t="s">
        <v>1465</v>
      </c>
      <c r="G107" s="181" t="s">
        <v>1099</v>
      </c>
      <c r="H107" s="182">
        <v>2.2000000000000002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4.1529999999999997E-2</v>
      </c>
      <c r="R107" s="187">
        <f>Q107*H107</f>
        <v>9.1366000000000003E-2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2491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1467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12" customFormat="1" ht="22.9" customHeight="1">
      <c r="B109" s="162"/>
      <c r="C109" s="163"/>
      <c r="D109" s="164" t="s">
        <v>74</v>
      </c>
      <c r="E109" s="176" t="s">
        <v>340</v>
      </c>
      <c r="F109" s="176" t="s">
        <v>1333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SUM(P110:P117)</f>
        <v>0</v>
      </c>
      <c r="Q109" s="170"/>
      <c r="R109" s="171">
        <f>SUM(R110:R117)</f>
        <v>0</v>
      </c>
      <c r="S109" s="170"/>
      <c r="T109" s="172">
        <f>SUM(T110:T117)</f>
        <v>0.83200000000000007</v>
      </c>
      <c r="AR109" s="173" t="s">
        <v>80</v>
      </c>
      <c r="AT109" s="174" t="s">
        <v>74</v>
      </c>
      <c r="AU109" s="174" t="s">
        <v>80</v>
      </c>
      <c r="AY109" s="173" t="s">
        <v>233</v>
      </c>
      <c r="BK109" s="175">
        <f>SUM(BK110:BK117)</f>
        <v>0</v>
      </c>
    </row>
    <row r="110" spans="1:65" s="2" customFormat="1" ht="33" customHeight="1">
      <c r="A110" s="35"/>
      <c r="B110" s="36"/>
      <c r="C110" s="178" t="s">
        <v>260</v>
      </c>
      <c r="D110" s="178" t="s">
        <v>236</v>
      </c>
      <c r="E110" s="179" t="s">
        <v>1334</v>
      </c>
      <c r="F110" s="180" t="s">
        <v>1335</v>
      </c>
      <c r="G110" s="181" t="s">
        <v>301</v>
      </c>
      <c r="H110" s="182">
        <v>2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7.2999999999999995E-2</v>
      </c>
      <c r="T110" s="188">
        <f>S110*H110</f>
        <v>0.14599999999999999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2492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1337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37.9" customHeight="1">
      <c r="A112" s="35"/>
      <c r="B112" s="36"/>
      <c r="C112" s="178" t="s">
        <v>232</v>
      </c>
      <c r="D112" s="178" t="s">
        <v>236</v>
      </c>
      <c r="E112" s="179" t="s">
        <v>1469</v>
      </c>
      <c r="F112" s="180" t="s">
        <v>1470</v>
      </c>
      <c r="G112" s="181" t="s">
        <v>307</v>
      </c>
      <c r="H112" s="182">
        <v>20.5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1.7999999999999999E-2</v>
      </c>
      <c r="T112" s="188">
        <f>S112*H112</f>
        <v>0.36899999999999999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2493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1472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37.9" customHeight="1">
      <c r="A114" s="35"/>
      <c r="B114" s="36"/>
      <c r="C114" s="178" t="s">
        <v>269</v>
      </c>
      <c r="D114" s="178" t="s">
        <v>236</v>
      </c>
      <c r="E114" s="179" t="s">
        <v>1473</v>
      </c>
      <c r="F114" s="180" t="s">
        <v>1474</v>
      </c>
      <c r="G114" s="181" t="s">
        <v>307</v>
      </c>
      <c r="H114" s="182">
        <v>5.5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5.3999999999999999E-2</v>
      </c>
      <c r="T114" s="188">
        <f>S114*H114</f>
        <v>0.29699999999999999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260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2494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1476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49.15" customHeight="1">
      <c r="A116" s="35"/>
      <c r="B116" s="36"/>
      <c r="C116" s="178" t="s">
        <v>276</v>
      </c>
      <c r="D116" s="178" t="s">
        <v>236</v>
      </c>
      <c r="E116" s="179" t="s">
        <v>1477</v>
      </c>
      <c r="F116" s="180" t="s">
        <v>1478</v>
      </c>
      <c r="G116" s="181" t="s">
        <v>307</v>
      </c>
      <c r="H116" s="182">
        <v>0.5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0.04</v>
      </c>
      <c r="T116" s="188">
        <f>S116*H116</f>
        <v>0.02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2495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1480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284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1.044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2496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340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8.8740000000000006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2497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188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1.044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2498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123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0.22700000000000001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2499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P129+P162+P184</f>
        <v>0</v>
      </c>
      <c r="Q128" s="170"/>
      <c r="R128" s="171">
        <f>R129+R162+R184</f>
        <v>0.30966800000000005</v>
      </c>
      <c r="S128" s="170"/>
      <c r="T128" s="172">
        <f>T129+T162+T184</f>
        <v>0.21249000000000001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BK129+BK162+BK184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SUM(P130:P161)</f>
        <v>0</v>
      </c>
      <c r="Q129" s="170"/>
      <c r="R129" s="171">
        <f>SUM(R130:R161)</f>
        <v>9.8270000000000024E-2</v>
      </c>
      <c r="S129" s="170"/>
      <c r="T129" s="172">
        <f>SUM(T130:T161)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SUM(BK130:BK161)</f>
        <v>0</v>
      </c>
    </row>
    <row r="130" spans="1:65" s="2" customFormat="1" ht="33" customHeight="1">
      <c r="A130" s="35"/>
      <c r="B130" s="36"/>
      <c r="C130" s="178" t="s">
        <v>158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12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1.176E-2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2500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191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29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3.6540000000000003E-2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2501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126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11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3.124E-2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2502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8</v>
      </c>
      <c r="D136" s="178" t="s">
        <v>236</v>
      </c>
      <c r="E136" s="179" t="s">
        <v>1491</v>
      </c>
      <c r="F136" s="180" t="s">
        <v>1492</v>
      </c>
      <c r="G136" s="181" t="s">
        <v>307</v>
      </c>
      <c r="H136" s="182">
        <v>6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4.0000000000000003E-5</v>
      </c>
      <c r="R136" s="187">
        <f>Q136*H136</f>
        <v>2.4000000000000003E-4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2503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1494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194</v>
      </c>
      <c r="D138" s="178" t="s">
        <v>236</v>
      </c>
      <c r="E138" s="179" t="s">
        <v>1495</v>
      </c>
      <c r="F138" s="180" t="s">
        <v>1496</v>
      </c>
      <c r="G138" s="181" t="s">
        <v>307</v>
      </c>
      <c r="H138" s="182">
        <v>15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4.0000000000000003E-5</v>
      </c>
      <c r="R138" s="187">
        <f>Q138*H138</f>
        <v>6.0000000000000006E-4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2504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1498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129</v>
      </c>
      <c r="D140" s="178" t="s">
        <v>236</v>
      </c>
      <c r="E140" s="179" t="s">
        <v>1499</v>
      </c>
      <c r="F140" s="180" t="s">
        <v>1500</v>
      </c>
      <c r="G140" s="181" t="s">
        <v>307</v>
      </c>
      <c r="H140" s="182">
        <v>5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2.0000000000000001E-4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2505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1502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163</v>
      </c>
      <c r="D142" s="178" t="s">
        <v>236</v>
      </c>
      <c r="E142" s="179" t="s">
        <v>1503</v>
      </c>
      <c r="F142" s="180" t="s">
        <v>1504</v>
      </c>
      <c r="G142" s="181" t="s">
        <v>307</v>
      </c>
      <c r="H142" s="182">
        <v>6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2.0000000000000001E-4</v>
      </c>
      <c r="R142" s="187">
        <f>Q142*H142</f>
        <v>1.2000000000000001E-3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2506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1506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197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20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4.8000000000000004E-3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2507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24.2" customHeight="1">
      <c r="A146" s="35"/>
      <c r="B146" s="36"/>
      <c r="C146" s="178" t="s">
        <v>132</v>
      </c>
      <c r="D146" s="178" t="s">
        <v>236</v>
      </c>
      <c r="E146" s="179" t="s">
        <v>1508</v>
      </c>
      <c r="F146" s="180" t="s">
        <v>1509</v>
      </c>
      <c r="G146" s="181" t="s">
        <v>301</v>
      </c>
      <c r="H146" s="182">
        <v>3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2508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1511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16.5" customHeight="1">
      <c r="A148" s="35"/>
      <c r="B148" s="36"/>
      <c r="C148" s="206" t="s">
        <v>7</v>
      </c>
      <c r="D148" s="206" t="s">
        <v>310</v>
      </c>
      <c r="E148" s="207" t="s">
        <v>1423</v>
      </c>
      <c r="F148" s="208" t="s">
        <v>1424</v>
      </c>
      <c r="G148" s="209" t="s">
        <v>301</v>
      </c>
      <c r="H148" s="210">
        <v>4</v>
      </c>
      <c r="I148" s="211"/>
      <c r="J148" s="212">
        <f t="shared" ref="J148:J154" si="0">ROUND(I148*H148,2)</f>
        <v>0</v>
      </c>
      <c r="K148" s="208" t="s">
        <v>240</v>
      </c>
      <c r="L148" s="213"/>
      <c r="M148" s="214" t="s">
        <v>19</v>
      </c>
      <c r="N148" s="215" t="s">
        <v>46</v>
      </c>
      <c r="O148" s="65"/>
      <c r="P148" s="187">
        <f t="shared" ref="P148:P154" si="1">O148*H148</f>
        <v>0</v>
      </c>
      <c r="Q148" s="187">
        <v>4.0000000000000003E-5</v>
      </c>
      <c r="R148" s="187">
        <f t="shared" ref="R148:R154" si="2">Q148*H148</f>
        <v>1.6000000000000001E-4</v>
      </c>
      <c r="S148" s="187">
        <v>0</v>
      </c>
      <c r="T148" s="188">
        <f t="shared" ref="T148:T154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313</v>
      </c>
      <c r="AT148" s="189" t="s">
        <v>310</v>
      </c>
      <c r="AU148" s="189" t="s">
        <v>86</v>
      </c>
      <c r="AY148" s="18" t="s">
        <v>233</v>
      </c>
      <c r="BE148" s="190">
        <f t="shared" ref="BE148:BE154" si="4">IF(N148="základní",J148,0)</f>
        <v>0</v>
      </c>
      <c r="BF148" s="190">
        <f t="shared" ref="BF148:BF154" si="5">IF(N148="snížená",J148,0)</f>
        <v>0</v>
      </c>
      <c r="BG148" s="190">
        <f t="shared" ref="BG148:BG154" si="6">IF(N148="zákl. přenesená",J148,0)</f>
        <v>0</v>
      </c>
      <c r="BH148" s="190">
        <f t="shared" ref="BH148:BH154" si="7">IF(N148="sníž. přenesená",J148,0)</f>
        <v>0</v>
      </c>
      <c r="BI148" s="190">
        <f t="shared" ref="BI148:BI154" si="8">IF(N148="nulová",J148,0)</f>
        <v>0</v>
      </c>
      <c r="BJ148" s="18" t="s">
        <v>80</v>
      </c>
      <c r="BK148" s="190">
        <f t="shared" ref="BK148:BK154" si="9">ROUND(I148*H148,2)</f>
        <v>0</v>
      </c>
      <c r="BL148" s="18" t="s">
        <v>194</v>
      </c>
      <c r="BM148" s="189" t="s">
        <v>2509</v>
      </c>
    </row>
    <row r="149" spans="1:65" s="2" customFormat="1" ht="16.5" customHeight="1">
      <c r="A149" s="35"/>
      <c r="B149" s="36"/>
      <c r="C149" s="206" t="s">
        <v>200</v>
      </c>
      <c r="D149" s="206" t="s">
        <v>310</v>
      </c>
      <c r="E149" s="207" t="s">
        <v>1516</v>
      </c>
      <c r="F149" s="208" t="s">
        <v>1517</v>
      </c>
      <c r="G149" s="209" t="s">
        <v>301</v>
      </c>
      <c r="H149" s="210">
        <v>2</v>
      </c>
      <c r="I149" s="211"/>
      <c r="J149" s="212">
        <f t="shared" si="0"/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si="1"/>
        <v>0</v>
      </c>
      <c r="Q149" s="187">
        <v>1.2E-4</v>
      </c>
      <c r="R149" s="187">
        <f t="shared" si="2"/>
        <v>2.4000000000000001E-4</v>
      </c>
      <c r="S149" s="187">
        <v>0</v>
      </c>
      <c r="T149" s="18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8" t="s">
        <v>80</v>
      </c>
      <c r="BK149" s="190">
        <f t="shared" si="9"/>
        <v>0</v>
      </c>
      <c r="BL149" s="18" t="s">
        <v>194</v>
      </c>
      <c r="BM149" s="189" t="s">
        <v>2510</v>
      </c>
    </row>
    <row r="150" spans="1:65" s="2" customFormat="1" ht="24.2" customHeight="1">
      <c r="A150" s="35"/>
      <c r="B150" s="36"/>
      <c r="C150" s="206" t="s">
        <v>135</v>
      </c>
      <c r="D150" s="206" t="s">
        <v>310</v>
      </c>
      <c r="E150" s="207" t="s">
        <v>1519</v>
      </c>
      <c r="F150" s="208" t="s">
        <v>1520</v>
      </c>
      <c r="G150" s="209" t="s">
        <v>301</v>
      </c>
      <c r="H150" s="210">
        <v>16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2.0000000000000002E-5</v>
      </c>
      <c r="R150" s="187">
        <f t="shared" si="2"/>
        <v>3.2000000000000003E-4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2511</v>
      </c>
    </row>
    <row r="151" spans="1:65" s="2" customFormat="1" ht="24.2" customHeight="1">
      <c r="A151" s="35"/>
      <c r="B151" s="36"/>
      <c r="C151" s="206" t="s">
        <v>168</v>
      </c>
      <c r="D151" s="206" t="s">
        <v>310</v>
      </c>
      <c r="E151" s="207" t="s">
        <v>1522</v>
      </c>
      <c r="F151" s="208" t="s">
        <v>1523</v>
      </c>
      <c r="G151" s="209" t="s">
        <v>301</v>
      </c>
      <c r="H151" s="210">
        <v>8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3.0000000000000001E-5</v>
      </c>
      <c r="R151" s="187">
        <f t="shared" si="2"/>
        <v>2.4000000000000001E-4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2512</v>
      </c>
    </row>
    <row r="152" spans="1:65" s="2" customFormat="1" ht="16.5" customHeight="1">
      <c r="A152" s="35"/>
      <c r="B152" s="36"/>
      <c r="C152" s="206" t="s">
        <v>203</v>
      </c>
      <c r="D152" s="206" t="s">
        <v>310</v>
      </c>
      <c r="E152" s="207" t="s">
        <v>1525</v>
      </c>
      <c r="F152" s="208" t="s">
        <v>1526</v>
      </c>
      <c r="G152" s="209" t="s">
        <v>301</v>
      </c>
      <c r="H152" s="210">
        <v>2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3.0000000000000001E-5</v>
      </c>
      <c r="R152" s="187">
        <f t="shared" si="2"/>
        <v>6.0000000000000002E-5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2513</v>
      </c>
    </row>
    <row r="153" spans="1:65" s="2" customFormat="1" ht="16.5" customHeight="1">
      <c r="A153" s="35"/>
      <c r="B153" s="36"/>
      <c r="C153" s="206" t="s">
        <v>401</v>
      </c>
      <c r="D153" s="206" t="s">
        <v>310</v>
      </c>
      <c r="E153" s="207" t="s">
        <v>1429</v>
      </c>
      <c r="F153" s="208" t="s">
        <v>1430</v>
      </c>
      <c r="G153" s="209" t="s">
        <v>301</v>
      </c>
      <c r="H153" s="210">
        <v>4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1.0000000000000001E-5</v>
      </c>
      <c r="R153" s="187">
        <f t="shared" si="2"/>
        <v>4.0000000000000003E-5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2514</v>
      </c>
    </row>
    <row r="154" spans="1:65" s="2" customFormat="1" ht="21.75" customHeight="1">
      <c r="A154" s="35"/>
      <c r="B154" s="36"/>
      <c r="C154" s="178" t="s">
        <v>406</v>
      </c>
      <c r="D154" s="178" t="s">
        <v>236</v>
      </c>
      <c r="E154" s="179" t="s">
        <v>1536</v>
      </c>
      <c r="F154" s="180" t="s">
        <v>1537</v>
      </c>
      <c r="G154" s="181" t="s">
        <v>1538</v>
      </c>
      <c r="H154" s="182">
        <v>3</v>
      </c>
      <c r="I154" s="183"/>
      <c r="J154" s="184">
        <f t="shared" si="0"/>
        <v>0</v>
      </c>
      <c r="K154" s="180" t="s">
        <v>240</v>
      </c>
      <c r="L154" s="40"/>
      <c r="M154" s="185" t="s">
        <v>19</v>
      </c>
      <c r="N154" s="186" t="s">
        <v>46</v>
      </c>
      <c r="O154" s="65"/>
      <c r="P154" s="187">
        <f t="shared" si="1"/>
        <v>0</v>
      </c>
      <c r="Q154" s="187">
        <v>2.5000000000000001E-4</v>
      </c>
      <c r="R154" s="187">
        <f t="shared" si="2"/>
        <v>7.5000000000000002E-4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194</v>
      </c>
      <c r="AT154" s="189" t="s">
        <v>236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2515</v>
      </c>
    </row>
    <row r="155" spans="1:65" s="2" customFormat="1">
      <c r="A155" s="35"/>
      <c r="B155" s="36"/>
      <c r="C155" s="37"/>
      <c r="D155" s="191" t="s">
        <v>243</v>
      </c>
      <c r="E155" s="37"/>
      <c r="F155" s="192" t="s">
        <v>1540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243</v>
      </c>
      <c r="AU155" s="18" t="s">
        <v>86</v>
      </c>
    </row>
    <row r="156" spans="1:65" s="2" customFormat="1" ht="37.9" customHeight="1">
      <c r="A156" s="35"/>
      <c r="B156" s="36"/>
      <c r="C156" s="178" t="s">
        <v>410</v>
      </c>
      <c r="D156" s="178" t="s">
        <v>236</v>
      </c>
      <c r="E156" s="179" t="s">
        <v>1444</v>
      </c>
      <c r="F156" s="180" t="s">
        <v>1445</v>
      </c>
      <c r="G156" s="181" t="s">
        <v>307</v>
      </c>
      <c r="H156" s="182">
        <v>52</v>
      </c>
      <c r="I156" s="183"/>
      <c r="J156" s="184">
        <f>ROUND(I156*H156,2)</f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>O156*H156</f>
        <v>0</v>
      </c>
      <c r="Q156" s="187">
        <v>1.9000000000000001E-4</v>
      </c>
      <c r="R156" s="187">
        <f>Q156*H156</f>
        <v>9.8799999999999999E-3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2516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1447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44.25" customHeight="1">
      <c r="A158" s="35"/>
      <c r="B158" s="36"/>
      <c r="C158" s="178" t="s">
        <v>415</v>
      </c>
      <c r="D158" s="178" t="s">
        <v>236</v>
      </c>
      <c r="E158" s="179" t="s">
        <v>1448</v>
      </c>
      <c r="F158" s="180" t="s">
        <v>1449</v>
      </c>
      <c r="G158" s="181" t="s">
        <v>549</v>
      </c>
      <c r="H158" s="182">
        <v>9.8000000000000004E-2</v>
      </c>
      <c r="I158" s="183"/>
      <c r="J158" s="184">
        <f>ROUND(I158*H158,2)</f>
        <v>0</v>
      </c>
      <c r="K158" s="180" t="s">
        <v>240</v>
      </c>
      <c r="L158" s="40"/>
      <c r="M158" s="185" t="s">
        <v>19</v>
      </c>
      <c r="N158" s="186" t="s">
        <v>46</v>
      </c>
      <c r="O158" s="65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194</v>
      </c>
      <c r="AT158" s="189" t="s">
        <v>236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2517</v>
      </c>
    </row>
    <row r="159" spans="1:65" s="2" customFormat="1">
      <c r="A159" s="35"/>
      <c r="B159" s="36"/>
      <c r="C159" s="37"/>
      <c r="D159" s="191" t="s">
        <v>243</v>
      </c>
      <c r="E159" s="37"/>
      <c r="F159" s="192" t="s">
        <v>1451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243</v>
      </c>
      <c r="AU159" s="18" t="s">
        <v>86</v>
      </c>
    </row>
    <row r="160" spans="1:65" s="2" customFormat="1" ht="49.15" customHeight="1">
      <c r="A160" s="35"/>
      <c r="B160" s="36"/>
      <c r="C160" s="178" t="s">
        <v>419</v>
      </c>
      <c r="D160" s="178" t="s">
        <v>236</v>
      </c>
      <c r="E160" s="179" t="s">
        <v>1452</v>
      </c>
      <c r="F160" s="180" t="s">
        <v>1453</v>
      </c>
      <c r="G160" s="181" t="s">
        <v>549</v>
      </c>
      <c r="H160" s="182">
        <v>9.8000000000000004E-2</v>
      </c>
      <c r="I160" s="183"/>
      <c r="J160" s="184">
        <f>ROUND(I160*H160,2)</f>
        <v>0</v>
      </c>
      <c r="K160" s="180" t="s">
        <v>240</v>
      </c>
      <c r="L160" s="40"/>
      <c r="M160" s="185" t="s">
        <v>19</v>
      </c>
      <c r="N160" s="186" t="s">
        <v>46</v>
      </c>
      <c r="O160" s="65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194</v>
      </c>
      <c r="AT160" s="189" t="s">
        <v>236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2518</v>
      </c>
    </row>
    <row r="161" spans="1:65" s="2" customFormat="1">
      <c r="A161" s="35"/>
      <c r="B161" s="36"/>
      <c r="C161" s="37"/>
      <c r="D161" s="191" t="s">
        <v>243</v>
      </c>
      <c r="E161" s="37"/>
      <c r="F161" s="192" t="s">
        <v>1455</v>
      </c>
      <c r="G161" s="37"/>
      <c r="H161" s="37"/>
      <c r="I161" s="193"/>
      <c r="J161" s="37"/>
      <c r="K161" s="37"/>
      <c r="L161" s="40"/>
      <c r="M161" s="194"/>
      <c r="N161" s="19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243</v>
      </c>
      <c r="AU161" s="18" t="s">
        <v>86</v>
      </c>
    </row>
    <row r="162" spans="1:65" s="12" customFormat="1" ht="22.9" customHeight="1">
      <c r="B162" s="162"/>
      <c r="C162" s="163"/>
      <c r="D162" s="164" t="s">
        <v>74</v>
      </c>
      <c r="E162" s="176" t="s">
        <v>1544</v>
      </c>
      <c r="F162" s="176" t="s">
        <v>1545</v>
      </c>
      <c r="G162" s="163"/>
      <c r="H162" s="163"/>
      <c r="I162" s="166"/>
      <c r="J162" s="177">
        <f>BK162</f>
        <v>0</v>
      </c>
      <c r="K162" s="163"/>
      <c r="L162" s="168"/>
      <c r="M162" s="169"/>
      <c r="N162" s="170"/>
      <c r="O162" s="170"/>
      <c r="P162" s="171">
        <f>SUM(P163:P183)</f>
        <v>0</v>
      </c>
      <c r="Q162" s="170"/>
      <c r="R162" s="171">
        <f>SUM(R163:R183)</f>
        <v>7.304999999999999E-2</v>
      </c>
      <c r="S162" s="170"/>
      <c r="T162" s="172">
        <f>SUM(T163:T183)</f>
        <v>6.5610000000000002E-2</v>
      </c>
      <c r="AR162" s="173" t="s">
        <v>86</v>
      </c>
      <c r="AT162" s="174" t="s">
        <v>74</v>
      </c>
      <c r="AU162" s="174" t="s">
        <v>80</v>
      </c>
      <c r="AY162" s="173" t="s">
        <v>233</v>
      </c>
      <c r="BK162" s="175">
        <f>SUM(BK163:BK183)</f>
        <v>0</v>
      </c>
    </row>
    <row r="163" spans="1:65" s="2" customFormat="1" ht="21.75" customHeight="1">
      <c r="A163" s="35"/>
      <c r="B163" s="36"/>
      <c r="C163" s="178" t="s">
        <v>424</v>
      </c>
      <c r="D163" s="178" t="s">
        <v>236</v>
      </c>
      <c r="E163" s="179" t="s">
        <v>1557</v>
      </c>
      <c r="F163" s="180" t="s">
        <v>1558</v>
      </c>
      <c r="G163" s="181" t="s">
        <v>336</v>
      </c>
      <c r="H163" s="182">
        <v>3</v>
      </c>
      <c r="I163" s="183"/>
      <c r="J163" s="184">
        <f>ROUND(I163*H163,2)</f>
        <v>0</v>
      </c>
      <c r="K163" s="180" t="s">
        <v>240</v>
      </c>
      <c r="L163" s="40"/>
      <c r="M163" s="185" t="s">
        <v>19</v>
      </c>
      <c r="N163" s="186" t="s">
        <v>46</v>
      </c>
      <c r="O163" s="65"/>
      <c r="P163" s="187">
        <f>O163*H163</f>
        <v>0</v>
      </c>
      <c r="Q163" s="187">
        <v>0</v>
      </c>
      <c r="R163" s="187">
        <f>Q163*H163</f>
        <v>0</v>
      </c>
      <c r="S163" s="187">
        <v>1.9460000000000002E-2</v>
      </c>
      <c r="T163" s="188">
        <f>S163*H163</f>
        <v>5.8380000000000001E-2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194</v>
      </c>
      <c r="AT163" s="189" t="s">
        <v>236</v>
      </c>
      <c r="AU163" s="189" t="s">
        <v>86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2519</v>
      </c>
    </row>
    <row r="164" spans="1:65" s="2" customFormat="1">
      <c r="A164" s="35"/>
      <c r="B164" s="36"/>
      <c r="C164" s="37"/>
      <c r="D164" s="191" t="s">
        <v>243</v>
      </c>
      <c r="E164" s="37"/>
      <c r="F164" s="192" t="s">
        <v>1560</v>
      </c>
      <c r="G164" s="37"/>
      <c r="H164" s="37"/>
      <c r="I164" s="193"/>
      <c r="J164" s="37"/>
      <c r="K164" s="37"/>
      <c r="L164" s="40"/>
      <c r="M164" s="194"/>
      <c r="N164" s="195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243</v>
      </c>
      <c r="AU164" s="18" t="s">
        <v>86</v>
      </c>
    </row>
    <row r="165" spans="1:65" s="2" customFormat="1" ht="16.5" customHeight="1">
      <c r="A165" s="35"/>
      <c r="B165" s="36"/>
      <c r="C165" s="178" t="s">
        <v>313</v>
      </c>
      <c r="D165" s="178" t="s">
        <v>236</v>
      </c>
      <c r="E165" s="179" t="s">
        <v>1579</v>
      </c>
      <c r="F165" s="180" t="s">
        <v>1580</v>
      </c>
      <c r="G165" s="181" t="s">
        <v>336</v>
      </c>
      <c r="H165" s="182">
        <v>3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0</v>
      </c>
      <c r="R165" s="187">
        <f>Q165*H165</f>
        <v>0</v>
      </c>
      <c r="S165" s="187">
        <v>1.56E-3</v>
      </c>
      <c r="T165" s="188">
        <f>S165*H165</f>
        <v>4.6800000000000001E-3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2520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1582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24.2" customHeight="1">
      <c r="A167" s="35"/>
      <c r="B167" s="36"/>
      <c r="C167" s="178" t="s">
        <v>432</v>
      </c>
      <c r="D167" s="178" t="s">
        <v>236</v>
      </c>
      <c r="E167" s="179" t="s">
        <v>1598</v>
      </c>
      <c r="F167" s="180" t="s">
        <v>1599</v>
      </c>
      <c r="G167" s="181" t="s">
        <v>301</v>
      </c>
      <c r="H167" s="182">
        <v>3</v>
      </c>
      <c r="I167" s="183"/>
      <c r="J167" s="184">
        <f>ROUND(I167*H167,2)</f>
        <v>0</v>
      </c>
      <c r="K167" s="180" t="s">
        <v>240</v>
      </c>
      <c r="L167" s="40"/>
      <c r="M167" s="185" t="s">
        <v>19</v>
      </c>
      <c r="N167" s="186" t="s">
        <v>46</v>
      </c>
      <c r="O167" s="65"/>
      <c r="P167" s="187">
        <f>O167*H167</f>
        <v>0</v>
      </c>
      <c r="Q167" s="187">
        <v>0</v>
      </c>
      <c r="R167" s="187">
        <f>Q167*H167</f>
        <v>0</v>
      </c>
      <c r="S167" s="187">
        <v>8.4999999999999995E-4</v>
      </c>
      <c r="T167" s="188">
        <f>S167*H167</f>
        <v>2.5499999999999997E-3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194</v>
      </c>
      <c r="AT167" s="189" t="s">
        <v>236</v>
      </c>
      <c r="AU167" s="189" t="s">
        <v>86</v>
      </c>
      <c r="AY167" s="18" t="s">
        <v>233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8" t="s">
        <v>80</v>
      </c>
      <c r="BK167" s="190">
        <f>ROUND(I167*H167,2)</f>
        <v>0</v>
      </c>
      <c r="BL167" s="18" t="s">
        <v>194</v>
      </c>
      <c r="BM167" s="189" t="s">
        <v>2521</v>
      </c>
    </row>
    <row r="168" spans="1:65" s="2" customFormat="1">
      <c r="A168" s="35"/>
      <c r="B168" s="36"/>
      <c r="C168" s="37"/>
      <c r="D168" s="191" t="s">
        <v>243</v>
      </c>
      <c r="E168" s="37"/>
      <c r="F168" s="192" t="s">
        <v>1601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243</v>
      </c>
      <c r="AU168" s="18" t="s">
        <v>86</v>
      </c>
    </row>
    <row r="169" spans="1:65" s="2" customFormat="1" ht="37.9" customHeight="1">
      <c r="A169" s="35"/>
      <c r="B169" s="36"/>
      <c r="C169" s="178" t="s">
        <v>437</v>
      </c>
      <c r="D169" s="178" t="s">
        <v>236</v>
      </c>
      <c r="E169" s="179" t="s">
        <v>1565</v>
      </c>
      <c r="F169" s="180" t="s">
        <v>1566</v>
      </c>
      <c r="G169" s="181" t="s">
        <v>336</v>
      </c>
      <c r="H169" s="182">
        <v>3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2.0729999999999998E-2</v>
      </c>
      <c r="R169" s="187">
        <f>Q169*H169</f>
        <v>6.2189999999999995E-2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2522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1568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16.5" customHeight="1">
      <c r="A171" s="35"/>
      <c r="B171" s="36"/>
      <c r="C171" s="178" t="s">
        <v>442</v>
      </c>
      <c r="D171" s="178" t="s">
        <v>236</v>
      </c>
      <c r="E171" s="179" t="s">
        <v>1573</v>
      </c>
      <c r="F171" s="180" t="s">
        <v>1574</v>
      </c>
      <c r="G171" s="181" t="s">
        <v>336</v>
      </c>
      <c r="H171" s="182">
        <v>3</v>
      </c>
      <c r="I171" s="183"/>
      <c r="J171" s="184">
        <f>ROUND(I171*H171,2)</f>
        <v>0</v>
      </c>
      <c r="K171" s="180" t="s">
        <v>19</v>
      </c>
      <c r="L171" s="40"/>
      <c r="M171" s="185" t="s">
        <v>19</v>
      </c>
      <c r="N171" s="186" t="s">
        <v>46</v>
      </c>
      <c r="O171" s="65"/>
      <c r="P171" s="187">
        <f>O171*H171</f>
        <v>0</v>
      </c>
      <c r="Q171" s="187">
        <v>1.2999999999999999E-4</v>
      </c>
      <c r="R171" s="187">
        <f>Q171*H171</f>
        <v>3.8999999999999994E-4</v>
      </c>
      <c r="S171" s="187">
        <v>0</v>
      </c>
      <c r="T171" s="18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9" t="s">
        <v>194</v>
      </c>
      <c r="AT171" s="189" t="s">
        <v>236</v>
      </c>
      <c r="AU171" s="189" t="s">
        <v>86</v>
      </c>
      <c r="AY171" s="18" t="s">
        <v>233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8" t="s">
        <v>80</v>
      </c>
      <c r="BK171" s="190">
        <f>ROUND(I171*H171,2)</f>
        <v>0</v>
      </c>
      <c r="BL171" s="18" t="s">
        <v>194</v>
      </c>
      <c r="BM171" s="189" t="s">
        <v>2523</v>
      </c>
    </row>
    <row r="172" spans="1:65" s="2" customFormat="1" ht="37.9" customHeight="1">
      <c r="A172" s="35"/>
      <c r="B172" s="36"/>
      <c r="C172" s="206" t="s">
        <v>447</v>
      </c>
      <c r="D172" s="206" t="s">
        <v>310</v>
      </c>
      <c r="E172" s="207" t="s">
        <v>1576</v>
      </c>
      <c r="F172" s="208" t="s">
        <v>1577</v>
      </c>
      <c r="G172" s="209" t="s">
        <v>301</v>
      </c>
      <c r="H172" s="210">
        <v>3</v>
      </c>
      <c r="I172" s="211"/>
      <c r="J172" s="212">
        <f>ROUND(I172*H172,2)</f>
        <v>0</v>
      </c>
      <c r="K172" s="208" t="s">
        <v>19</v>
      </c>
      <c r="L172" s="213"/>
      <c r="M172" s="214" t="s">
        <v>19</v>
      </c>
      <c r="N172" s="215" t="s">
        <v>46</v>
      </c>
      <c r="O172" s="65"/>
      <c r="P172" s="187">
        <f>O172*H172</f>
        <v>0</v>
      </c>
      <c r="Q172" s="187">
        <v>6.4999999999999997E-4</v>
      </c>
      <c r="R172" s="187">
        <f>Q172*H172</f>
        <v>1.9499999999999999E-3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313</v>
      </c>
      <c r="AT172" s="189" t="s">
        <v>310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2524</v>
      </c>
    </row>
    <row r="173" spans="1:65" s="2" customFormat="1" ht="21.75" customHeight="1">
      <c r="A173" s="35"/>
      <c r="B173" s="36"/>
      <c r="C173" s="178" t="s">
        <v>452</v>
      </c>
      <c r="D173" s="178" t="s">
        <v>236</v>
      </c>
      <c r="E173" s="179" t="s">
        <v>1583</v>
      </c>
      <c r="F173" s="180" t="s">
        <v>1584</v>
      </c>
      <c r="G173" s="181" t="s">
        <v>336</v>
      </c>
      <c r="H173" s="182">
        <v>3</v>
      </c>
      <c r="I173" s="183"/>
      <c r="J173" s="184">
        <f>ROUND(I173*H173,2)</f>
        <v>0</v>
      </c>
      <c r="K173" s="180" t="s">
        <v>240</v>
      </c>
      <c r="L173" s="40"/>
      <c r="M173" s="185" t="s">
        <v>19</v>
      </c>
      <c r="N173" s="186" t="s">
        <v>46</v>
      </c>
      <c r="O173" s="65"/>
      <c r="P173" s="187">
        <f>O173*H173</f>
        <v>0</v>
      </c>
      <c r="Q173" s="187">
        <v>1.8E-3</v>
      </c>
      <c r="R173" s="187">
        <f>Q173*H173</f>
        <v>5.4000000000000003E-3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2525</v>
      </c>
    </row>
    <row r="174" spans="1:65" s="2" customFormat="1">
      <c r="A174" s="35"/>
      <c r="B174" s="36"/>
      <c r="C174" s="37"/>
      <c r="D174" s="191" t="s">
        <v>243</v>
      </c>
      <c r="E174" s="37"/>
      <c r="F174" s="192" t="s">
        <v>1586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243</v>
      </c>
      <c r="AU174" s="18" t="s">
        <v>86</v>
      </c>
    </row>
    <row r="175" spans="1:65" s="2" customFormat="1" ht="24.2" customHeight="1">
      <c r="A175" s="35"/>
      <c r="B175" s="36"/>
      <c r="C175" s="178" t="s">
        <v>457</v>
      </c>
      <c r="D175" s="178" t="s">
        <v>236</v>
      </c>
      <c r="E175" s="179" t="s">
        <v>1591</v>
      </c>
      <c r="F175" s="180" t="s">
        <v>1592</v>
      </c>
      <c r="G175" s="181" t="s">
        <v>336</v>
      </c>
      <c r="H175" s="182">
        <v>6</v>
      </c>
      <c r="I175" s="183"/>
      <c r="J175" s="184">
        <f>ROUND(I175*H175,2)</f>
        <v>0</v>
      </c>
      <c r="K175" s="180" t="s">
        <v>240</v>
      </c>
      <c r="L175" s="40"/>
      <c r="M175" s="185" t="s">
        <v>19</v>
      </c>
      <c r="N175" s="186" t="s">
        <v>46</v>
      </c>
      <c r="O175" s="65"/>
      <c r="P175" s="187">
        <f>O175*H175</f>
        <v>0</v>
      </c>
      <c r="Q175" s="187">
        <v>9.0000000000000006E-5</v>
      </c>
      <c r="R175" s="187">
        <f>Q175*H175</f>
        <v>5.4000000000000001E-4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194</v>
      </c>
      <c r="AT175" s="189" t="s">
        <v>236</v>
      </c>
      <c r="AU175" s="189" t="s">
        <v>86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194</v>
      </c>
      <c r="BM175" s="189" t="s">
        <v>2526</v>
      </c>
    </row>
    <row r="176" spans="1:65" s="2" customFormat="1">
      <c r="A176" s="35"/>
      <c r="B176" s="36"/>
      <c r="C176" s="37"/>
      <c r="D176" s="191" t="s">
        <v>243</v>
      </c>
      <c r="E176" s="37"/>
      <c r="F176" s="192" t="s">
        <v>1594</v>
      </c>
      <c r="G176" s="37"/>
      <c r="H176" s="37"/>
      <c r="I176" s="193"/>
      <c r="J176" s="37"/>
      <c r="K176" s="37"/>
      <c r="L176" s="40"/>
      <c r="M176" s="194"/>
      <c r="N176" s="195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243</v>
      </c>
      <c r="AU176" s="18" t="s">
        <v>86</v>
      </c>
    </row>
    <row r="177" spans="1:65" s="2" customFormat="1" ht="24.2" customHeight="1">
      <c r="A177" s="35"/>
      <c r="B177" s="36"/>
      <c r="C177" s="206" t="s">
        <v>462</v>
      </c>
      <c r="D177" s="206" t="s">
        <v>310</v>
      </c>
      <c r="E177" s="207" t="s">
        <v>1595</v>
      </c>
      <c r="F177" s="208" t="s">
        <v>1596</v>
      </c>
      <c r="G177" s="209" t="s">
        <v>301</v>
      </c>
      <c r="H177" s="210">
        <v>6</v>
      </c>
      <c r="I177" s="211"/>
      <c r="J177" s="212">
        <f>ROUND(I177*H177,2)</f>
        <v>0</v>
      </c>
      <c r="K177" s="208" t="s">
        <v>240</v>
      </c>
      <c r="L177" s="213"/>
      <c r="M177" s="214" t="s">
        <v>19</v>
      </c>
      <c r="N177" s="215" t="s">
        <v>46</v>
      </c>
      <c r="O177" s="65"/>
      <c r="P177" s="187">
        <f>O177*H177</f>
        <v>0</v>
      </c>
      <c r="Q177" s="187">
        <v>3.1E-4</v>
      </c>
      <c r="R177" s="187">
        <f>Q177*H177</f>
        <v>1.8600000000000001E-3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313</v>
      </c>
      <c r="AT177" s="189" t="s">
        <v>310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2527</v>
      </c>
    </row>
    <row r="178" spans="1:65" s="2" customFormat="1" ht="24.2" customHeight="1">
      <c r="A178" s="35"/>
      <c r="B178" s="36"/>
      <c r="C178" s="178" t="s">
        <v>466</v>
      </c>
      <c r="D178" s="178" t="s">
        <v>236</v>
      </c>
      <c r="E178" s="179" t="s">
        <v>1602</v>
      </c>
      <c r="F178" s="180" t="s">
        <v>1603</v>
      </c>
      <c r="G178" s="181" t="s">
        <v>301</v>
      </c>
      <c r="H178" s="182">
        <v>3</v>
      </c>
      <c r="I178" s="183"/>
      <c r="J178" s="184">
        <f>ROUND(I178*H178,2)</f>
        <v>0</v>
      </c>
      <c r="K178" s="180" t="s">
        <v>240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2.4000000000000001E-4</v>
      </c>
      <c r="R178" s="187">
        <f>Q178*H178</f>
        <v>7.2000000000000005E-4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260</v>
      </c>
      <c r="AT178" s="189" t="s">
        <v>236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260</v>
      </c>
      <c r="BM178" s="189" t="s">
        <v>2528</v>
      </c>
    </row>
    <row r="179" spans="1:65" s="2" customFormat="1">
      <c r="A179" s="35"/>
      <c r="B179" s="36"/>
      <c r="C179" s="37"/>
      <c r="D179" s="191" t="s">
        <v>243</v>
      </c>
      <c r="E179" s="37"/>
      <c r="F179" s="192" t="s">
        <v>1605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243</v>
      </c>
      <c r="AU179" s="18" t="s">
        <v>86</v>
      </c>
    </row>
    <row r="180" spans="1:65" s="2" customFormat="1" ht="49.15" customHeight="1">
      <c r="A180" s="35"/>
      <c r="B180" s="36"/>
      <c r="C180" s="178" t="s">
        <v>472</v>
      </c>
      <c r="D180" s="178" t="s">
        <v>236</v>
      </c>
      <c r="E180" s="179" t="s">
        <v>1606</v>
      </c>
      <c r="F180" s="180" t="s">
        <v>1607</v>
      </c>
      <c r="G180" s="181" t="s">
        <v>549</v>
      </c>
      <c r="H180" s="182">
        <v>7.1999999999999995E-2</v>
      </c>
      <c r="I180" s="183"/>
      <c r="J180" s="184">
        <f>ROUND(I180*H180,2)</f>
        <v>0</v>
      </c>
      <c r="K180" s="180" t="s">
        <v>240</v>
      </c>
      <c r="L180" s="40"/>
      <c r="M180" s="185" t="s">
        <v>19</v>
      </c>
      <c r="N180" s="186" t="s">
        <v>46</v>
      </c>
      <c r="O180" s="65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194</v>
      </c>
      <c r="AT180" s="189" t="s">
        <v>236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2529</v>
      </c>
    </row>
    <row r="181" spans="1:65" s="2" customFormat="1">
      <c r="A181" s="35"/>
      <c r="B181" s="36"/>
      <c r="C181" s="37"/>
      <c r="D181" s="191" t="s">
        <v>243</v>
      </c>
      <c r="E181" s="37"/>
      <c r="F181" s="192" t="s">
        <v>1609</v>
      </c>
      <c r="G181" s="37"/>
      <c r="H181" s="37"/>
      <c r="I181" s="193"/>
      <c r="J181" s="37"/>
      <c r="K181" s="37"/>
      <c r="L181" s="40"/>
      <c r="M181" s="194"/>
      <c r="N181" s="195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243</v>
      </c>
      <c r="AU181" s="18" t="s">
        <v>86</v>
      </c>
    </row>
    <row r="182" spans="1:65" s="2" customFormat="1" ht="49.15" customHeight="1">
      <c r="A182" s="35"/>
      <c r="B182" s="36"/>
      <c r="C182" s="178" t="s">
        <v>476</v>
      </c>
      <c r="D182" s="178" t="s">
        <v>236</v>
      </c>
      <c r="E182" s="179" t="s">
        <v>1610</v>
      </c>
      <c r="F182" s="180" t="s">
        <v>1611</v>
      </c>
      <c r="G182" s="181" t="s">
        <v>549</v>
      </c>
      <c r="H182" s="182">
        <v>7.1999999999999995E-2</v>
      </c>
      <c r="I182" s="183"/>
      <c r="J182" s="184">
        <f>ROUND(I182*H182,2)</f>
        <v>0</v>
      </c>
      <c r="K182" s="180" t="s">
        <v>240</v>
      </c>
      <c r="L182" s="40"/>
      <c r="M182" s="185" t="s">
        <v>19</v>
      </c>
      <c r="N182" s="186" t="s">
        <v>46</v>
      </c>
      <c r="O182" s="65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9" t="s">
        <v>194</v>
      </c>
      <c r="AT182" s="189" t="s">
        <v>236</v>
      </c>
      <c r="AU182" s="189" t="s">
        <v>86</v>
      </c>
      <c r="AY182" s="18" t="s">
        <v>233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8" t="s">
        <v>80</v>
      </c>
      <c r="BK182" s="190">
        <f>ROUND(I182*H182,2)</f>
        <v>0</v>
      </c>
      <c r="BL182" s="18" t="s">
        <v>194</v>
      </c>
      <c r="BM182" s="189" t="s">
        <v>2530</v>
      </c>
    </row>
    <row r="183" spans="1:65" s="2" customFormat="1">
      <c r="A183" s="35"/>
      <c r="B183" s="36"/>
      <c r="C183" s="37"/>
      <c r="D183" s="191" t="s">
        <v>243</v>
      </c>
      <c r="E183" s="37"/>
      <c r="F183" s="192" t="s">
        <v>1613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243</v>
      </c>
      <c r="AU183" s="18" t="s">
        <v>86</v>
      </c>
    </row>
    <row r="184" spans="1:65" s="12" customFormat="1" ht="22.9" customHeight="1">
      <c r="B184" s="162"/>
      <c r="C184" s="163"/>
      <c r="D184" s="164" t="s">
        <v>74</v>
      </c>
      <c r="E184" s="176" t="s">
        <v>1614</v>
      </c>
      <c r="F184" s="176" t="s">
        <v>1615</v>
      </c>
      <c r="G184" s="163"/>
      <c r="H184" s="163"/>
      <c r="I184" s="166"/>
      <c r="J184" s="177">
        <f>BK184</f>
        <v>0</v>
      </c>
      <c r="K184" s="163"/>
      <c r="L184" s="168"/>
      <c r="M184" s="169"/>
      <c r="N184" s="170"/>
      <c r="O184" s="170"/>
      <c r="P184" s="171">
        <f>SUM(P185:P205)</f>
        <v>0</v>
      </c>
      <c r="Q184" s="170"/>
      <c r="R184" s="171">
        <f>SUM(R185:R205)</f>
        <v>0.138348</v>
      </c>
      <c r="S184" s="170"/>
      <c r="T184" s="172">
        <f>SUM(T185:T205)</f>
        <v>0.14688000000000001</v>
      </c>
      <c r="AR184" s="173" t="s">
        <v>86</v>
      </c>
      <c r="AT184" s="174" t="s">
        <v>74</v>
      </c>
      <c r="AU184" s="174" t="s">
        <v>80</v>
      </c>
      <c r="AY184" s="173" t="s">
        <v>233</v>
      </c>
      <c r="BK184" s="175">
        <f>SUM(BK185:BK205)</f>
        <v>0</v>
      </c>
    </row>
    <row r="185" spans="1:65" s="2" customFormat="1" ht="21.75" customHeight="1">
      <c r="A185" s="35"/>
      <c r="B185" s="36"/>
      <c r="C185" s="178" t="s">
        <v>482</v>
      </c>
      <c r="D185" s="178" t="s">
        <v>236</v>
      </c>
      <c r="E185" s="179" t="s">
        <v>1616</v>
      </c>
      <c r="F185" s="180" t="s">
        <v>1617</v>
      </c>
      <c r="G185" s="181" t="s">
        <v>1099</v>
      </c>
      <c r="H185" s="182">
        <v>5.4</v>
      </c>
      <c r="I185" s="183"/>
      <c r="J185" s="184">
        <f>ROUND(I185*H185,2)</f>
        <v>0</v>
      </c>
      <c r="K185" s="180" t="s">
        <v>240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0</v>
      </c>
      <c r="R185" s="187">
        <f>Q185*H185</f>
        <v>0</v>
      </c>
      <c r="S185" s="187">
        <v>2.7199999999999998E-2</v>
      </c>
      <c r="T185" s="188">
        <f>S185*H185</f>
        <v>0.14688000000000001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194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194</v>
      </c>
      <c r="BM185" s="189" t="s">
        <v>2531</v>
      </c>
    </row>
    <row r="186" spans="1:65" s="2" customFormat="1">
      <c r="A186" s="35"/>
      <c r="B186" s="36"/>
      <c r="C186" s="37"/>
      <c r="D186" s="191" t="s">
        <v>243</v>
      </c>
      <c r="E186" s="37"/>
      <c r="F186" s="192" t="s">
        <v>1619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243</v>
      </c>
      <c r="AU186" s="18" t="s">
        <v>86</v>
      </c>
    </row>
    <row r="187" spans="1:65" s="2" customFormat="1" ht="24.2" customHeight="1">
      <c r="A187" s="35"/>
      <c r="B187" s="36"/>
      <c r="C187" s="178" t="s">
        <v>486</v>
      </c>
      <c r="D187" s="178" t="s">
        <v>236</v>
      </c>
      <c r="E187" s="179" t="s">
        <v>1620</v>
      </c>
      <c r="F187" s="180" t="s">
        <v>1621</v>
      </c>
      <c r="G187" s="181" t="s">
        <v>1099</v>
      </c>
      <c r="H187" s="182">
        <v>5.4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2532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1623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86</v>
      </c>
    </row>
    <row r="189" spans="1:65" s="2" customFormat="1" ht="24.2" customHeight="1">
      <c r="A189" s="35"/>
      <c r="B189" s="36"/>
      <c r="C189" s="178" t="s">
        <v>492</v>
      </c>
      <c r="D189" s="178" t="s">
        <v>236</v>
      </c>
      <c r="E189" s="179" t="s">
        <v>1624</v>
      </c>
      <c r="F189" s="180" t="s">
        <v>1625</v>
      </c>
      <c r="G189" s="181" t="s">
        <v>1099</v>
      </c>
      <c r="H189" s="182">
        <v>5.4</v>
      </c>
      <c r="I189" s="183"/>
      <c r="J189" s="184">
        <f>ROUND(I189*H189,2)</f>
        <v>0</v>
      </c>
      <c r="K189" s="180" t="s">
        <v>240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2.9999999999999997E-4</v>
      </c>
      <c r="R189" s="187">
        <f>Q189*H189</f>
        <v>1.6199999999999999E-3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194</v>
      </c>
      <c r="AT189" s="189" t="s">
        <v>236</v>
      </c>
      <c r="AU189" s="189" t="s">
        <v>86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194</v>
      </c>
      <c r="BM189" s="189" t="s">
        <v>2533</v>
      </c>
    </row>
    <row r="190" spans="1:65" s="2" customFormat="1">
      <c r="A190" s="35"/>
      <c r="B190" s="36"/>
      <c r="C190" s="37"/>
      <c r="D190" s="191" t="s">
        <v>243</v>
      </c>
      <c r="E190" s="37"/>
      <c r="F190" s="192" t="s">
        <v>1627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243</v>
      </c>
      <c r="AU190" s="18" t="s">
        <v>86</v>
      </c>
    </row>
    <row r="191" spans="1:65" s="2" customFormat="1" ht="24.2" customHeight="1">
      <c r="A191" s="35"/>
      <c r="B191" s="36"/>
      <c r="C191" s="178" t="s">
        <v>496</v>
      </c>
      <c r="D191" s="178" t="s">
        <v>236</v>
      </c>
      <c r="E191" s="179" t="s">
        <v>1628</v>
      </c>
      <c r="F191" s="180" t="s">
        <v>1629</v>
      </c>
      <c r="G191" s="181" t="s">
        <v>1099</v>
      </c>
      <c r="H191" s="182">
        <v>5.4</v>
      </c>
      <c r="I191" s="183"/>
      <c r="J191" s="184">
        <f>ROUND(I191*H191,2)</f>
        <v>0</v>
      </c>
      <c r="K191" s="180" t="s">
        <v>240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1.5E-3</v>
      </c>
      <c r="R191" s="187">
        <f>Q191*H191</f>
        <v>8.1000000000000013E-3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2534</v>
      </c>
    </row>
    <row r="192" spans="1:65" s="2" customFormat="1">
      <c r="A192" s="35"/>
      <c r="B192" s="36"/>
      <c r="C192" s="37"/>
      <c r="D192" s="191" t="s">
        <v>243</v>
      </c>
      <c r="E192" s="37"/>
      <c r="F192" s="192" t="s">
        <v>1631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243</v>
      </c>
      <c r="AU192" s="18" t="s">
        <v>86</v>
      </c>
    </row>
    <row r="193" spans="1:65" s="2" customFormat="1" ht="33" customHeight="1">
      <c r="A193" s="35"/>
      <c r="B193" s="36"/>
      <c r="C193" s="178" t="s">
        <v>502</v>
      </c>
      <c r="D193" s="178" t="s">
        <v>236</v>
      </c>
      <c r="E193" s="179" t="s">
        <v>1632</v>
      </c>
      <c r="F193" s="180" t="s">
        <v>1633</v>
      </c>
      <c r="G193" s="181" t="s">
        <v>1099</v>
      </c>
      <c r="H193" s="182">
        <v>5.4</v>
      </c>
      <c r="I193" s="183"/>
      <c r="J193" s="184">
        <f>ROUND(I193*H193,2)</f>
        <v>0</v>
      </c>
      <c r="K193" s="180" t="s">
        <v>240</v>
      </c>
      <c r="L193" s="40"/>
      <c r="M193" s="185" t="s">
        <v>19</v>
      </c>
      <c r="N193" s="186" t="s">
        <v>46</v>
      </c>
      <c r="O193" s="65"/>
      <c r="P193" s="187">
        <f>O193*H193</f>
        <v>0</v>
      </c>
      <c r="Q193" s="187">
        <v>4.4999999999999997E-3</v>
      </c>
      <c r="R193" s="187">
        <f>Q193*H193</f>
        <v>2.4299999999999999E-2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194</v>
      </c>
      <c r="AT193" s="189" t="s">
        <v>236</v>
      </c>
      <c r="AU193" s="189" t="s">
        <v>86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2535</v>
      </c>
    </row>
    <row r="194" spans="1:65" s="2" customFormat="1">
      <c r="A194" s="35"/>
      <c r="B194" s="36"/>
      <c r="C194" s="37"/>
      <c r="D194" s="191" t="s">
        <v>243</v>
      </c>
      <c r="E194" s="37"/>
      <c r="F194" s="192" t="s">
        <v>1635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243</v>
      </c>
      <c r="AU194" s="18" t="s">
        <v>86</v>
      </c>
    </row>
    <row r="195" spans="1:65" s="2" customFormat="1" ht="37.9" customHeight="1">
      <c r="A195" s="35"/>
      <c r="B195" s="36"/>
      <c r="C195" s="178" t="s">
        <v>507</v>
      </c>
      <c r="D195" s="178" t="s">
        <v>236</v>
      </c>
      <c r="E195" s="179" t="s">
        <v>1636</v>
      </c>
      <c r="F195" s="180" t="s">
        <v>1637</v>
      </c>
      <c r="G195" s="181" t="s">
        <v>1099</v>
      </c>
      <c r="H195" s="182">
        <v>5.4</v>
      </c>
      <c r="I195" s="183"/>
      <c r="J195" s="184">
        <f>ROUND(I195*H195,2)</f>
        <v>0</v>
      </c>
      <c r="K195" s="180" t="s">
        <v>240</v>
      </c>
      <c r="L195" s="40"/>
      <c r="M195" s="185" t="s">
        <v>19</v>
      </c>
      <c r="N195" s="186" t="s">
        <v>46</v>
      </c>
      <c r="O195" s="65"/>
      <c r="P195" s="187">
        <f>O195*H195</f>
        <v>0</v>
      </c>
      <c r="Q195" s="187">
        <v>5.3E-3</v>
      </c>
      <c r="R195" s="187">
        <f>Q195*H195</f>
        <v>2.8620000000000003E-2</v>
      </c>
      <c r="S195" s="187">
        <v>0</v>
      </c>
      <c r="T195" s="18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9" t="s">
        <v>194</v>
      </c>
      <c r="AT195" s="189" t="s">
        <v>236</v>
      </c>
      <c r="AU195" s="189" t="s">
        <v>86</v>
      </c>
      <c r="AY195" s="18" t="s">
        <v>233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8" t="s">
        <v>80</v>
      </c>
      <c r="BK195" s="190">
        <f>ROUND(I195*H195,2)</f>
        <v>0</v>
      </c>
      <c r="BL195" s="18" t="s">
        <v>194</v>
      </c>
      <c r="BM195" s="189" t="s">
        <v>2536</v>
      </c>
    </row>
    <row r="196" spans="1:65" s="2" customFormat="1">
      <c r="A196" s="35"/>
      <c r="B196" s="36"/>
      <c r="C196" s="37"/>
      <c r="D196" s="191" t="s">
        <v>243</v>
      </c>
      <c r="E196" s="37"/>
      <c r="F196" s="192" t="s">
        <v>1639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243</v>
      </c>
      <c r="AU196" s="18" t="s">
        <v>86</v>
      </c>
    </row>
    <row r="197" spans="1:65" s="2" customFormat="1" ht="16.5" customHeight="1">
      <c r="A197" s="35"/>
      <c r="B197" s="36"/>
      <c r="C197" s="206" t="s">
        <v>511</v>
      </c>
      <c r="D197" s="206" t="s">
        <v>310</v>
      </c>
      <c r="E197" s="207" t="s">
        <v>1640</v>
      </c>
      <c r="F197" s="208" t="s">
        <v>1641</v>
      </c>
      <c r="G197" s="209" t="s">
        <v>1099</v>
      </c>
      <c r="H197" s="210">
        <v>5.94</v>
      </c>
      <c r="I197" s="211"/>
      <c r="J197" s="212">
        <f>ROUND(I197*H197,2)</f>
        <v>0</v>
      </c>
      <c r="K197" s="208" t="s">
        <v>240</v>
      </c>
      <c r="L197" s="213"/>
      <c r="M197" s="214" t="s">
        <v>19</v>
      </c>
      <c r="N197" s="215" t="s">
        <v>46</v>
      </c>
      <c r="O197" s="65"/>
      <c r="P197" s="187">
        <f>O197*H197</f>
        <v>0</v>
      </c>
      <c r="Q197" s="187">
        <v>1.26E-2</v>
      </c>
      <c r="R197" s="187">
        <f>Q197*H197</f>
        <v>7.4844000000000008E-2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313</v>
      </c>
      <c r="AT197" s="189" t="s">
        <v>310</v>
      </c>
      <c r="AU197" s="189" t="s">
        <v>86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2537</v>
      </c>
    </row>
    <row r="198" spans="1:65" s="2" customFormat="1" ht="33" customHeight="1">
      <c r="A198" s="35"/>
      <c r="B198" s="36"/>
      <c r="C198" s="178" t="s">
        <v>516</v>
      </c>
      <c r="D198" s="178" t="s">
        <v>236</v>
      </c>
      <c r="E198" s="179" t="s">
        <v>1643</v>
      </c>
      <c r="F198" s="180" t="s">
        <v>1644</v>
      </c>
      <c r="G198" s="181" t="s">
        <v>1099</v>
      </c>
      <c r="H198" s="182">
        <v>5.4</v>
      </c>
      <c r="I198" s="183"/>
      <c r="J198" s="184">
        <f>ROUND(I198*H198,2)</f>
        <v>0</v>
      </c>
      <c r="K198" s="180" t="s">
        <v>240</v>
      </c>
      <c r="L198" s="40"/>
      <c r="M198" s="185" t="s">
        <v>19</v>
      </c>
      <c r="N198" s="186" t="s">
        <v>46</v>
      </c>
      <c r="O198" s="65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9" t="s">
        <v>194</v>
      </c>
      <c r="AT198" s="189" t="s">
        <v>236</v>
      </c>
      <c r="AU198" s="189" t="s">
        <v>86</v>
      </c>
      <c r="AY198" s="18" t="s">
        <v>233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8" t="s">
        <v>80</v>
      </c>
      <c r="BK198" s="190">
        <f>ROUND(I198*H198,2)</f>
        <v>0</v>
      </c>
      <c r="BL198" s="18" t="s">
        <v>194</v>
      </c>
      <c r="BM198" s="189" t="s">
        <v>2538</v>
      </c>
    </row>
    <row r="199" spans="1:65" s="2" customFormat="1">
      <c r="A199" s="35"/>
      <c r="B199" s="36"/>
      <c r="C199" s="37"/>
      <c r="D199" s="191" t="s">
        <v>243</v>
      </c>
      <c r="E199" s="37"/>
      <c r="F199" s="192" t="s">
        <v>1646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243</v>
      </c>
      <c r="AU199" s="18" t="s">
        <v>86</v>
      </c>
    </row>
    <row r="200" spans="1:65" s="2" customFormat="1" ht="24.2" customHeight="1">
      <c r="A200" s="35"/>
      <c r="B200" s="36"/>
      <c r="C200" s="178" t="s">
        <v>520</v>
      </c>
      <c r="D200" s="178" t="s">
        <v>236</v>
      </c>
      <c r="E200" s="179" t="s">
        <v>1647</v>
      </c>
      <c r="F200" s="180" t="s">
        <v>1648</v>
      </c>
      <c r="G200" s="181" t="s">
        <v>307</v>
      </c>
      <c r="H200" s="182">
        <v>28.8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3.0000000000000001E-5</v>
      </c>
      <c r="R200" s="187">
        <f>Q200*H200</f>
        <v>8.6400000000000008E-4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86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2539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1650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86</v>
      </c>
    </row>
    <row r="202" spans="1:65" s="2" customFormat="1" ht="49.15" customHeight="1">
      <c r="A202" s="35"/>
      <c r="B202" s="36"/>
      <c r="C202" s="178" t="s">
        <v>526</v>
      </c>
      <c r="D202" s="178" t="s">
        <v>236</v>
      </c>
      <c r="E202" s="179" t="s">
        <v>1651</v>
      </c>
      <c r="F202" s="180" t="s">
        <v>1652</v>
      </c>
      <c r="G202" s="181" t="s">
        <v>549</v>
      </c>
      <c r="H202" s="182">
        <v>0.13800000000000001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86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2540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1654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86</v>
      </c>
    </row>
    <row r="204" spans="1:65" s="2" customFormat="1" ht="49.15" customHeight="1">
      <c r="A204" s="35"/>
      <c r="B204" s="36"/>
      <c r="C204" s="178" t="s">
        <v>532</v>
      </c>
      <c r="D204" s="178" t="s">
        <v>236</v>
      </c>
      <c r="E204" s="179" t="s">
        <v>1655</v>
      </c>
      <c r="F204" s="180" t="s">
        <v>1656</v>
      </c>
      <c r="G204" s="181" t="s">
        <v>549</v>
      </c>
      <c r="H204" s="182">
        <v>0.13800000000000001</v>
      </c>
      <c r="I204" s="183"/>
      <c r="J204" s="184">
        <f>ROUND(I204*H204,2)</f>
        <v>0</v>
      </c>
      <c r="K204" s="180" t="s">
        <v>240</v>
      </c>
      <c r="L204" s="40"/>
      <c r="M204" s="185" t="s">
        <v>19</v>
      </c>
      <c r="N204" s="186" t="s">
        <v>46</v>
      </c>
      <c r="O204" s="65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9" t="s">
        <v>194</v>
      </c>
      <c r="AT204" s="189" t="s">
        <v>236</v>
      </c>
      <c r="AU204" s="189" t="s">
        <v>86</v>
      </c>
      <c r="AY204" s="18" t="s">
        <v>233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8" t="s">
        <v>80</v>
      </c>
      <c r="BK204" s="190">
        <f>ROUND(I204*H204,2)</f>
        <v>0</v>
      </c>
      <c r="BL204" s="18" t="s">
        <v>194</v>
      </c>
      <c r="BM204" s="189" t="s">
        <v>2541</v>
      </c>
    </row>
    <row r="205" spans="1:65" s="2" customFormat="1">
      <c r="A205" s="35"/>
      <c r="B205" s="36"/>
      <c r="C205" s="37"/>
      <c r="D205" s="191" t="s">
        <v>243</v>
      </c>
      <c r="E205" s="37"/>
      <c r="F205" s="192" t="s">
        <v>1658</v>
      </c>
      <c r="G205" s="37"/>
      <c r="H205" s="37"/>
      <c r="I205" s="193"/>
      <c r="J205" s="37"/>
      <c r="K205" s="37"/>
      <c r="L205" s="40"/>
      <c r="M205" s="198"/>
      <c r="N205" s="199"/>
      <c r="O205" s="200"/>
      <c r="P205" s="200"/>
      <c r="Q205" s="200"/>
      <c r="R205" s="200"/>
      <c r="S205" s="200"/>
      <c r="T205" s="20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243</v>
      </c>
      <c r="AU205" s="18" t="s">
        <v>86</v>
      </c>
    </row>
    <row r="206" spans="1:65" s="2" customFormat="1" ht="6.95" customHeight="1">
      <c r="A206" s="35"/>
      <c r="B206" s="48"/>
      <c r="C206" s="49"/>
      <c r="D206" s="49"/>
      <c r="E206" s="49"/>
      <c r="F206" s="49"/>
      <c r="G206" s="49"/>
      <c r="H206" s="49"/>
      <c r="I206" s="49"/>
      <c r="J206" s="49"/>
      <c r="K206" s="49"/>
      <c r="L206" s="40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algorithmName="SHA-512" hashValue="ZQswYOamv61UwEgrbxlEKiR1zcUCbrfcgTXfnBZh+PyWU6s64wW5gIT8hrrbCSd/EXVTGIU6/5u0QK8r5N8gTg==" saltValue="3hgPeINpuITivGw89QgwgDDsVQJrvJg2DMpv2tBttdkVyiISbOU15KknOKBEoUlsLRSMH0j/tvX8IdcFN8mTQw==" spinCount="100000" sheet="1" objects="1" scenarios="1" formatColumns="0" formatRows="0" autoFilter="0"/>
  <autoFilter ref="C99:K205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6" r:id="rId2"/>
    <hyperlink ref="F108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7" r:id="rId11"/>
    <hyperlink ref="F131" r:id="rId12"/>
    <hyperlink ref="F133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55" r:id="rId21"/>
    <hyperlink ref="F157" r:id="rId22"/>
    <hyperlink ref="F159" r:id="rId23"/>
    <hyperlink ref="F161" r:id="rId24"/>
    <hyperlink ref="F164" r:id="rId25"/>
    <hyperlink ref="F166" r:id="rId26"/>
    <hyperlink ref="F168" r:id="rId27"/>
    <hyperlink ref="F170" r:id="rId28"/>
    <hyperlink ref="F174" r:id="rId29"/>
    <hyperlink ref="F176" r:id="rId30"/>
    <hyperlink ref="F179" r:id="rId31"/>
    <hyperlink ref="F181" r:id="rId32"/>
    <hyperlink ref="F183" r:id="rId33"/>
    <hyperlink ref="F186" r:id="rId34"/>
    <hyperlink ref="F188" r:id="rId35"/>
    <hyperlink ref="F190" r:id="rId36"/>
    <hyperlink ref="F192" r:id="rId37"/>
    <hyperlink ref="F194" r:id="rId38"/>
    <hyperlink ref="F196" r:id="rId39"/>
    <hyperlink ref="F199" r:id="rId40"/>
    <hyperlink ref="F201" r:id="rId41"/>
    <hyperlink ref="F203" r:id="rId42"/>
    <hyperlink ref="F205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162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2542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ROUND((SUM(BE98:BE137)),  2)</f>
        <v>0</v>
      </c>
      <c r="G37" s="35"/>
      <c r="H37" s="35"/>
      <c r="I37" s="124">
        <v>0.21</v>
      </c>
      <c r="J37" s="123">
        <f>ROUND(((SUM(BE98:BE137))*I37),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ROUND((SUM(BF98:BF137)),  2)</f>
        <v>0</v>
      </c>
      <c r="G38" s="35"/>
      <c r="H38" s="35"/>
      <c r="I38" s="124">
        <v>0.15</v>
      </c>
      <c r="J38" s="123">
        <f>ROUND(((SUM(BF98:BF137))*I38),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ROUND((SUM(BG98:BG137)),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ROUND((SUM(BH98:BH137)),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ROUND((SUM(BI98:BI137)),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15 - 1.PP_2.ETAPA - KANALIZACE_14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1298</v>
      </c>
      <c r="E70" s="148"/>
      <c r="F70" s="148"/>
      <c r="G70" s="148"/>
      <c r="H70" s="148"/>
      <c r="I70" s="148"/>
      <c r="J70" s="149">
        <f>J103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1299</v>
      </c>
      <c r="E71" s="148"/>
      <c r="F71" s="148"/>
      <c r="G71" s="148"/>
      <c r="H71" s="148"/>
      <c r="I71" s="148"/>
      <c r="J71" s="149">
        <f>J111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1300</v>
      </c>
      <c r="E72" s="148"/>
      <c r="F72" s="148"/>
      <c r="G72" s="148"/>
      <c r="H72" s="148"/>
      <c r="I72" s="148"/>
      <c r="J72" s="149">
        <f>J114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1301</v>
      </c>
      <c r="E73" s="148"/>
      <c r="F73" s="148"/>
      <c r="G73" s="148"/>
      <c r="H73" s="148"/>
      <c r="I73" s="148"/>
      <c r="J73" s="149">
        <f>J121</f>
        <v>0</v>
      </c>
      <c r="K73" s="97"/>
      <c r="L73" s="150"/>
    </row>
    <row r="74" spans="1:47" s="9" customFormat="1" ht="24.95" customHeight="1">
      <c r="B74" s="140"/>
      <c r="C74" s="141"/>
      <c r="D74" s="142" t="s">
        <v>1839</v>
      </c>
      <c r="E74" s="143"/>
      <c r="F74" s="143"/>
      <c r="G74" s="143"/>
      <c r="H74" s="143"/>
      <c r="I74" s="143"/>
      <c r="J74" s="144">
        <f>J124</f>
        <v>0</v>
      </c>
      <c r="K74" s="141"/>
      <c r="L74" s="145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2025</v>
      </c>
      <c r="F86" s="376"/>
      <c r="G86" s="376"/>
      <c r="H86" s="376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46" t="str">
        <f>E13</f>
        <v>15 - 1.PP_2.ETAPA - KANALIZACE_14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P99+P124</f>
        <v>0</v>
      </c>
      <c r="Q98" s="73"/>
      <c r="R98" s="159">
        <f>R99+R124</f>
        <v>3.5295599999999996E-2</v>
      </c>
      <c r="S98" s="73"/>
      <c r="T98" s="160">
        <f>T99+T124</f>
        <v>8.7000000000000008E-2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BK99+BK124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P100+P103+P111+P114+P121</f>
        <v>0</v>
      </c>
      <c r="Q99" s="170"/>
      <c r="R99" s="171">
        <f>R100+R103+R111+R114+R121</f>
        <v>2.10756E-2</v>
      </c>
      <c r="S99" s="170"/>
      <c r="T99" s="172">
        <f>T100+T103+T111+T114+T121</f>
        <v>8.7000000000000008E-2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BK100+BK103+BK111+BK114+BK121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SUM(P101:P102)</f>
        <v>0</v>
      </c>
      <c r="Q100" s="170"/>
      <c r="R100" s="171">
        <f>SUM(R101:R102)</f>
        <v>1.0199999999999999E-2</v>
      </c>
      <c r="S100" s="170"/>
      <c r="T100" s="172">
        <f>SUM(T101:T102)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SUM(BK101:BK102)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3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1.0199999999999999E-2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2543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12" customFormat="1" ht="22.9" customHeight="1">
      <c r="B103" s="162"/>
      <c r="C103" s="163"/>
      <c r="D103" s="164" t="s">
        <v>74</v>
      </c>
      <c r="E103" s="176" t="s">
        <v>284</v>
      </c>
      <c r="F103" s="176" t="s">
        <v>1310</v>
      </c>
      <c r="G103" s="163"/>
      <c r="H103" s="163"/>
      <c r="I103" s="166"/>
      <c r="J103" s="177">
        <f>BK103</f>
        <v>0</v>
      </c>
      <c r="K103" s="163"/>
      <c r="L103" s="168"/>
      <c r="M103" s="169"/>
      <c r="N103" s="170"/>
      <c r="O103" s="170"/>
      <c r="P103" s="171">
        <f>SUM(P104:P110)</f>
        <v>0</v>
      </c>
      <c r="Q103" s="170"/>
      <c r="R103" s="171">
        <f>SUM(R104:R110)</f>
        <v>1.0875600000000001E-2</v>
      </c>
      <c r="S103" s="170"/>
      <c r="T103" s="172">
        <f>SUM(T104:T110)</f>
        <v>0</v>
      </c>
      <c r="AR103" s="173" t="s">
        <v>80</v>
      </c>
      <c r="AT103" s="174" t="s">
        <v>74</v>
      </c>
      <c r="AU103" s="174" t="s">
        <v>80</v>
      </c>
      <c r="AY103" s="173" t="s">
        <v>233</v>
      </c>
      <c r="BK103" s="175">
        <f>SUM(BK104:BK110)</f>
        <v>0</v>
      </c>
    </row>
    <row r="104" spans="1:65" s="2" customFormat="1" ht="37.9" customHeight="1">
      <c r="A104" s="35"/>
      <c r="B104" s="36"/>
      <c r="C104" s="178" t="s">
        <v>86</v>
      </c>
      <c r="D104" s="178" t="s">
        <v>236</v>
      </c>
      <c r="E104" s="179" t="s">
        <v>1311</v>
      </c>
      <c r="F104" s="180" t="s">
        <v>1312</v>
      </c>
      <c r="G104" s="181" t="s">
        <v>929</v>
      </c>
      <c r="H104" s="182">
        <v>1.845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4.6800000000000001E-3</v>
      </c>
      <c r="R104" s="187">
        <f>Q104*H104</f>
        <v>8.634600000000001E-3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260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260</v>
      </c>
      <c r="BM104" s="189" t="s">
        <v>2544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1314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16.5" customHeight="1">
      <c r="A106" s="35"/>
      <c r="B106" s="36"/>
      <c r="C106" s="206" t="s">
        <v>91</v>
      </c>
      <c r="D106" s="206" t="s">
        <v>310</v>
      </c>
      <c r="E106" s="207" t="s">
        <v>1321</v>
      </c>
      <c r="F106" s="208" t="s">
        <v>1322</v>
      </c>
      <c r="G106" s="209" t="s">
        <v>307</v>
      </c>
      <c r="H106" s="210">
        <v>1.35</v>
      </c>
      <c r="I106" s="211"/>
      <c r="J106" s="212">
        <f>ROUND(I106*H106,2)</f>
        <v>0</v>
      </c>
      <c r="K106" s="208" t="s">
        <v>240</v>
      </c>
      <c r="L106" s="213"/>
      <c r="M106" s="214" t="s">
        <v>19</v>
      </c>
      <c r="N106" s="215" t="s">
        <v>46</v>
      </c>
      <c r="O106" s="65"/>
      <c r="P106" s="187">
        <f>O106*H106</f>
        <v>0</v>
      </c>
      <c r="Q106" s="187">
        <v>4.6000000000000001E-4</v>
      </c>
      <c r="R106" s="187">
        <f>Q106*H106</f>
        <v>6.2100000000000002E-4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284</v>
      </c>
      <c r="AT106" s="189" t="s">
        <v>310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2545</v>
      </c>
    </row>
    <row r="107" spans="1:65" s="2" customFormat="1" ht="16.5" customHeight="1">
      <c r="A107" s="35"/>
      <c r="B107" s="36"/>
      <c r="C107" s="206" t="s">
        <v>260</v>
      </c>
      <c r="D107" s="206" t="s">
        <v>310</v>
      </c>
      <c r="E107" s="207" t="s">
        <v>1851</v>
      </c>
      <c r="F107" s="208" t="s">
        <v>1852</v>
      </c>
      <c r="G107" s="209" t="s">
        <v>301</v>
      </c>
      <c r="H107" s="210">
        <v>9</v>
      </c>
      <c r="I107" s="211"/>
      <c r="J107" s="212">
        <f>ROUND(I107*H107,2)</f>
        <v>0</v>
      </c>
      <c r="K107" s="208" t="s">
        <v>240</v>
      </c>
      <c r="L107" s="213"/>
      <c r="M107" s="214" t="s">
        <v>19</v>
      </c>
      <c r="N107" s="215" t="s">
        <v>46</v>
      </c>
      <c r="O107" s="65"/>
      <c r="P107" s="187">
        <f>O107*H107</f>
        <v>0</v>
      </c>
      <c r="Q107" s="187">
        <v>1.7000000000000001E-4</v>
      </c>
      <c r="R107" s="187">
        <f>Q107*H107</f>
        <v>1.5300000000000001E-3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284</v>
      </c>
      <c r="AT107" s="189" t="s">
        <v>310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2546</v>
      </c>
    </row>
    <row r="108" spans="1:65" s="2" customFormat="1" ht="49.15" customHeight="1">
      <c r="A108" s="35"/>
      <c r="B108" s="36"/>
      <c r="C108" s="178" t="s">
        <v>232</v>
      </c>
      <c r="D108" s="178" t="s">
        <v>236</v>
      </c>
      <c r="E108" s="179" t="s">
        <v>1841</v>
      </c>
      <c r="F108" s="180" t="s">
        <v>1842</v>
      </c>
      <c r="G108" s="181" t="s">
        <v>301</v>
      </c>
      <c r="H108" s="182">
        <v>9</v>
      </c>
      <c r="I108" s="183"/>
      <c r="J108" s="184">
        <f>ROUND(I108*H108,2)</f>
        <v>0</v>
      </c>
      <c r="K108" s="180" t="s">
        <v>19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1.0000000000000001E-5</v>
      </c>
      <c r="R108" s="187">
        <f>Q108*H108</f>
        <v>9.0000000000000006E-5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2547</v>
      </c>
    </row>
    <row r="109" spans="1:65" s="13" customFormat="1">
      <c r="B109" s="216"/>
      <c r="C109" s="217"/>
      <c r="D109" s="196" t="s">
        <v>562</v>
      </c>
      <c r="E109" s="246" t="s">
        <v>19</v>
      </c>
      <c r="F109" s="218" t="s">
        <v>2548</v>
      </c>
      <c r="G109" s="217"/>
      <c r="H109" s="219">
        <v>9</v>
      </c>
      <c r="I109" s="220"/>
      <c r="J109" s="217"/>
      <c r="K109" s="217"/>
      <c r="L109" s="221"/>
      <c r="M109" s="226"/>
      <c r="N109" s="227"/>
      <c r="O109" s="227"/>
      <c r="P109" s="227"/>
      <c r="Q109" s="227"/>
      <c r="R109" s="227"/>
      <c r="S109" s="227"/>
      <c r="T109" s="228"/>
      <c r="AT109" s="225" t="s">
        <v>562</v>
      </c>
      <c r="AU109" s="225" t="s">
        <v>86</v>
      </c>
      <c r="AV109" s="13" t="s">
        <v>86</v>
      </c>
      <c r="AW109" s="13" t="s">
        <v>37</v>
      </c>
      <c r="AX109" s="13" t="s">
        <v>75</v>
      </c>
      <c r="AY109" s="225" t="s">
        <v>233</v>
      </c>
    </row>
    <row r="110" spans="1:65" s="15" customFormat="1">
      <c r="B110" s="247"/>
      <c r="C110" s="248"/>
      <c r="D110" s="196" t="s">
        <v>562</v>
      </c>
      <c r="E110" s="249" t="s">
        <v>19</v>
      </c>
      <c r="F110" s="250" t="s">
        <v>1320</v>
      </c>
      <c r="G110" s="248"/>
      <c r="H110" s="251">
        <v>9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562</v>
      </c>
      <c r="AU110" s="257" t="s">
        <v>86</v>
      </c>
      <c r="AV110" s="15" t="s">
        <v>260</v>
      </c>
      <c r="AW110" s="15" t="s">
        <v>37</v>
      </c>
      <c r="AX110" s="15" t="s">
        <v>80</v>
      </c>
      <c r="AY110" s="257" t="s">
        <v>233</v>
      </c>
    </row>
    <row r="111" spans="1:65" s="12" customFormat="1" ht="22.9" customHeight="1">
      <c r="B111" s="162"/>
      <c r="C111" s="163"/>
      <c r="D111" s="164" t="s">
        <v>74</v>
      </c>
      <c r="E111" s="176" t="s">
        <v>340</v>
      </c>
      <c r="F111" s="176" t="s">
        <v>1333</v>
      </c>
      <c r="G111" s="163"/>
      <c r="H111" s="163"/>
      <c r="I111" s="166"/>
      <c r="J111" s="177">
        <f>BK111</f>
        <v>0</v>
      </c>
      <c r="K111" s="163"/>
      <c r="L111" s="168"/>
      <c r="M111" s="169"/>
      <c r="N111" s="170"/>
      <c r="O111" s="170"/>
      <c r="P111" s="171">
        <f>SUM(P112:P113)</f>
        <v>0</v>
      </c>
      <c r="Q111" s="170"/>
      <c r="R111" s="171">
        <f>SUM(R112:R113)</f>
        <v>0</v>
      </c>
      <c r="S111" s="170"/>
      <c r="T111" s="172">
        <f>SUM(T112:T113)</f>
        <v>8.7000000000000008E-2</v>
      </c>
      <c r="AR111" s="173" t="s">
        <v>80</v>
      </c>
      <c r="AT111" s="174" t="s">
        <v>74</v>
      </c>
      <c r="AU111" s="174" t="s">
        <v>80</v>
      </c>
      <c r="AY111" s="173" t="s">
        <v>233</v>
      </c>
      <c r="BK111" s="175">
        <f>SUM(BK112:BK113)</f>
        <v>0</v>
      </c>
    </row>
    <row r="112" spans="1:65" s="2" customFormat="1" ht="37.9" customHeight="1">
      <c r="A112" s="35"/>
      <c r="B112" s="36"/>
      <c r="C112" s="178" t="s">
        <v>269</v>
      </c>
      <c r="D112" s="178" t="s">
        <v>236</v>
      </c>
      <c r="E112" s="179" t="s">
        <v>1854</v>
      </c>
      <c r="F112" s="180" t="s">
        <v>1855</v>
      </c>
      <c r="G112" s="181" t="s">
        <v>301</v>
      </c>
      <c r="H112" s="182">
        <v>3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2.9000000000000001E-2</v>
      </c>
      <c r="T112" s="188">
        <f>S112*H112</f>
        <v>8.7000000000000008E-2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2549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1857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12" customFormat="1" ht="22.9" customHeight="1">
      <c r="B114" s="162"/>
      <c r="C114" s="163"/>
      <c r="D114" s="164" t="s">
        <v>74</v>
      </c>
      <c r="E114" s="176" t="s">
        <v>1338</v>
      </c>
      <c r="F114" s="176" t="s">
        <v>1339</v>
      </c>
      <c r="G114" s="163"/>
      <c r="H114" s="163"/>
      <c r="I114" s="166"/>
      <c r="J114" s="177">
        <f>BK114</f>
        <v>0</v>
      </c>
      <c r="K114" s="163"/>
      <c r="L114" s="168"/>
      <c r="M114" s="169"/>
      <c r="N114" s="170"/>
      <c r="O114" s="170"/>
      <c r="P114" s="171">
        <f>SUM(P115:P120)</f>
        <v>0</v>
      </c>
      <c r="Q114" s="170"/>
      <c r="R114" s="171">
        <f>SUM(R115:R120)</f>
        <v>0</v>
      </c>
      <c r="S114" s="170"/>
      <c r="T114" s="172">
        <f>SUM(T115:T120)</f>
        <v>0</v>
      </c>
      <c r="AR114" s="173" t="s">
        <v>80</v>
      </c>
      <c r="AT114" s="174" t="s">
        <v>74</v>
      </c>
      <c r="AU114" s="174" t="s">
        <v>80</v>
      </c>
      <c r="AY114" s="173" t="s">
        <v>233</v>
      </c>
      <c r="BK114" s="175">
        <f>SUM(BK115:BK120)</f>
        <v>0</v>
      </c>
    </row>
    <row r="115" spans="1:65" s="2" customFormat="1" ht="33" customHeight="1">
      <c r="A115" s="35"/>
      <c r="B115" s="36"/>
      <c r="C115" s="178" t="s">
        <v>276</v>
      </c>
      <c r="D115" s="178" t="s">
        <v>236</v>
      </c>
      <c r="E115" s="179" t="s">
        <v>1340</v>
      </c>
      <c r="F115" s="180" t="s">
        <v>1341</v>
      </c>
      <c r="G115" s="181" t="s">
        <v>549</v>
      </c>
      <c r="H115" s="182">
        <v>8.6999999999999994E-2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2550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1343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44.25" customHeight="1">
      <c r="A117" s="35"/>
      <c r="B117" s="36"/>
      <c r="C117" s="178" t="s">
        <v>284</v>
      </c>
      <c r="D117" s="178" t="s">
        <v>236</v>
      </c>
      <c r="E117" s="179" t="s">
        <v>1344</v>
      </c>
      <c r="F117" s="180" t="s">
        <v>1345</v>
      </c>
      <c r="G117" s="181" t="s">
        <v>549</v>
      </c>
      <c r="H117" s="182">
        <v>0.74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2551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1347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2" customFormat="1" ht="55.5" customHeight="1">
      <c r="A119" s="35"/>
      <c r="B119" s="36"/>
      <c r="C119" s="178" t="s">
        <v>340</v>
      </c>
      <c r="D119" s="178" t="s">
        <v>236</v>
      </c>
      <c r="E119" s="179" t="s">
        <v>1348</v>
      </c>
      <c r="F119" s="180" t="s">
        <v>1349</v>
      </c>
      <c r="G119" s="181" t="s">
        <v>549</v>
      </c>
      <c r="H119" s="182">
        <v>8.6999999999999994E-2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2552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1351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12" customFormat="1" ht="22.9" customHeight="1">
      <c r="B121" s="162"/>
      <c r="C121" s="163"/>
      <c r="D121" s="164" t="s">
        <v>74</v>
      </c>
      <c r="E121" s="176" t="s">
        <v>1352</v>
      </c>
      <c r="F121" s="176" t="s">
        <v>1353</v>
      </c>
      <c r="G121" s="163"/>
      <c r="H121" s="163"/>
      <c r="I121" s="166"/>
      <c r="J121" s="177">
        <f>BK121</f>
        <v>0</v>
      </c>
      <c r="K121" s="163"/>
      <c r="L121" s="168"/>
      <c r="M121" s="169"/>
      <c r="N121" s="170"/>
      <c r="O121" s="170"/>
      <c r="P121" s="171">
        <f>SUM(P122:P123)</f>
        <v>0</v>
      </c>
      <c r="Q121" s="170"/>
      <c r="R121" s="171">
        <f>SUM(R122:R123)</f>
        <v>0</v>
      </c>
      <c r="S121" s="170"/>
      <c r="T121" s="172">
        <f>SUM(T122:T123)</f>
        <v>0</v>
      </c>
      <c r="AR121" s="173" t="s">
        <v>80</v>
      </c>
      <c r="AT121" s="174" t="s">
        <v>74</v>
      </c>
      <c r="AU121" s="174" t="s">
        <v>80</v>
      </c>
      <c r="AY121" s="173" t="s">
        <v>233</v>
      </c>
      <c r="BK121" s="175">
        <f>SUM(BK122:BK123)</f>
        <v>0</v>
      </c>
    </row>
    <row r="122" spans="1:65" s="2" customFormat="1" ht="55.5" customHeight="1">
      <c r="A122" s="35"/>
      <c r="B122" s="36"/>
      <c r="C122" s="178" t="s">
        <v>188</v>
      </c>
      <c r="D122" s="178" t="s">
        <v>236</v>
      </c>
      <c r="E122" s="179" t="s">
        <v>1354</v>
      </c>
      <c r="F122" s="180" t="s">
        <v>1355</v>
      </c>
      <c r="G122" s="181" t="s">
        <v>549</v>
      </c>
      <c r="H122" s="182">
        <v>2.3E-2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260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260</v>
      </c>
      <c r="BM122" s="189" t="s">
        <v>2553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1357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12" customFormat="1" ht="25.9" customHeight="1">
      <c r="B124" s="162"/>
      <c r="C124" s="163"/>
      <c r="D124" s="164" t="s">
        <v>74</v>
      </c>
      <c r="E124" s="165" t="s">
        <v>1862</v>
      </c>
      <c r="F124" s="165" t="s">
        <v>1863</v>
      </c>
      <c r="G124" s="163"/>
      <c r="H124" s="163"/>
      <c r="I124" s="166"/>
      <c r="J124" s="167">
        <f>BK124</f>
        <v>0</v>
      </c>
      <c r="K124" s="163"/>
      <c r="L124" s="168"/>
      <c r="M124" s="169"/>
      <c r="N124" s="170"/>
      <c r="O124" s="170"/>
      <c r="P124" s="171">
        <f>SUM(P125:P137)</f>
        <v>0</v>
      </c>
      <c r="Q124" s="170"/>
      <c r="R124" s="171">
        <f>SUM(R125:R137)</f>
        <v>1.422E-2</v>
      </c>
      <c r="S124" s="170"/>
      <c r="T124" s="172">
        <f>SUM(T125:T137)</f>
        <v>0</v>
      </c>
      <c r="AR124" s="173" t="s">
        <v>86</v>
      </c>
      <c r="AT124" s="174" t="s">
        <v>74</v>
      </c>
      <c r="AU124" s="174" t="s">
        <v>75</v>
      </c>
      <c r="AY124" s="173" t="s">
        <v>233</v>
      </c>
      <c r="BK124" s="175">
        <f>SUM(BK125:BK137)</f>
        <v>0</v>
      </c>
    </row>
    <row r="125" spans="1:65" s="2" customFormat="1" ht="21.75" customHeight="1">
      <c r="A125" s="35"/>
      <c r="B125" s="36"/>
      <c r="C125" s="178" t="s">
        <v>123</v>
      </c>
      <c r="D125" s="178" t="s">
        <v>236</v>
      </c>
      <c r="E125" s="179" t="s">
        <v>1864</v>
      </c>
      <c r="F125" s="180" t="s">
        <v>1865</v>
      </c>
      <c r="G125" s="181" t="s">
        <v>307</v>
      </c>
      <c r="H125" s="182">
        <v>17</v>
      </c>
      <c r="I125" s="183"/>
      <c r="J125" s="184">
        <f>ROUND(I125*H125,2)</f>
        <v>0</v>
      </c>
      <c r="K125" s="180" t="s">
        <v>240</v>
      </c>
      <c r="L125" s="40"/>
      <c r="M125" s="185" t="s">
        <v>19</v>
      </c>
      <c r="N125" s="186" t="s">
        <v>46</v>
      </c>
      <c r="O125" s="65"/>
      <c r="P125" s="187">
        <f>O125*H125</f>
        <v>0</v>
      </c>
      <c r="Q125" s="187">
        <v>7.1000000000000002E-4</v>
      </c>
      <c r="R125" s="187">
        <f>Q125*H125</f>
        <v>1.2070000000000001E-2</v>
      </c>
      <c r="S125" s="187">
        <v>0</v>
      </c>
      <c r="T125" s="18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194</v>
      </c>
      <c r="AT125" s="189" t="s">
        <v>236</v>
      </c>
      <c r="AU125" s="189" t="s">
        <v>80</v>
      </c>
      <c r="AY125" s="18" t="s">
        <v>233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8" t="s">
        <v>80</v>
      </c>
      <c r="BK125" s="190">
        <f>ROUND(I125*H125,2)</f>
        <v>0</v>
      </c>
      <c r="BL125" s="18" t="s">
        <v>194</v>
      </c>
      <c r="BM125" s="189" t="s">
        <v>2554</v>
      </c>
    </row>
    <row r="126" spans="1:65" s="2" customFormat="1">
      <c r="A126" s="35"/>
      <c r="B126" s="36"/>
      <c r="C126" s="37"/>
      <c r="D126" s="191" t="s">
        <v>243</v>
      </c>
      <c r="E126" s="37"/>
      <c r="F126" s="192" t="s">
        <v>1867</v>
      </c>
      <c r="G126" s="37"/>
      <c r="H126" s="37"/>
      <c r="I126" s="193"/>
      <c r="J126" s="37"/>
      <c r="K126" s="37"/>
      <c r="L126" s="40"/>
      <c r="M126" s="194"/>
      <c r="N126" s="195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243</v>
      </c>
      <c r="AU126" s="18" t="s">
        <v>80</v>
      </c>
    </row>
    <row r="127" spans="1:65" s="2" customFormat="1" ht="24.2" customHeight="1">
      <c r="A127" s="35"/>
      <c r="B127" s="36"/>
      <c r="C127" s="206" t="s">
        <v>158</v>
      </c>
      <c r="D127" s="206" t="s">
        <v>310</v>
      </c>
      <c r="E127" s="207" t="s">
        <v>1872</v>
      </c>
      <c r="F127" s="208" t="s">
        <v>1873</v>
      </c>
      <c r="G127" s="209" t="s">
        <v>301</v>
      </c>
      <c r="H127" s="210">
        <v>2</v>
      </c>
      <c r="I127" s="211"/>
      <c r="J127" s="212">
        <f t="shared" ref="J127:J132" si="0">ROUND(I127*H127,2)</f>
        <v>0</v>
      </c>
      <c r="K127" s="208" t="s">
        <v>240</v>
      </c>
      <c r="L127" s="213"/>
      <c r="M127" s="214" t="s">
        <v>19</v>
      </c>
      <c r="N127" s="215" t="s">
        <v>46</v>
      </c>
      <c r="O127" s="65"/>
      <c r="P127" s="187">
        <f t="shared" ref="P127:P132" si="1">O127*H127</f>
        <v>0</v>
      </c>
      <c r="Q127" s="187">
        <v>8.0000000000000007E-5</v>
      </c>
      <c r="R127" s="187">
        <f t="shared" ref="R127:R132" si="2">Q127*H127</f>
        <v>1.6000000000000001E-4</v>
      </c>
      <c r="S127" s="187">
        <v>0</v>
      </c>
      <c r="T127" s="188">
        <f t="shared" ref="T127:T132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284</v>
      </c>
      <c r="AT127" s="189" t="s">
        <v>310</v>
      </c>
      <c r="AU127" s="189" t="s">
        <v>80</v>
      </c>
      <c r="AY127" s="18" t="s">
        <v>233</v>
      </c>
      <c r="BE127" s="190">
        <f t="shared" ref="BE127:BE132" si="4">IF(N127="základní",J127,0)</f>
        <v>0</v>
      </c>
      <c r="BF127" s="190">
        <f t="shared" ref="BF127:BF132" si="5">IF(N127="snížená",J127,0)</f>
        <v>0</v>
      </c>
      <c r="BG127" s="190">
        <f t="shared" ref="BG127:BG132" si="6">IF(N127="zákl. přenesená",J127,0)</f>
        <v>0</v>
      </c>
      <c r="BH127" s="190">
        <f t="shared" ref="BH127:BH132" si="7">IF(N127="sníž. přenesená",J127,0)</f>
        <v>0</v>
      </c>
      <c r="BI127" s="190">
        <f t="shared" ref="BI127:BI132" si="8">IF(N127="nulová",J127,0)</f>
        <v>0</v>
      </c>
      <c r="BJ127" s="18" t="s">
        <v>80</v>
      </c>
      <c r="BK127" s="190">
        <f t="shared" ref="BK127:BK132" si="9">ROUND(I127*H127,2)</f>
        <v>0</v>
      </c>
      <c r="BL127" s="18" t="s">
        <v>260</v>
      </c>
      <c r="BM127" s="189" t="s">
        <v>2555</v>
      </c>
    </row>
    <row r="128" spans="1:65" s="2" customFormat="1" ht="24.2" customHeight="1">
      <c r="A128" s="35"/>
      <c r="B128" s="36"/>
      <c r="C128" s="206" t="s">
        <v>191</v>
      </c>
      <c r="D128" s="206" t="s">
        <v>310</v>
      </c>
      <c r="E128" s="207" t="s">
        <v>1875</v>
      </c>
      <c r="F128" s="208" t="s">
        <v>1876</v>
      </c>
      <c r="G128" s="209" t="s">
        <v>301</v>
      </c>
      <c r="H128" s="210">
        <v>17</v>
      </c>
      <c r="I128" s="211"/>
      <c r="J128" s="212">
        <f t="shared" si="0"/>
        <v>0</v>
      </c>
      <c r="K128" s="208" t="s">
        <v>240</v>
      </c>
      <c r="L128" s="213"/>
      <c r="M128" s="214" t="s">
        <v>19</v>
      </c>
      <c r="N128" s="215" t="s">
        <v>46</v>
      </c>
      <c r="O128" s="65"/>
      <c r="P128" s="187">
        <f t="shared" si="1"/>
        <v>0</v>
      </c>
      <c r="Q128" s="187">
        <v>8.0000000000000007E-5</v>
      </c>
      <c r="R128" s="187">
        <f t="shared" si="2"/>
        <v>1.3600000000000001E-3</v>
      </c>
      <c r="S128" s="187">
        <v>0</v>
      </c>
      <c r="T128" s="188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284</v>
      </c>
      <c r="AT128" s="189" t="s">
        <v>310</v>
      </c>
      <c r="AU128" s="189" t="s">
        <v>80</v>
      </c>
      <c r="AY128" s="18" t="s">
        <v>233</v>
      </c>
      <c r="BE128" s="190">
        <f t="shared" si="4"/>
        <v>0</v>
      </c>
      <c r="BF128" s="190">
        <f t="shared" si="5"/>
        <v>0</v>
      </c>
      <c r="BG128" s="190">
        <f t="shared" si="6"/>
        <v>0</v>
      </c>
      <c r="BH128" s="190">
        <f t="shared" si="7"/>
        <v>0</v>
      </c>
      <c r="BI128" s="190">
        <f t="shared" si="8"/>
        <v>0</v>
      </c>
      <c r="BJ128" s="18" t="s">
        <v>80</v>
      </c>
      <c r="BK128" s="190">
        <f t="shared" si="9"/>
        <v>0</v>
      </c>
      <c r="BL128" s="18" t="s">
        <v>260</v>
      </c>
      <c r="BM128" s="189" t="s">
        <v>2556</v>
      </c>
    </row>
    <row r="129" spans="1:65" s="2" customFormat="1" ht="16.5" customHeight="1">
      <c r="A129" s="35"/>
      <c r="B129" s="36"/>
      <c r="C129" s="206" t="s">
        <v>126</v>
      </c>
      <c r="D129" s="206" t="s">
        <v>310</v>
      </c>
      <c r="E129" s="207" t="s">
        <v>1881</v>
      </c>
      <c r="F129" s="208" t="s">
        <v>1882</v>
      </c>
      <c r="G129" s="209" t="s">
        <v>301</v>
      </c>
      <c r="H129" s="210">
        <v>2</v>
      </c>
      <c r="I129" s="211"/>
      <c r="J129" s="212">
        <f t="shared" si="0"/>
        <v>0</v>
      </c>
      <c r="K129" s="208" t="s">
        <v>240</v>
      </c>
      <c r="L129" s="213"/>
      <c r="M129" s="214" t="s">
        <v>19</v>
      </c>
      <c r="N129" s="215" t="s">
        <v>46</v>
      </c>
      <c r="O129" s="65"/>
      <c r="P129" s="187">
        <f t="shared" si="1"/>
        <v>0</v>
      </c>
      <c r="Q129" s="187">
        <v>1.2999999999999999E-4</v>
      </c>
      <c r="R129" s="187">
        <f t="shared" si="2"/>
        <v>2.5999999999999998E-4</v>
      </c>
      <c r="S129" s="187">
        <v>0</v>
      </c>
      <c r="T129" s="188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284</v>
      </c>
      <c r="AT129" s="189" t="s">
        <v>310</v>
      </c>
      <c r="AU129" s="189" t="s">
        <v>80</v>
      </c>
      <c r="AY129" s="18" t="s">
        <v>233</v>
      </c>
      <c r="BE129" s="190">
        <f t="shared" si="4"/>
        <v>0</v>
      </c>
      <c r="BF129" s="190">
        <f t="shared" si="5"/>
        <v>0</v>
      </c>
      <c r="BG129" s="190">
        <f t="shared" si="6"/>
        <v>0</v>
      </c>
      <c r="BH129" s="190">
        <f t="shared" si="7"/>
        <v>0</v>
      </c>
      <c r="BI129" s="190">
        <f t="shared" si="8"/>
        <v>0</v>
      </c>
      <c r="BJ129" s="18" t="s">
        <v>80</v>
      </c>
      <c r="BK129" s="190">
        <f t="shared" si="9"/>
        <v>0</v>
      </c>
      <c r="BL129" s="18" t="s">
        <v>260</v>
      </c>
      <c r="BM129" s="189" t="s">
        <v>2557</v>
      </c>
    </row>
    <row r="130" spans="1:65" s="2" customFormat="1" ht="21.75" customHeight="1">
      <c r="A130" s="35"/>
      <c r="B130" s="36"/>
      <c r="C130" s="206" t="s">
        <v>8</v>
      </c>
      <c r="D130" s="206" t="s">
        <v>310</v>
      </c>
      <c r="E130" s="207" t="s">
        <v>1887</v>
      </c>
      <c r="F130" s="208" t="s">
        <v>1888</v>
      </c>
      <c r="G130" s="209" t="s">
        <v>301</v>
      </c>
      <c r="H130" s="210">
        <v>1</v>
      </c>
      <c r="I130" s="211"/>
      <c r="J130" s="212">
        <f t="shared" si="0"/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 t="shared" si="1"/>
        <v>0</v>
      </c>
      <c r="Q130" s="187">
        <v>1.3999999999999999E-4</v>
      </c>
      <c r="R130" s="187">
        <f t="shared" si="2"/>
        <v>1.3999999999999999E-4</v>
      </c>
      <c r="S130" s="187">
        <v>0</v>
      </c>
      <c r="T130" s="188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284</v>
      </c>
      <c r="AT130" s="189" t="s">
        <v>310</v>
      </c>
      <c r="AU130" s="189" t="s">
        <v>80</v>
      </c>
      <c r="AY130" s="18" t="s">
        <v>233</v>
      </c>
      <c r="BE130" s="190">
        <f t="shared" si="4"/>
        <v>0</v>
      </c>
      <c r="BF130" s="190">
        <f t="shared" si="5"/>
        <v>0</v>
      </c>
      <c r="BG130" s="190">
        <f t="shared" si="6"/>
        <v>0</v>
      </c>
      <c r="BH130" s="190">
        <f t="shared" si="7"/>
        <v>0</v>
      </c>
      <c r="BI130" s="190">
        <f t="shared" si="8"/>
        <v>0</v>
      </c>
      <c r="BJ130" s="18" t="s">
        <v>80</v>
      </c>
      <c r="BK130" s="190">
        <f t="shared" si="9"/>
        <v>0</v>
      </c>
      <c r="BL130" s="18" t="s">
        <v>260</v>
      </c>
      <c r="BM130" s="189" t="s">
        <v>2558</v>
      </c>
    </row>
    <row r="131" spans="1:65" s="2" customFormat="1" ht="21.75" customHeight="1">
      <c r="A131" s="35"/>
      <c r="B131" s="36"/>
      <c r="C131" s="206" t="s">
        <v>194</v>
      </c>
      <c r="D131" s="206" t="s">
        <v>310</v>
      </c>
      <c r="E131" s="207" t="s">
        <v>1893</v>
      </c>
      <c r="F131" s="208" t="s">
        <v>1894</v>
      </c>
      <c r="G131" s="209" t="s">
        <v>301</v>
      </c>
      <c r="H131" s="210">
        <v>1</v>
      </c>
      <c r="I131" s="211"/>
      <c r="J131" s="212">
        <f t="shared" si="0"/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 t="shared" si="1"/>
        <v>0</v>
      </c>
      <c r="Q131" s="187">
        <v>2.3000000000000001E-4</v>
      </c>
      <c r="R131" s="187">
        <f t="shared" si="2"/>
        <v>2.3000000000000001E-4</v>
      </c>
      <c r="S131" s="187">
        <v>0</v>
      </c>
      <c r="T131" s="188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284</v>
      </c>
      <c r="AT131" s="189" t="s">
        <v>310</v>
      </c>
      <c r="AU131" s="189" t="s">
        <v>80</v>
      </c>
      <c r="AY131" s="18" t="s">
        <v>233</v>
      </c>
      <c r="BE131" s="190">
        <f t="shared" si="4"/>
        <v>0</v>
      </c>
      <c r="BF131" s="190">
        <f t="shared" si="5"/>
        <v>0</v>
      </c>
      <c r="BG131" s="190">
        <f t="shared" si="6"/>
        <v>0</v>
      </c>
      <c r="BH131" s="190">
        <f t="shared" si="7"/>
        <v>0</v>
      </c>
      <c r="BI131" s="190">
        <f t="shared" si="8"/>
        <v>0</v>
      </c>
      <c r="BJ131" s="18" t="s">
        <v>80</v>
      </c>
      <c r="BK131" s="190">
        <f t="shared" si="9"/>
        <v>0</v>
      </c>
      <c r="BL131" s="18" t="s">
        <v>260</v>
      </c>
      <c r="BM131" s="189" t="s">
        <v>2559</v>
      </c>
    </row>
    <row r="132" spans="1:65" s="2" customFormat="1" ht="24.2" customHeight="1">
      <c r="A132" s="35"/>
      <c r="B132" s="36"/>
      <c r="C132" s="178" t="s">
        <v>129</v>
      </c>
      <c r="D132" s="178" t="s">
        <v>236</v>
      </c>
      <c r="E132" s="179" t="s">
        <v>1896</v>
      </c>
      <c r="F132" s="180" t="s">
        <v>1897</v>
      </c>
      <c r="G132" s="181" t="s">
        <v>307</v>
      </c>
      <c r="H132" s="182">
        <v>17</v>
      </c>
      <c r="I132" s="183"/>
      <c r="J132" s="184">
        <f t="shared" si="0"/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 t="shared" si="1"/>
        <v>0</v>
      </c>
      <c r="Q132" s="187">
        <v>0</v>
      </c>
      <c r="R132" s="187">
        <f t="shared" si="2"/>
        <v>0</v>
      </c>
      <c r="S132" s="187">
        <v>0</v>
      </c>
      <c r="T132" s="188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80</v>
      </c>
      <c r="AY132" s="18" t="s">
        <v>233</v>
      </c>
      <c r="BE132" s="190">
        <f t="shared" si="4"/>
        <v>0</v>
      </c>
      <c r="BF132" s="190">
        <f t="shared" si="5"/>
        <v>0</v>
      </c>
      <c r="BG132" s="190">
        <f t="shared" si="6"/>
        <v>0</v>
      </c>
      <c r="BH132" s="190">
        <f t="shared" si="7"/>
        <v>0</v>
      </c>
      <c r="BI132" s="190">
        <f t="shared" si="8"/>
        <v>0</v>
      </c>
      <c r="BJ132" s="18" t="s">
        <v>80</v>
      </c>
      <c r="BK132" s="190">
        <f t="shared" si="9"/>
        <v>0</v>
      </c>
      <c r="BL132" s="18" t="s">
        <v>194</v>
      </c>
      <c r="BM132" s="189" t="s">
        <v>2560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1899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80</v>
      </c>
    </row>
    <row r="134" spans="1:65" s="2" customFormat="1" ht="49.15" customHeight="1">
      <c r="A134" s="35"/>
      <c r="B134" s="36"/>
      <c r="C134" s="178" t="s">
        <v>163</v>
      </c>
      <c r="D134" s="178" t="s">
        <v>236</v>
      </c>
      <c r="E134" s="179" t="s">
        <v>1900</v>
      </c>
      <c r="F134" s="180" t="s">
        <v>1901</v>
      </c>
      <c r="G134" s="181" t="s">
        <v>549</v>
      </c>
      <c r="H134" s="182">
        <v>1.2E-2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80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2561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1903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80</v>
      </c>
    </row>
    <row r="136" spans="1:65" s="2" customFormat="1" ht="49.15" customHeight="1">
      <c r="A136" s="35"/>
      <c r="B136" s="36"/>
      <c r="C136" s="178" t="s">
        <v>197</v>
      </c>
      <c r="D136" s="178" t="s">
        <v>236</v>
      </c>
      <c r="E136" s="179" t="s">
        <v>1904</v>
      </c>
      <c r="F136" s="180" t="s">
        <v>1905</v>
      </c>
      <c r="G136" s="181" t="s">
        <v>549</v>
      </c>
      <c r="H136" s="182">
        <v>1.2E-2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80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2562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1907</v>
      </c>
      <c r="G137" s="37"/>
      <c r="H137" s="37"/>
      <c r="I137" s="193"/>
      <c r="J137" s="37"/>
      <c r="K137" s="37"/>
      <c r="L137" s="40"/>
      <c r="M137" s="198"/>
      <c r="N137" s="199"/>
      <c r="O137" s="200"/>
      <c r="P137" s="200"/>
      <c r="Q137" s="200"/>
      <c r="R137" s="200"/>
      <c r="S137" s="200"/>
      <c r="T137" s="20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80</v>
      </c>
    </row>
    <row r="138" spans="1:65" s="2" customFormat="1" ht="6.95" customHeight="1">
      <c r="A138" s="35"/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2bjb4FzvK+m4w5TTAzLVxL+ZcNo2xGjyaSKjIgomxRdJSdUf4gDjSYQUMBrmJmBVZRa/bqS3C9Z3GjKdfto6bw==" saltValue="Ifgenx4G9qWg9uIMxUF5aFvSkLugPAwRGs0F8doEsrQCYyUO7pqQcIFbZtSCPOogvLesHfNcC8q7fKMGdJUfUQ==" spinCount="100000" sheet="1" objects="1" scenarios="1" formatColumns="0" formatRows="0" autoFilter="0"/>
  <autoFilter ref="C97:K137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5" r:id="rId2"/>
    <hyperlink ref="F113" r:id="rId3"/>
    <hyperlink ref="F116" r:id="rId4"/>
    <hyperlink ref="F118" r:id="rId5"/>
    <hyperlink ref="F120" r:id="rId6"/>
    <hyperlink ref="F123" r:id="rId7"/>
    <hyperlink ref="F126" r:id="rId8"/>
    <hyperlink ref="F133" r:id="rId9"/>
    <hyperlink ref="F135" r:id="rId10"/>
    <hyperlink ref="F137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165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2563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ROUND((SUM(BE98:BE146)),  2)</f>
        <v>0</v>
      </c>
      <c r="G37" s="35"/>
      <c r="H37" s="35"/>
      <c r="I37" s="124">
        <v>0.21</v>
      </c>
      <c r="J37" s="123">
        <f>ROUND(((SUM(BE98:BE146))*I37),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ROUND((SUM(BF98:BF146)),  2)</f>
        <v>0</v>
      </c>
      <c r="G38" s="35"/>
      <c r="H38" s="35"/>
      <c r="I38" s="124">
        <v>0.15</v>
      </c>
      <c r="J38" s="123">
        <f>ROUND(((SUM(BF98:BF146))*I38),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ROUND((SUM(BG98:BG146)),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ROUND((SUM(BH98:BH146)),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ROUND((SUM(BI98:BI146)),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18 - 1.NP_2.ETAPA - KANALIZACE_17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2025</v>
      </c>
      <c r="F86" s="376"/>
      <c r="G86" s="376"/>
      <c r="H86" s="376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46" t="str">
        <f>E13</f>
        <v>18 - 1.NP_2.ETAPA - KANALIZACE_17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0.35748950000000002</v>
      </c>
      <c r="S98" s="73"/>
      <c r="T98" s="160">
        <f>T99+T122</f>
        <v>0.66700000000000004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0.30713950000000001</v>
      </c>
      <c r="S99" s="170"/>
      <c r="T99" s="172">
        <f>T100+T105+T112+T119</f>
        <v>0.66700000000000004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0.30713950000000001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3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1.0199999999999999E-2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2564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7.15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0.29693950000000002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2565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0.66700000000000004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3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8.7000000000000008E-2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2566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10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0.18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2567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10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0.4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2568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0.66700000000000004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2569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5.67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2570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0.66700000000000004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2571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0.307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2572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5.0350000000000006E-2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SUM(P124:P146)</f>
        <v>0</v>
      </c>
      <c r="Q123" s="170"/>
      <c r="R123" s="171">
        <f>SUM(R124:R146)</f>
        <v>5.0350000000000006E-2</v>
      </c>
      <c r="S123" s="170"/>
      <c r="T123" s="172">
        <f>SUM(T124:T146)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SUM(BK124:BK146)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4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1.7600000000000001E-3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2573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6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3.3E-3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2574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35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3.2550000000000003E-2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2575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178" t="s">
        <v>191</v>
      </c>
      <c r="D130" s="178" t="s">
        <v>236</v>
      </c>
      <c r="E130" s="179" t="s">
        <v>1934</v>
      </c>
      <c r="F130" s="180" t="s">
        <v>1935</v>
      </c>
      <c r="G130" s="181" t="s">
        <v>307</v>
      </c>
      <c r="H130" s="182">
        <v>6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1.7700000000000001E-3</v>
      </c>
      <c r="R130" s="187">
        <f>Q130*H130</f>
        <v>1.0620000000000001E-2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2576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1937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24.2" customHeight="1">
      <c r="A132" s="35"/>
      <c r="B132" s="36"/>
      <c r="C132" s="206" t="s">
        <v>126</v>
      </c>
      <c r="D132" s="206" t="s">
        <v>310</v>
      </c>
      <c r="E132" s="207" t="s">
        <v>1938</v>
      </c>
      <c r="F132" s="208" t="s">
        <v>1939</v>
      </c>
      <c r="G132" s="209" t="s">
        <v>301</v>
      </c>
      <c r="H132" s="210">
        <v>1</v>
      </c>
      <c r="I132" s="211"/>
      <c r="J132" s="212">
        <f t="shared" ref="J132:J141" si="0">ROUND(I132*H132,2)</f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ref="P132:P141" si="1">O132*H132</f>
        <v>0</v>
      </c>
      <c r="Q132" s="187">
        <v>1.1E-4</v>
      </c>
      <c r="R132" s="187">
        <f t="shared" ref="R132:R141" si="2">Q132*H132</f>
        <v>1.1E-4</v>
      </c>
      <c r="S132" s="187">
        <v>0</v>
      </c>
      <c r="T132" s="188">
        <f t="shared" ref="T132:T141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ref="BE132:BE141" si="4">IF(N132="základní",J132,0)</f>
        <v>0</v>
      </c>
      <c r="BF132" s="190">
        <f t="shared" ref="BF132:BF141" si="5">IF(N132="snížená",J132,0)</f>
        <v>0</v>
      </c>
      <c r="BG132" s="190">
        <f t="shared" ref="BG132:BG141" si="6">IF(N132="zákl. přenesená",J132,0)</f>
        <v>0</v>
      </c>
      <c r="BH132" s="190">
        <f t="shared" ref="BH132:BH141" si="7">IF(N132="sníž. přenesená",J132,0)</f>
        <v>0</v>
      </c>
      <c r="BI132" s="190">
        <f t="shared" ref="BI132:BI141" si="8">IF(N132="nulová",J132,0)</f>
        <v>0</v>
      </c>
      <c r="BJ132" s="18" t="s">
        <v>80</v>
      </c>
      <c r="BK132" s="190">
        <f t="shared" ref="BK132:BK141" si="9">ROUND(I132*H132,2)</f>
        <v>0</v>
      </c>
      <c r="BL132" s="18" t="s">
        <v>194</v>
      </c>
      <c r="BM132" s="189" t="s">
        <v>2577</v>
      </c>
    </row>
    <row r="133" spans="1:65" s="2" customFormat="1" ht="24.2" customHeight="1">
      <c r="A133" s="35"/>
      <c r="B133" s="36"/>
      <c r="C133" s="206" t="s">
        <v>8</v>
      </c>
      <c r="D133" s="206" t="s">
        <v>310</v>
      </c>
      <c r="E133" s="207" t="s">
        <v>1941</v>
      </c>
      <c r="F133" s="208" t="s">
        <v>1942</v>
      </c>
      <c r="G133" s="209" t="s">
        <v>301</v>
      </c>
      <c r="H133" s="210">
        <v>7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4.0000000000000003E-5</v>
      </c>
      <c r="R133" s="187">
        <f t="shared" si="2"/>
        <v>2.8000000000000003E-4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2578</v>
      </c>
    </row>
    <row r="134" spans="1:65" s="2" customFormat="1" ht="24.2" customHeight="1">
      <c r="A134" s="35"/>
      <c r="B134" s="36"/>
      <c r="C134" s="206" t="s">
        <v>194</v>
      </c>
      <c r="D134" s="206" t="s">
        <v>310</v>
      </c>
      <c r="E134" s="207" t="s">
        <v>1944</v>
      </c>
      <c r="F134" s="208" t="s">
        <v>1945</v>
      </c>
      <c r="G134" s="209" t="s">
        <v>301</v>
      </c>
      <c r="H134" s="210">
        <v>7</v>
      </c>
      <c r="I134" s="211"/>
      <c r="J134" s="212">
        <f t="shared" si="0"/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4.0000000000000003E-5</v>
      </c>
      <c r="R134" s="187">
        <f t="shared" si="2"/>
        <v>2.8000000000000003E-4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2579</v>
      </c>
    </row>
    <row r="135" spans="1:65" s="2" customFormat="1" ht="24.2" customHeight="1">
      <c r="A135" s="35"/>
      <c r="B135" s="36"/>
      <c r="C135" s="206" t="s">
        <v>129</v>
      </c>
      <c r="D135" s="206" t="s">
        <v>310</v>
      </c>
      <c r="E135" s="207" t="s">
        <v>1947</v>
      </c>
      <c r="F135" s="208" t="s">
        <v>1948</v>
      </c>
      <c r="G135" s="209" t="s">
        <v>301</v>
      </c>
      <c r="H135" s="210">
        <v>2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5.0000000000000002E-5</v>
      </c>
      <c r="R135" s="187">
        <f t="shared" si="2"/>
        <v>1E-4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2580</v>
      </c>
    </row>
    <row r="136" spans="1:65" s="2" customFormat="1" ht="24.2" customHeight="1">
      <c r="A136" s="35"/>
      <c r="B136" s="36"/>
      <c r="C136" s="206" t="s">
        <v>163</v>
      </c>
      <c r="D136" s="206" t="s">
        <v>310</v>
      </c>
      <c r="E136" s="207" t="s">
        <v>1953</v>
      </c>
      <c r="F136" s="208" t="s">
        <v>1954</v>
      </c>
      <c r="G136" s="209" t="s">
        <v>301</v>
      </c>
      <c r="H136" s="210">
        <v>4</v>
      </c>
      <c r="I136" s="211"/>
      <c r="J136" s="212">
        <f t="shared" si="0"/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si="1"/>
        <v>0</v>
      </c>
      <c r="Q136" s="187">
        <v>8.0000000000000007E-5</v>
      </c>
      <c r="R136" s="187">
        <f t="shared" si="2"/>
        <v>3.2000000000000003E-4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194</v>
      </c>
      <c r="BM136" s="189" t="s">
        <v>2581</v>
      </c>
    </row>
    <row r="137" spans="1:65" s="2" customFormat="1" ht="24.2" customHeight="1">
      <c r="A137" s="35"/>
      <c r="B137" s="36"/>
      <c r="C137" s="206" t="s">
        <v>197</v>
      </c>
      <c r="D137" s="206" t="s">
        <v>310</v>
      </c>
      <c r="E137" s="207" t="s">
        <v>1950</v>
      </c>
      <c r="F137" s="208" t="s">
        <v>1951</v>
      </c>
      <c r="G137" s="209" t="s">
        <v>301</v>
      </c>
      <c r="H137" s="210">
        <v>1</v>
      </c>
      <c r="I137" s="211"/>
      <c r="J137" s="212">
        <f t="shared" si="0"/>
        <v>0</v>
      </c>
      <c r="K137" s="208" t="s">
        <v>240</v>
      </c>
      <c r="L137" s="213"/>
      <c r="M137" s="214" t="s">
        <v>19</v>
      </c>
      <c r="N137" s="215" t="s">
        <v>46</v>
      </c>
      <c r="O137" s="65"/>
      <c r="P137" s="187">
        <f t="shared" si="1"/>
        <v>0</v>
      </c>
      <c r="Q137" s="187">
        <v>2.4000000000000001E-4</v>
      </c>
      <c r="R137" s="187">
        <f t="shared" si="2"/>
        <v>2.4000000000000001E-4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284</v>
      </c>
      <c r="AT137" s="189" t="s">
        <v>310</v>
      </c>
      <c r="AU137" s="189" t="s">
        <v>86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260</v>
      </c>
      <c r="BM137" s="189" t="s">
        <v>2582</v>
      </c>
    </row>
    <row r="138" spans="1:65" s="2" customFormat="1" ht="16.5" customHeight="1">
      <c r="A138" s="35"/>
      <c r="B138" s="36"/>
      <c r="C138" s="206" t="s">
        <v>132</v>
      </c>
      <c r="D138" s="206" t="s">
        <v>310</v>
      </c>
      <c r="E138" s="207" t="s">
        <v>1959</v>
      </c>
      <c r="F138" s="208" t="s">
        <v>1960</v>
      </c>
      <c r="G138" s="209" t="s">
        <v>301</v>
      </c>
      <c r="H138" s="210">
        <v>2</v>
      </c>
      <c r="I138" s="211"/>
      <c r="J138" s="212">
        <f t="shared" si="0"/>
        <v>0</v>
      </c>
      <c r="K138" s="208" t="s">
        <v>240</v>
      </c>
      <c r="L138" s="213"/>
      <c r="M138" s="214" t="s">
        <v>19</v>
      </c>
      <c r="N138" s="215" t="s">
        <v>46</v>
      </c>
      <c r="O138" s="65"/>
      <c r="P138" s="187">
        <f t="shared" si="1"/>
        <v>0</v>
      </c>
      <c r="Q138" s="187">
        <v>1.2E-4</v>
      </c>
      <c r="R138" s="187">
        <f t="shared" si="2"/>
        <v>2.4000000000000001E-4</v>
      </c>
      <c r="S138" s="187">
        <v>0</v>
      </c>
      <c r="T138" s="18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313</v>
      </c>
      <c r="AT138" s="189" t="s">
        <v>310</v>
      </c>
      <c r="AU138" s="189" t="s">
        <v>86</v>
      </c>
      <c r="AY138" s="18" t="s">
        <v>233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8" t="s">
        <v>80</v>
      </c>
      <c r="BK138" s="190">
        <f t="shared" si="9"/>
        <v>0</v>
      </c>
      <c r="BL138" s="18" t="s">
        <v>194</v>
      </c>
      <c r="BM138" s="189" t="s">
        <v>2583</v>
      </c>
    </row>
    <row r="139" spans="1:65" s="2" customFormat="1" ht="16.5" customHeight="1">
      <c r="A139" s="35"/>
      <c r="B139" s="36"/>
      <c r="C139" s="206" t="s">
        <v>7</v>
      </c>
      <c r="D139" s="206" t="s">
        <v>310</v>
      </c>
      <c r="E139" s="207" t="s">
        <v>1962</v>
      </c>
      <c r="F139" s="208" t="s">
        <v>1963</v>
      </c>
      <c r="G139" s="209" t="s">
        <v>301</v>
      </c>
      <c r="H139" s="210">
        <v>3</v>
      </c>
      <c r="I139" s="211"/>
      <c r="J139" s="212">
        <f t="shared" si="0"/>
        <v>0</v>
      </c>
      <c r="K139" s="208" t="s">
        <v>240</v>
      </c>
      <c r="L139" s="213"/>
      <c r="M139" s="214" t="s">
        <v>19</v>
      </c>
      <c r="N139" s="215" t="s">
        <v>46</v>
      </c>
      <c r="O139" s="65"/>
      <c r="P139" s="187">
        <f t="shared" si="1"/>
        <v>0</v>
      </c>
      <c r="Q139" s="187">
        <v>8.0000000000000007E-5</v>
      </c>
      <c r="R139" s="187">
        <f t="shared" si="2"/>
        <v>2.4000000000000003E-4</v>
      </c>
      <c r="S139" s="187">
        <v>0</v>
      </c>
      <c r="T139" s="188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313</v>
      </c>
      <c r="AT139" s="189" t="s">
        <v>310</v>
      </c>
      <c r="AU139" s="189" t="s">
        <v>86</v>
      </c>
      <c r="AY139" s="18" t="s">
        <v>233</v>
      </c>
      <c r="BE139" s="190">
        <f t="shared" si="4"/>
        <v>0</v>
      </c>
      <c r="BF139" s="190">
        <f t="shared" si="5"/>
        <v>0</v>
      </c>
      <c r="BG139" s="190">
        <f t="shared" si="6"/>
        <v>0</v>
      </c>
      <c r="BH139" s="190">
        <f t="shared" si="7"/>
        <v>0</v>
      </c>
      <c r="BI139" s="190">
        <f t="shared" si="8"/>
        <v>0</v>
      </c>
      <c r="BJ139" s="18" t="s">
        <v>80</v>
      </c>
      <c r="BK139" s="190">
        <f t="shared" si="9"/>
        <v>0</v>
      </c>
      <c r="BL139" s="18" t="s">
        <v>194</v>
      </c>
      <c r="BM139" s="189" t="s">
        <v>2584</v>
      </c>
    </row>
    <row r="140" spans="1:65" s="2" customFormat="1" ht="16.5" customHeight="1">
      <c r="A140" s="35"/>
      <c r="B140" s="36"/>
      <c r="C140" s="206" t="s">
        <v>200</v>
      </c>
      <c r="D140" s="206" t="s">
        <v>310</v>
      </c>
      <c r="E140" s="207" t="s">
        <v>1884</v>
      </c>
      <c r="F140" s="208" t="s">
        <v>1885</v>
      </c>
      <c r="G140" s="209" t="s">
        <v>301</v>
      </c>
      <c r="H140" s="210">
        <v>1</v>
      </c>
      <c r="I140" s="211"/>
      <c r="J140" s="212">
        <f t="shared" si="0"/>
        <v>0</v>
      </c>
      <c r="K140" s="208" t="s">
        <v>240</v>
      </c>
      <c r="L140" s="213"/>
      <c r="M140" s="214" t="s">
        <v>19</v>
      </c>
      <c r="N140" s="215" t="s">
        <v>46</v>
      </c>
      <c r="O140" s="65"/>
      <c r="P140" s="187">
        <f t="shared" si="1"/>
        <v>0</v>
      </c>
      <c r="Q140" s="187">
        <v>3.1E-4</v>
      </c>
      <c r="R140" s="187">
        <f t="shared" si="2"/>
        <v>3.1E-4</v>
      </c>
      <c r="S140" s="187">
        <v>0</v>
      </c>
      <c r="T140" s="188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313</v>
      </c>
      <c r="AT140" s="189" t="s">
        <v>310</v>
      </c>
      <c r="AU140" s="189" t="s">
        <v>86</v>
      </c>
      <c r="AY140" s="18" t="s">
        <v>233</v>
      </c>
      <c r="BE140" s="190">
        <f t="shared" si="4"/>
        <v>0</v>
      </c>
      <c r="BF140" s="190">
        <f t="shared" si="5"/>
        <v>0</v>
      </c>
      <c r="BG140" s="190">
        <f t="shared" si="6"/>
        <v>0</v>
      </c>
      <c r="BH140" s="190">
        <f t="shared" si="7"/>
        <v>0</v>
      </c>
      <c r="BI140" s="190">
        <f t="shared" si="8"/>
        <v>0</v>
      </c>
      <c r="BJ140" s="18" t="s">
        <v>80</v>
      </c>
      <c r="BK140" s="190">
        <f t="shared" si="9"/>
        <v>0</v>
      </c>
      <c r="BL140" s="18" t="s">
        <v>194</v>
      </c>
      <c r="BM140" s="189" t="s">
        <v>2585</v>
      </c>
    </row>
    <row r="141" spans="1:65" s="2" customFormat="1" ht="24.2" customHeight="1">
      <c r="A141" s="35"/>
      <c r="B141" s="36"/>
      <c r="C141" s="178" t="s">
        <v>135</v>
      </c>
      <c r="D141" s="178" t="s">
        <v>236</v>
      </c>
      <c r="E141" s="179" t="s">
        <v>1896</v>
      </c>
      <c r="F141" s="180" t="s">
        <v>1897</v>
      </c>
      <c r="G141" s="181" t="s">
        <v>307</v>
      </c>
      <c r="H141" s="182">
        <v>51</v>
      </c>
      <c r="I141" s="183"/>
      <c r="J141" s="184">
        <f t="shared" si="0"/>
        <v>0</v>
      </c>
      <c r="K141" s="180" t="s">
        <v>240</v>
      </c>
      <c r="L141" s="40"/>
      <c r="M141" s="185" t="s">
        <v>19</v>
      </c>
      <c r="N141" s="186" t="s">
        <v>46</v>
      </c>
      <c r="O141" s="65"/>
      <c r="P141" s="187">
        <f t="shared" si="1"/>
        <v>0</v>
      </c>
      <c r="Q141" s="187">
        <v>0</v>
      </c>
      <c r="R141" s="187">
        <f t="shared" si="2"/>
        <v>0</v>
      </c>
      <c r="S141" s="187">
        <v>0</v>
      </c>
      <c r="T141" s="188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194</v>
      </c>
      <c r="AT141" s="189" t="s">
        <v>236</v>
      </c>
      <c r="AU141" s="189" t="s">
        <v>86</v>
      </c>
      <c r="AY141" s="18" t="s">
        <v>233</v>
      </c>
      <c r="BE141" s="190">
        <f t="shared" si="4"/>
        <v>0</v>
      </c>
      <c r="BF141" s="190">
        <f t="shared" si="5"/>
        <v>0</v>
      </c>
      <c r="BG141" s="190">
        <f t="shared" si="6"/>
        <v>0</v>
      </c>
      <c r="BH141" s="190">
        <f t="shared" si="7"/>
        <v>0</v>
      </c>
      <c r="BI141" s="190">
        <f t="shared" si="8"/>
        <v>0</v>
      </c>
      <c r="BJ141" s="18" t="s">
        <v>80</v>
      </c>
      <c r="BK141" s="190">
        <f t="shared" si="9"/>
        <v>0</v>
      </c>
      <c r="BL141" s="18" t="s">
        <v>194</v>
      </c>
      <c r="BM141" s="189" t="s">
        <v>2586</v>
      </c>
    </row>
    <row r="142" spans="1:65" s="2" customFormat="1">
      <c r="A142" s="35"/>
      <c r="B142" s="36"/>
      <c r="C142" s="37"/>
      <c r="D142" s="191" t="s">
        <v>243</v>
      </c>
      <c r="E142" s="37"/>
      <c r="F142" s="192" t="s">
        <v>1899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243</v>
      </c>
      <c r="AU142" s="18" t="s">
        <v>86</v>
      </c>
    </row>
    <row r="143" spans="1:65" s="2" customFormat="1" ht="49.15" customHeight="1">
      <c r="A143" s="35"/>
      <c r="B143" s="36"/>
      <c r="C143" s="178" t="s">
        <v>168</v>
      </c>
      <c r="D143" s="178" t="s">
        <v>236</v>
      </c>
      <c r="E143" s="179" t="s">
        <v>1900</v>
      </c>
      <c r="F143" s="180" t="s">
        <v>1901</v>
      </c>
      <c r="G143" s="181" t="s">
        <v>549</v>
      </c>
      <c r="H143" s="182">
        <v>0.05</v>
      </c>
      <c r="I143" s="183"/>
      <c r="J143" s="184">
        <f>ROUND(I143*H143,2)</f>
        <v>0</v>
      </c>
      <c r="K143" s="180" t="s">
        <v>240</v>
      </c>
      <c r="L143" s="40"/>
      <c r="M143" s="185" t="s">
        <v>19</v>
      </c>
      <c r="N143" s="186" t="s">
        <v>46</v>
      </c>
      <c r="O143" s="65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194</v>
      </c>
      <c r="AT143" s="189" t="s">
        <v>236</v>
      </c>
      <c r="AU143" s="189" t="s">
        <v>86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2587</v>
      </c>
    </row>
    <row r="144" spans="1:65" s="2" customFormat="1">
      <c r="A144" s="35"/>
      <c r="B144" s="36"/>
      <c r="C144" s="37"/>
      <c r="D144" s="191" t="s">
        <v>243</v>
      </c>
      <c r="E144" s="37"/>
      <c r="F144" s="192" t="s">
        <v>1903</v>
      </c>
      <c r="G144" s="37"/>
      <c r="H144" s="37"/>
      <c r="I144" s="193"/>
      <c r="J144" s="37"/>
      <c r="K144" s="37"/>
      <c r="L144" s="40"/>
      <c r="M144" s="194"/>
      <c r="N144" s="195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243</v>
      </c>
      <c r="AU144" s="18" t="s">
        <v>86</v>
      </c>
    </row>
    <row r="145" spans="1:65" s="2" customFormat="1" ht="49.15" customHeight="1">
      <c r="A145" s="35"/>
      <c r="B145" s="36"/>
      <c r="C145" s="178" t="s">
        <v>203</v>
      </c>
      <c r="D145" s="178" t="s">
        <v>236</v>
      </c>
      <c r="E145" s="179" t="s">
        <v>1904</v>
      </c>
      <c r="F145" s="180" t="s">
        <v>1905</v>
      </c>
      <c r="G145" s="181" t="s">
        <v>549</v>
      </c>
      <c r="H145" s="182">
        <v>0.05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86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2588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1907</v>
      </c>
      <c r="G146" s="37"/>
      <c r="H146" s="37"/>
      <c r="I146" s="193"/>
      <c r="J146" s="37"/>
      <c r="K146" s="37"/>
      <c r="L146" s="40"/>
      <c r="M146" s="198"/>
      <c r="N146" s="199"/>
      <c r="O146" s="200"/>
      <c r="P146" s="200"/>
      <c r="Q146" s="200"/>
      <c r="R146" s="200"/>
      <c r="S146" s="200"/>
      <c r="T146" s="20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86</v>
      </c>
    </row>
    <row r="147" spans="1:65" s="2" customFormat="1" ht="6.95" customHeight="1">
      <c r="A147" s="35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0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9DTTU8/6kDOJ2eE/ydu82XjC2Uq4+QhxLSzjW1j2r08cCrUx5gG1xWemGGVsSL+hckxi7cU/pyvfBBIdVS7qqQ==" saltValue="e8RDjG55yUZ6kSiYGNdPZNSX/e2bf5pQWNawULa9RO1o97+0EnX+FL84DoFcng/grpXxlwn/fbV8pV+pnd4/ww==" spinCount="100000" sheet="1" objects="1" scenarios="1" formatColumns="0" formatRows="0" autoFilter="0"/>
  <autoFilter ref="C97:K146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1" r:id="rId13"/>
    <hyperlink ref="F142" r:id="rId14"/>
    <hyperlink ref="F144" r:id="rId15"/>
    <hyperlink ref="F146" r:id="rId1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167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2589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ROUND((SUM(BE98:BE142)),  2)</f>
        <v>0</v>
      </c>
      <c r="G37" s="35"/>
      <c r="H37" s="35"/>
      <c r="I37" s="124">
        <v>0.21</v>
      </c>
      <c r="J37" s="123">
        <f>ROUND(((SUM(BE98:BE142))*I37),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ROUND((SUM(BF98:BF142)),  2)</f>
        <v>0</v>
      </c>
      <c r="G38" s="35"/>
      <c r="H38" s="35"/>
      <c r="I38" s="124">
        <v>0.15</v>
      </c>
      <c r="J38" s="123">
        <f>ROUND(((SUM(BF98:BF142))*I38),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ROUND((SUM(BG98:BG142)),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ROUND((SUM(BH98:BH142)),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ROUND((SUM(BI98:BI142)),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21 - 2.NP_2.ETAPA - KANALIZACE_20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2025</v>
      </c>
      <c r="F86" s="376"/>
      <c r="G86" s="376"/>
      <c r="H86" s="376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46" t="str">
        <f>E13</f>
        <v>21 - 2.NP_2.ETAPA - KANALIZACE_20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0.11078300000000001</v>
      </c>
      <c r="S98" s="73"/>
      <c r="T98" s="160">
        <f>T99+T122</f>
        <v>0.60799999999999998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9.7413E-2</v>
      </c>
      <c r="S99" s="170"/>
      <c r="T99" s="172">
        <f>T100+T105+T112+T119</f>
        <v>0.60799999999999998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9.7413E-2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3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1.0199999999999999E-2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2590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2.1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8.7212999999999999E-2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2591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0.60799999999999998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3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8.7000000000000008E-2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2592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4.5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8.0999999999999989E-2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2593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11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0.44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2594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0.60799999999999998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2595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5.1680000000000001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2596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0.60799999999999998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2597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9.7000000000000003E-2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2598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1.3370000000000003E-2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SUM(P124:P142)</f>
        <v>0</v>
      </c>
      <c r="Q123" s="170"/>
      <c r="R123" s="171">
        <f>SUM(R124:R142)</f>
        <v>1.3370000000000003E-2</v>
      </c>
      <c r="S123" s="170"/>
      <c r="T123" s="172">
        <f>SUM(T124:T142)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SUM(BK124:BK142)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2.5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1.1000000000000001E-3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2599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1.1000000000000001E-3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2600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11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1.0230000000000001E-2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2601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206" t="s">
        <v>191</v>
      </c>
      <c r="D130" s="206" t="s">
        <v>310</v>
      </c>
      <c r="E130" s="207" t="s">
        <v>1941</v>
      </c>
      <c r="F130" s="208" t="s">
        <v>1942</v>
      </c>
      <c r="G130" s="209" t="s">
        <v>301</v>
      </c>
      <c r="H130" s="210">
        <v>3</v>
      </c>
      <c r="I130" s="211"/>
      <c r="J130" s="212">
        <f t="shared" ref="J130:J137" si="0">ROUND(I130*H130,2)</f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 t="shared" ref="P130:P137" si="1">O130*H130</f>
        <v>0</v>
      </c>
      <c r="Q130" s="187">
        <v>4.0000000000000003E-5</v>
      </c>
      <c r="R130" s="187">
        <f t="shared" ref="R130:R137" si="2">Q130*H130</f>
        <v>1.2000000000000002E-4</v>
      </c>
      <c r="S130" s="187">
        <v>0</v>
      </c>
      <c r="T130" s="188">
        <f t="shared" ref="T130:T137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313</v>
      </c>
      <c r="AT130" s="189" t="s">
        <v>310</v>
      </c>
      <c r="AU130" s="189" t="s">
        <v>86</v>
      </c>
      <c r="AY130" s="18" t="s">
        <v>233</v>
      </c>
      <c r="BE130" s="190">
        <f t="shared" ref="BE130:BE137" si="4">IF(N130="základní",J130,0)</f>
        <v>0</v>
      </c>
      <c r="BF130" s="190">
        <f t="shared" ref="BF130:BF137" si="5">IF(N130="snížená",J130,0)</f>
        <v>0</v>
      </c>
      <c r="BG130" s="190">
        <f t="shared" ref="BG130:BG137" si="6">IF(N130="zákl. přenesená",J130,0)</f>
        <v>0</v>
      </c>
      <c r="BH130" s="190">
        <f t="shared" ref="BH130:BH137" si="7">IF(N130="sníž. přenesená",J130,0)</f>
        <v>0</v>
      </c>
      <c r="BI130" s="190">
        <f t="shared" ref="BI130:BI137" si="8">IF(N130="nulová",J130,0)</f>
        <v>0</v>
      </c>
      <c r="BJ130" s="18" t="s">
        <v>80</v>
      </c>
      <c r="BK130" s="190">
        <f t="shared" ref="BK130:BK137" si="9">ROUND(I130*H130,2)</f>
        <v>0</v>
      </c>
      <c r="BL130" s="18" t="s">
        <v>194</v>
      </c>
      <c r="BM130" s="189" t="s">
        <v>2602</v>
      </c>
    </row>
    <row r="131" spans="1:65" s="2" customFormat="1" ht="24.2" customHeight="1">
      <c r="A131" s="35"/>
      <c r="B131" s="36"/>
      <c r="C131" s="206" t="s">
        <v>126</v>
      </c>
      <c r="D131" s="206" t="s">
        <v>310</v>
      </c>
      <c r="E131" s="207" t="s">
        <v>1944</v>
      </c>
      <c r="F131" s="208" t="s">
        <v>1945</v>
      </c>
      <c r="G131" s="209" t="s">
        <v>301</v>
      </c>
      <c r="H131" s="210">
        <v>3</v>
      </c>
      <c r="I131" s="211"/>
      <c r="J131" s="212">
        <f t="shared" si="0"/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 t="shared" si="1"/>
        <v>0</v>
      </c>
      <c r="Q131" s="187">
        <v>4.0000000000000003E-5</v>
      </c>
      <c r="R131" s="187">
        <f t="shared" si="2"/>
        <v>1.2000000000000002E-4</v>
      </c>
      <c r="S131" s="187">
        <v>0</v>
      </c>
      <c r="T131" s="188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313</v>
      </c>
      <c r="AT131" s="189" t="s">
        <v>310</v>
      </c>
      <c r="AU131" s="189" t="s">
        <v>86</v>
      </c>
      <c r="AY131" s="18" t="s">
        <v>233</v>
      </c>
      <c r="BE131" s="190">
        <f t="shared" si="4"/>
        <v>0</v>
      </c>
      <c r="BF131" s="190">
        <f t="shared" si="5"/>
        <v>0</v>
      </c>
      <c r="BG131" s="190">
        <f t="shared" si="6"/>
        <v>0</v>
      </c>
      <c r="BH131" s="190">
        <f t="shared" si="7"/>
        <v>0</v>
      </c>
      <c r="BI131" s="190">
        <f t="shared" si="8"/>
        <v>0</v>
      </c>
      <c r="BJ131" s="18" t="s">
        <v>80</v>
      </c>
      <c r="BK131" s="190">
        <f t="shared" si="9"/>
        <v>0</v>
      </c>
      <c r="BL131" s="18" t="s">
        <v>194</v>
      </c>
      <c r="BM131" s="189" t="s">
        <v>2603</v>
      </c>
    </row>
    <row r="132" spans="1:65" s="2" customFormat="1" ht="24.2" customHeight="1">
      <c r="A132" s="35"/>
      <c r="B132" s="36"/>
      <c r="C132" s="206" t="s">
        <v>8</v>
      </c>
      <c r="D132" s="206" t="s">
        <v>310</v>
      </c>
      <c r="E132" s="207" t="s">
        <v>1947</v>
      </c>
      <c r="F132" s="208" t="s">
        <v>1948</v>
      </c>
      <c r="G132" s="209" t="s">
        <v>301</v>
      </c>
      <c r="H132" s="210">
        <v>2</v>
      </c>
      <c r="I132" s="211"/>
      <c r="J132" s="212">
        <f t="shared" si="0"/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si="1"/>
        <v>0</v>
      </c>
      <c r="Q132" s="187">
        <v>5.0000000000000002E-5</v>
      </c>
      <c r="R132" s="187">
        <f t="shared" si="2"/>
        <v>1E-4</v>
      </c>
      <c r="S132" s="187">
        <v>0</v>
      </c>
      <c r="T132" s="188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si="4"/>
        <v>0</v>
      </c>
      <c r="BF132" s="190">
        <f t="shared" si="5"/>
        <v>0</v>
      </c>
      <c r="BG132" s="190">
        <f t="shared" si="6"/>
        <v>0</v>
      </c>
      <c r="BH132" s="190">
        <f t="shared" si="7"/>
        <v>0</v>
      </c>
      <c r="BI132" s="190">
        <f t="shared" si="8"/>
        <v>0</v>
      </c>
      <c r="BJ132" s="18" t="s">
        <v>80</v>
      </c>
      <c r="BK132" s="190">
        <f t="shared" si="9"/>
        <v>0</v>
      </c>
      <c r="BL132" s="18" t="s">
        <v>194</v>
      </c>
      <c r="BM132" s="189" t="s">
        <v>2604</v>
      </c>
    </row>
    <row r="133" spans="1:65" s="2" customFormat="1" ht="24.2" customHeight="1">
      <c r="A133" s="35"/>
      <c r="B133" s="36"/>
      <c r="C133" s="206" t="s">
        <v>194</v>
      </c>
      <c r="D133" s="206" t="s">
        <v>310</v>
      </c>
      <c r="E133" s="207" t="s">
        <v>1953</v>
      </c>
      <c r="F133" s="208" t="s">
        <v>1954</v>
      </c>
      <c r="G133" s="209" t="s">
        <v>301</v>
      </c>
      <c r="H133" s="210">
        <v>2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8.0000000000000007E-5</v>
      </c>
      <c r="R133" s="187">
        <f t="shared" si="2"/>
        <v>1.6000000000000001E-4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2605</v>
      </c>
    </row>
    <row r="134" spans="1:65" s="2" customFormat="1" ht="16.5" customHeight="1">
      <c r="A134" s="35"/>
      <c r="B134" s="36"/>
      <c r="C134" s="206" t="s">
        <v>129</v>
      </c>
      <c r="D134" s="206" t="s">
        <v>310</v>
      </c>
      <c r="E134" s="207" t="s">
        <v>1956</v>
      </c>
      <c r="F134" s="208" t="s">
        <v>1957</v>
      </c>
      <c r="G134" s="209" t="s">
        <v>301</v>
      </c>
      <c r="H134" s="210">
        <v>1</v>
      </c>
      <c r="I134" s="211"/>
      <c r="J134" s="212">
        <f t="shared" si="0"/>
        <v>0</v>
      </c>
      <c r="K134" s="208" t="s">
        <v>19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1.2E-4</v>
      </c>
      <c r="R134" s="187">
        <f t="shared" si="2"/>
        <v>1.2E-4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2606</v>
      </c>
    </row>
    <row r="135" spans="1:65" s="2" customFormat="1" ht="16.5" customHeight="1">
      <c r="A135" s="35"/>
      <c r="B135" s="36"/>
      <c r="C135" s="206" t="s">
        <v>163</v>
      </c>
      <c r="D135" s="206" t="s">
        <v>310</v>
      </c>
      <c r="E135" s="207" t="s">
        <v>1959</v>
      </c>
      <c r="F135" s="208" t="s">
        <v>1960</v>
      </c>
      <c r="G135" s="209" t="s">
        <v>301</v>
      </c>
      <c r="H135" s="210">
        <v>2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1.2E-4</v>
      </c>
      <c r="R135" s="187">
        <f t="shared" si="2"/>
        <v>2.4000000000000001E-4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2607</v>
      </c>
    </row>
    <row r="136" spans="1:65" s="2" customFormat="1" ht="16.5" customHeight="1">
      <c r="A136" s="35"/>
      <c r="B136" s="36"/>
      <c r="C136" s="206" t="s">
        <v>197</v>
      </c>
      <c r="D136" s="206" t="s">
        <v>310</v>
      </c>
      <c r="E136" s="207" t="s">
        <v>1962</v>
      </c>
      <c r="F136" s="208" t="s">
        <v>1963</v>
      </c>
      <c r="G136" s="209" t="s">
        <v>301</v>
      </c>
      <c r="H136" s="210">
        <v>1</v>
      </c>
      <c r="I136" s="211"/>
      <c r="J136" s="212">
        <f t="shared" si="0"/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si="1"/>
        <v>0</v>
      </c>
      <c r="Q136" s="187">
        <v>8.0000000000000007E-5</v>
      </c>
      <c r="R136" s="187">
        <f t="shared" si="2"/>
        <v>8.0000000000000007E-5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194</v>
      </c>
      <c r="BM136" s="189" t="s">
        <v>2608</v>
      </c>
    </row>
    <row r="137" spans="1:65" s="2" customFormat="1" ht="24.2" customHeight="1">
      <c r="A137" s="35"/>
      <c r="B137" s="36"/>
      <c r="C137" s="178" t="s">
        <v>132</v>
      </c>
      <c r="D137" s="178" t="s">
        <v>236</v>
      </c>
      <c r="E137" s="179" t="s">
        <v>1896</v>
      </c>
      <c r="F137" s="180" t="s">
        <v>1897</v>
      </c>
      <c r="G137" s="181" t="s">
        <v>307</v>
      </c>
      <c r="H137" s="182">
        <v>15.5</v>
      </c>
      <c r="I137" s="183"/>
      <c r="J137" s="184">
        <f t="shared" si="0"/>
        <v>0</v>
      </c>
      <c r="K137" s="180" t="s">
        <v>240</v>
      </c>
      <c r="L137" s="40"/>
      <c r="M137" s="185" t="s">
        <v>19</v>
      </c>
      <c r="N137" s="186" t="s">
        <v>46</v>
      </c>
      <c r="O137" s="65"/>
      <c r="P137" s="187">
        <f t="shared" si="1"/>
        <v>0</v>
      </c>
      <c r="Q137" s="187">
        <v>0</v>
      </c>
      <c r="R137" s="187">
        <f t="shared" si="2"/>
        <v>0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194</v>
      </c>
      <c r="AT137" s="189" t="s">
        <v>236</v>
      </c>
      <c r="AU137" s="189" t="s">
        <v>86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194</v>
      </c>
      <c r="BM137" s="189" t="s">
        <v>2609</v>
      </c>
    </row>
    <row r="138" spans="1:65" s="2" customFormat="1">
      <c r="A138" s="35"/>
      <c r="B138" s="36"/>
      <c r="C138" s="37"/>
      <c r="D138" s="191" t="s">
        <v>243</v>
      </c>
      <c r="E138" s="37"/>
      <c r="F138" s="192" t="s">
        <v>1899</v>
      </c>
      <c r="G138" s="37"/>
      <c r="H138" s="37"/>
      <c r="I138" s="193"/>
      <c r="J138" s="37"/>
      <c r="K138" s="37"/>
      <c r="L138" s="40"/>
      <c r="M138" s="194"/>
      <c r="N138" s="195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243</v>
      </c>
      <c r="AU138" s="18" t="s">
        <v>86</v>
      </c>
    </row>
    <row r="139" spans="1:65" s="2" customFormat="1" ht="49.15" customHeight="1">
      <c r="A139" s="35"/>
      <c r="B139" s="36"/>
      <c r="C139" s="178" t="s">
        <v>7</v>
      </c>
      <c r="D139" s="178" t="s">
        <v>236</v>
      </c>
      <c r="E139" s="179" t="s">
        <v>1900</v>
      </c>
      <c r="F139" s="180" t="s">
        <v>1901</v>
      </c>
      <c r="G139" s="181" t="s">
        <v>549</v>
      </c>
      <c r="H139" s="182">
        <v>1.2999999999999999E-2</v>
      </c>
      <c r="I139" s="183"/>
      <c r="J139" s="184">
        <f>ROUND(I139*H139,2)</f>
        <v>0</v>
      </c>
      <c r="K139" s="180" t="s">
        <v>240</v>
      </c>
      <c r="L139" s="40"/>
      <c r="M139" s="185" t="s">
        <v>19</v>
      </c>
      <c r="N139" s="186" t="s">
        <v>46</v>
      </c>
      <c r="O139" s="65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194</v>
      </c>
      <c r="AT139" s="189" t="s">
        <v>236</v>
      </c>
      <c r="AU139" s="189" t="s">
        <v>86</v>
      </c>
      <c r="AY139" s="18" t="s">
        <v>233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8" t="s">
        <v>80</v>
      </c>
      <c r="BK139" s="190">
        <f>ROUND(I139*H139,2)</f>
        <v>0</v>
      </c>
      <c r="BL139" s="18" t="s">
        <v>194</v>
      </c>
      <c r="BM139" s="189" t="s">
        <v>2610</v>
      </c>
    </row>
    <row r="140" spans="1:65" s="2" customFormat="1">
      <c r="A140" s="35"/>
      <c r="B140" s="36"/>
      <c r="C140" s="37"/>
      <c r="D140" s="191" t="s">
        <v>243</v>
      </c>
      <c r="E140" s="37"/>
      <c r="F140" s="192" t="s">
        <v>1903</v>
      </c>
      <c r="G140" s="37"/>
      <c r="H140" s="37"/>
      <c r="I140" s="193"/>
      <c r="J140" s="37"/>
      <c r="K140" s="37"/>
      <c r="L140" s="40"/>
      <c r="M140" s="194"/>
      <c r="N140" s="195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243</v>
      </c>
      <c r="AU140" s="18" t="s">
        <v>86</v>
      </c>
    </row>
    <row r="141" spans="1:65" s="2" customFormat="1" ht="49.15" customHeight="1">
      <c r="A141" s="35"/>
      <c r="B141" s="36"/>
      <c r="C141" s="178" t="s">
        <v>200</v>
      </c>
      <c r="D141" s="178" t="s">
        <v>236</v>
      </c>
      <c r="E141" s="179" t="s">
        <v>1904</v>
      </c>
      <c r="F141" s="180" t="s">
        <v>1905</v>
      </c>
      <c r="G141" s="181" t="s">
        <v>549</v>
      </c>
      <c r="H141" s="182">
        <v>1.2999999999999999E-2</v>
      </c>
      <c r="I141" s="183"/>
      <c r="J141" s="184">
        <f>ROUND(I141*H141,2)</f>
        <v>0</v>
      </c>
      <c r="K141" s="180" t="s">
        <v>240</v>
      </c>
      <c r="L141" s="40"/>
      <c r="M141" s="185" t="s">
        <v>19</v>
      </c>
      <c r="N141" s="186" t="s">
        <v>46</v>
      </c>
      <c r="O141" s="65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194</v>
      </c>
      <c r="AT141" s="189" t="s">
        <v>236</v>
      </c>
      <c r="AU141" s="189" t="s">
        <v>86</v>
      </c>
      <c r="AY141" s="18" t="s">
        <v>233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8" t="s">
        <v>80</v>
      </c>
      <c r="BK141" s="190">
        <f>ROUND(I141*H141,2)</f>
        <v>0</v>
      </c>
      <c r="BL141" s="18" t="s">
        <v>194</v>
      </c>
      <c r="BM141" s="189" t="s">
        <v>2611</v>
      </c>
    </row>
    <row r="142" spans="1:65" s="2" customFormat="1">
      <c r="A142" s="35"/>
      <c r="B142" s="36"/>
      <c r="C142" s="37"/>
      <c r="D142" s="191" t="s">
        <v>243</v>
      </c>
      <c r="E142" s="37"/>
      <c r="F142" s="192" t="s">
        <v>1907</v>
      </c>
      <c r="G142" s="37"/>
      <c r="H142" s="37"/>
      <c r="I142" s="193"/>
      <c r="J142" s="37"/>
      <c r="K142" s="37"/>
      <c r="L142" s="40"/>
      <c r="M142" s="198"/>
      <c r="N142" s="199"/>
      <c r="O142" s="200"/>
      <c r="P142" s="200"/>
      <c r="Q142" s="200"/>
      <c r="R142" s="200"/>
      <c r="S142" s="200"/>
      <c r="T142" s="20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243</v>
      </c>
      <c r="AU142" s="18" t="s">
        <v>86</v>
      </c>
    </row>
    <row r="143" spans="1:65" s="2" customFormat="1" ht="6.95" customHeight="1">
      <c r="A143" s="35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iQXqMt/s9DEzIM8Nhoy/uE2kw52Qyamz5/8lxYq9KODSs6/Pyt2lIMiul1AwVp3Ci98rhARTzr0+Wkuq6iVBHA==" saltValue="TyoPPMd9+1zxvbcpjbR0oVMRsNnVdDzRzgTj43/Dx1wZWO6vTo0SYAQETH+jCLoLUJu0KMz6GyaAKb79M1l/+Q==" spinCount="100000" sheet="1" objects="1" scenarios="1" formatColumns="0" formatRows="0" autoFilter="0"/>
  <autoFilter ref="C97:K142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8" r:id="rId13"/>
    <hyperlink ref="F140" r:id="rId14"/>
    <hyperlink ref="F142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topLeftCell="A48" workbookViewId="0">
      <selection activeCell="X79" sqref="X7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170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2025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2612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ROUND((SUM(BE98:BE141)),  2)</f>
        <v>0</v>
      </c>
      <c r="G37" s="35"/>
      <c r="H37" s="35"/>
      <c r="I37" s="124">
        <v>0.21</v>
      </c>
      <c r="J37" s="123">
        <f>ROUND(((SUM(BE98:BE141))*I37),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ROUND((SUM(BF98:BF141)),  2)</f>
        <v>0</v>
      </c>
      <c r="G38" s="35"/>
      <c r="H38" s="35"/>
      <c r="I38" s="124">
        <v>0.15</v>
      </c>
      <c r="J38" s="123">
        <f>ROUND(((SUM(BF98:BF141))*I38),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ROUND((SUM(BG98:BG141)),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ROUND((SUM(BH98:BH141)),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ROUND((SUM(BI98:BI141)),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2025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24 - 3.NP_2.ETAPA - KANALIZACE_23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2025</v>
      </c>
      <c r="F86" s="376"/>
      <c r="G86" s="376"/>
      <c r="H86" s="376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46" t="str">
        <f>E13</f>
        <v>24 - 3.NP_2.ETAPA - KANALIZACE_23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0.1082365</v>
      </c>
      <c r="S98" s="73"/>
      <c r="T98" s="160">
        <f>T99+T122</f>
        <v>0.59899999999999998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9.5336499999999991E-2</v>
      </c>
      <c r="S99" s="170"/>
      <c r="T99" s="172">
        <f>T100+T105+T112+T119</f>
        <v>0.59899999999999998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9.5336499999999991E-2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3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1.0199999999999999E-2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2613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2.0499999999999998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8.513649999999999E-2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2614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0.59899999999999998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3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8.7000000000000008E-2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2615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4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7.1999999999999995E-2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2616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11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0.44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2617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0.59899999999999998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2618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5.0919999999999996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2619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0.59899999999999998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2620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9.5000000000000001E-2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2621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1.2900000000000003E-2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SUM(P124:P141)</f>
        <v>0</v>
      </c>
      <c r="Q123" s="170"/>
      <c r="R123" s="171">
        <f>SUM(R124:R141)</f>
        <v>1.2900000000000003E-2</v>
      </c>
      <c r="S123" s="170"/>
      <c r="T123" s="172">
        <f>SUM(T124:T141)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SUM(BK124:BK141)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2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8.8000000000000003E-4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2622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1.1000000000000001E-3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2623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11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1.0230000000000001E-2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2624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206" t="s">
        <v>191</v>
      </c>
      <c r="D130" s="206" t="s">
        <v>310</v>
      </c>
      <c r="E130" s="207" t="s">
        <v>1941</v>
      </c>
      <c r="F130" s="208" t="s">
        <v>1942</v>
      </c>
      <c r="G130" s="209" t="s">
        <v>301</v>
      </c>
      <c r="H130" s="210">
        <v>3</v>
      </c>
      <c r="I130" s="211"/>
      <c r="J130" s="212">
        <f t="shared" ref="J130:J136" si="0">ROUND(I130*H130,2)</f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 t="shared" ref="P130:P136" si="1">O130*H130</f>
        <v>0</v>
      </c>
      <c r="Q130" s="187">
        <v>4.0000000000000003E-5</v>
      </c>
      <c r="R130" s="187">
        <f t="shared" ref="R130:R136" si="2">Q130*H130</f>
        <v>1.2000000000000002E-4</v>
      </c>
      <c r="S130" s="187">
        <v>0</v>
      </c>
      <c r="T130" s="188">
        <f t="shared" ref="T130:T136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313</v>
      </c>
      <c r="AT130" s="189" t="s">
        <v>310</v>
      </c>
      <c r="AU130" s="189" t="s">
        <v>86</v>
      </c>
      <c r="AY130" s="18" t="s">
        <v>233</v>
      </c>
      <c r="BE130" s="190">
        <f t="shared" ref="BE130:BE136" si="4">IF(N130="základní",J130,0)</f>
        <v>0</v>
      </c>
      <c r="BF130" s="190">
        <f t="shared" ref="BF130:BF136" si="5">IF(N130="snížená",J130,0)</f>
        <v>0</v>
      </c>
      <c r="BG130" s="190">
        <f t="shared" ref="BG130:BG136" si="6">IF(N130="zákl. přenesená",J130,0)</f>
        <v>0</v>
      </c>
      <c r="BH130" s="190">
        <f t="shared" ref="BH130:BH136" si="7">IF(N130="sníž. přenesená",J130,0)</f>
        <v>0</v>
      </c>
      <c r="BI130" s="190">
        <f t="shared" ref="BI130:BI136" si="8">IF(N130="nulová",J130,0)</f>
        <v>0</v>
      </c>
      <c r="BJ130" s="18" t="s">
        <v>80</v>
      </c>
      <c r="BK130" s="190">
        <f t="shared" ref="BK130:BK136" si="9">ROUND(I130*H130,2)</f>
        <v>0</v>
      </c>
      <c r="BL130" s="18" t="s">
        <v>194</v>
      </c>
      <c r="BM130" s="189" t="s">
        <v>2625</v>
      </c>
    </row>
    <row r="131" spans="1:65" s="2" customFormat="1" ht="24.2" customHeight="1">
      <c r="A131" s="35"/>
      <c r="B131" s="36"/>
      <c r="C131" s="206" t="s">
        <v>126</v>
      </c>
      <c r="D131" s="206" t="s">
        <v>310</v>
      </c>
      <c r="E131" s="207" t="s">
        <v>1944</v>
      </c>
      <c r="F131" s="208" t="s">
        <v>1945</v>
      </c>
      <c r="G131" s="209" t="s">
        <v>301</v>
      </c>
      <c r="H131" s="210">
        <v>3</v>
      </c>
      <c r="I131" s="211"/>
      <c r="J131" s="212">
        <f t="shared" si="0"/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 t="shared" si="1"/>
        <v>0</v>
      </c>
      <c r="Q131" s="187">
        <v>4.0000000000000003E-5</v>
      </c>
      <c r="R131" s="187">
        <f t="shared" si="2"/>
        <v>1.2000000000000002E-4</v>
      </c>
      <c r="S131" s="187">
        <v>0</v>
      </c>
      <c r="T131" s="188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313</v>
      </c>
      <c r="AT131" s="189" t="s">
        <v>310</v>
      </c>
      <c r="AU131" s="189" t="s">
        <v>86</v>
      </c>
      <c r="AY131" s="18" t="s">
        <v>233</v>
      </c>
      <c r="BE131" s="190">
        <f t="shared" si="4"/>
        <v>0</v>
      </c>
      <c r="BF131" s="190">
        <f t="shared" si="5"/>
        <v>0</v>
      </c>
      <c r="BG131" s="190">
        <f t="shared" si="6"/>
        <v>0</v>
      </c>
      <c r="BH131" s="190">
        <f t="shared" si="7"/>
        <v>0</v>
      </c>
      <c r="BI131" s="190">
        <f t="shared" si="8"/>
        <v>0</v>
      </c>
      <c r="BJ131" s="18" t="s">
        <v>80</v>
      </c>
      <c r="BK131" s="190">
        <f t="shared" si="9"/>
        <v>0</v>
      </c>
      <c r="BL131" s="18" t="s">
        <v>194</v>
      </c>
      <c r="BM131" s="189" t="s">
        <v>2626</v>
      </c>
    </row>
    <row r="132" spans="1:65" s="2" customFormat="1" ht="24.2" customHeight="1">
      <c r="A132" s="35"/>
      <c r="B132" s="36"/>
      <c r="C132" s="206" t="s">
        <v>8</v>
      </c>
      <c r="D132" s="206" t="s">
        <v>310</v>
      </c>
      <c r="E132" s="207" t="s">
        <v>1947</v>
      </c>
      <c r="F132" s="208" t="s">
        <v>1948</v>
      </c>
      <c r="G132" s="209" t="s">
        <v>301</v>
      </c>
      <c r="H132" s="210">
        <v>1</v>
      </c>
      <c r="I132" s="211"/>
      <c r="J132" s="212">
        <f t="shared" si="0"/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si="1"/>
        <v>0</v>
      </c>
      <c r="Q132" s="187">
        <v>5.0000000000000002E-5</v>
      </c>
      <c r="R132" s="187">
        <f t="shared" si="2"/>
        <v>5.0000000000000002E-5</v>
      </c>
      <c r="S132" s="187">
        <v>0</v>
      </c>
      <c r="T132" s="188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si="4"/>
        <v>0</v>
      </c>
      <c r="BF132" s="190">
        <f t="shared" si="5"/>
        <v>0</v>
      </c>
      <c r="BG132" s="190">
        <f t="shared" si="6"/>
        <v>0</v>
      </c>
      <c r="BH132" s="190">
        <f t="shared" si="7"/>
        <v>0</v>
      </c>
      <c r="BI132" s="190">
        <f t="shared" si="8"/>
        <v>0</v>
      </c>
      <c r="BJ132" s="18" t="s">
        <v>80</v>
      </c>
      <c r="BK132" s="190">
        <f t="shared" si="9"/>
        <v>0</v>
      </c>
      <c r="BL132" s="18" t="s">
        <v>194</v>
      </c>
      <c r="BM132" s="189" t="s">
        <v>2627</v>
      </c>
    </row>
    <row r="133" spans="1:65" s="2" customFormat="1" ht="24.2" customHeight="1">
      <c r="A133" s="35"/>
      <c r="B133" s="36"/>
      <c r="C133" s="206" t="s">
        <v>194</v>
      </c>
      <c r="D133" s="206" t="s">
        <v>310</v>
      </c>
      <c r="E133" s="207" t="s">
        <v>1953</v>
      </c>
      <c r="F133" s="208" t="s">
        <v>1954</v>
      </c>
      <c r="G133" s="209" t="s">
        <v>301</v>
      </c>
      <c r="H133" s="210">
        <v>1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8.0000000000000007E-5</v>
      </c>
      <c r="R133" s="187">
        <f t="shared" si="2"/>
        <v>8.0000000000000007E-5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2628</v>
      </c>
    </row>
    <row r="134" spans="1:65" s="2" customFormat="1" ht="16.5" customHeight="1">
      <c r="A134" s="35"/>
      <c r="B134" s="36"/>
      <c r="C134" s="206" t="s">
        <v>129</v>
      </c>
      <c r="D134" s="206" t="s">
        <v>310</v>
      </c>
      <c r="E134" s="207" t="s">
        <v>1959</v>
      </c>
      <c r="F134" s="208" t="s">
        <v>1960</v>
      </c>
      <c r="G134" s="209" t="s">
        <v>301</v>
      </c>
      <c r="H134" s="210">
        <v>2</v>
      </c>
      <c r="I134" s="211"/>
      <c r="J134" s="212">
        <f t="shared" si="0"/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1.2E-4</v>
      </c>
      <c r="R134" s="187">
        <f t="shared" si="2"/>
        <v>2.4000000000000001E-4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2629</v>
      </c>
    </row>
    <row r="135" spans="1:65" s="2" customFormat="1" ht="16.5" customHeight="1">
      <c r="A135" s="35"/>
      <c r="B135" s="36"/>
      <c r="C135" s="206" t="s">
        <v>163</v>
      </c>
      <c r="D135" s="206" t="s">
        <v>310</v>
      </c>
      <c r="E135" s="207" t="s">
        <v>1962</v>
      </c>
      <c r="F135" s="208" t="s">
        <v>1963</v>
      </c>
      <c r="G135" s="209" t="s">
        <v>301</v>
      </c>
      <c r="H135" s="210">
        <v>1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8.0000000000000007E-5</v>
      </c>
      <c r="R135" s="187">
        <f t="shared" si="2"/>
        <v>8.0000000000000007E-5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2630</v>
      </c>
    </row>
    <row r="136" spans="1:65" s="2" customFormat="1" ht="24.2" customHeight="1">
      <c r="A136" s="35"/>
      <c r="B136" s="36"/>
      <c r="C136" s="178" t="s">
        <v>197</v>
      </c>
      <c r="D136" s="178" t="s">
        <v>236</v>
      </c>
      <c r="E136" s="179" t="s">
        <v>1896</v>
      </c>
      <c r="F136" s="180" t="s">
        <v>1897</v>
      </c>
      <c r="G136" s="181" t="s">
        <v>307</v>
      </c>
      <c r="H136" s="182">
        <v>15</v>
      </c>
      <c r="I136" s="183"/>
      <c r="J136" s="184">
        <f t="shared" si="0"/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 t="shared" si="1"/>
        <v>0</v>
      </c>
      <c r="Q136" s="187">
        <v>0</v>
      </c>
      <c r="R136" s="187">
        <f t="shared" si="2"/>
        <v>0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194</v>
      </c>
      <c r="BM136" s="189" t="s">
        <v>2631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1899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49.15" customHeight="1">
      <c r="A138" s="35"/>
      <c r="B138" s="36"/>
      <c r="C138" s="178" t="s">
        <v>132</v>
      </c>
      <c r="D138" s="178" t="s">
        <v>236</v>
      </c>
      <c r="E138" s="179" t="s">
        <v>1900</v>
      </c>
      <c r="F138" s="180" t="s">
        <v>1901</v>
      </c>
      <c r="G138" s="181" t="s">
        <v>549</v>
      </c>
      <c r="H138" s="182">
        <v>1.2999999999999999E-2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2632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1903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7</v>
      </c>
      <c r="D140" s="178" t="s">
        <v>236</v>
      </c>
      <c r="E140" s="179" t="s">
        <v>1904</v>
      </c>
      <c r="F140" s="180" t="s">
        <v>1905</v>
      </c>
      <c r="G140" s="181" t="s">
        <v>549</v>
      </c>
      <c r="H140" s="182">
        <v>1.2999999999999999E-2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2633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1907</v>
      </c>
      <c r="G141" s="37"/>
      <c r="H141" s="37"/>
      <c r="I141" s="193"/>
      <c r="J141" s="37"/>
      <c r="K141" s="37"/>
      <c r="L141" s="40"/>
      <c r="M141" s="198"/>
      <c r="N141" s="199"/>
      <c r="O141" s="200"/>
      <c r="P141" s="200"/>
      <c r="Q141" s="200"/>
      <c r="R141" s="200"/>
      <c r="S141" s="200"/>
      <c r="T141" s="20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6.95" customHeight="1">
      <c r="A142" s="35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ZNMKu6Of2xLgLEGai+la9UT3dfJOcaa4gr7w8emLTFcEMr7+oDnQ/xWtoS0KEXgZTqdpQRj1AmkrGZNFuZQPpQ==" saltValue="iATaDdmncbpSMotWI1nlCJFrGUnFfAxZpXZdTxc5kvbUzaFKYlZqX4PRTkVvgEFWYnUTDPLynQlEQXs31m7NiA==" spinCount="100000" sheet="1" objects="1" scenarios="1" formatColumns="0" formatRows="0" autoFilter="0"/>
  <autoFilter ref="C97:K141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7" r:id="rId13"/>
    <hyperlink ref="F139" r:id="rId14"/>
    <hyperlink ref="F141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176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2635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ROUND(J97,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ROUND((SUM(BE97:BE228)),  2)</f>
        <v>0</v>
      </c>
      <c r="G37" s="35"/>
      <c r="H37" s="35"/>
      <c r="I37" s="124">
        <v>0.21</v>
      </c>
      <c r="J37" s="123">
        <f>ROUND(((SUM(BE97:BE228))*I37),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ROUND((SUM(BF97:BF228)),  2)</f>
        <v>0</v>
      </c>
      <c r="G38" s="35"/>
      <c r="H38" s="35"/>
      <c r="I38" s="124">
        <v>0.15</v>
      </c>
      <c r="J38" s="123">
        <f>ROUND(((SUM(BF97:BF228))*I38),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ROUND((SUM(BG97:BG228)),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ROUND((SUM(BH97:BH228)),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ROUND((SUM(BI97:BI228)),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02 - ÚT Západní blok - učebny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J97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J98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2636</v>
      </c>
      <c r="E69" s="148"/>
      <c r="F69" s="148"/>
      <c r="G69" s="148"/>
      <c r="H69" s="148"/>
      <c r="I69" s="148"/>
      <c r="J69" s="149">
        <f>J99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2637</v>
      </c>
      <c r="E70" s="148"/>
      <c r="F70" s="148"/>
      <c r="G70" s="148"/>
      <c r="H70" s="148"/>
      <c r="I70" s="148"/>
      <c r="J70" s="149">
        <f>J139</f>
        <v>0</v>
      </c>
      <c r="K70" s="97"/>
      <c r="L70" s="150"/>
    </row>
    <row r="71" spans="1:47" s="10" customFormat="1" ht="14.85" customHeight="1">
      <c r="B71" s="146"/>
      <c r="C71" s="97"/>
      <c r="D71" s="147" t="s">
        <v>2638</v>
      </c>
      <c r="E71" s="148"/>
      <c r="F71" s="148"/>
      <c r="G71" s="148"/>
      <c r="H71" s="148"/>
      <c r="I71" s="148"/>
      <c r="J71" s="149">
        <f>J171</f>
        <v>0</v>
      </c>
      <c r="K71" s="97"/>
      <c r="L71" s="150"/>
    </row>
    <row r="72" spans="1:47" s="10" customFormat="1" ht="14.85" customHeight="1">
      <c r="B72" s="146"/>
      <c r="C72" s="97"/>
      <c r="D72" s="147" t="s">
        <v>2639</v>
      </c>
      <c r="E72" s="148"/>
      <c r="F72" s="148"/>
      <c r="G72" s="148"/>
      <c r="H72" s="148"/>
      <c r="I72" s="148"/>
      <c r="J72" s="149">
        <f>J204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2640</v>
      </c>
      <c r="E73" s="148"/>
      <c r="F73" s="148"/>
      <c r="G73" s="148"/>
      <c r="H73" s="148"/>
      <c r="I73" s="148"/>
      <c r="J73" s="149">
        <f>J225</f>
        <v>0</v>
      </c>
      <c r="K73" s="97"/>
      <c r="L73" s="150"/>
    </row>
    <row r="74" spans="1:47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47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2" customFormat="1" ht="24.95" customHeight="1">
      <c r="A80" s="35"/>
      <c r="B80" s="36"/>
      <c r="C80" s="24" t="s">
        <v>217</v>
      </c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6.5" customHeight="1">
      <c r="A83" s="35"/>
      <c r="B83" s="36"/>
      <c r="C83" s="37"/>
      <c r="D83" s="37"/>
      <c r="E83" s="390" t="str">
        <f>E7</f>
        <v>ZŠ Rokycanova - opravy vnitřních instalací</v>
      </c>
      <c r="F83" s="391"/>
      <c r="G83" s="391"/>
      <c r="H83" s="391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1" customFormat="1" ht="12" customHeight="1">
      <c r="B84" s="22"/>
      <c r="C84" s="30" t="s">
        <v>290</v>
      </c>
      <c r="D84" s="23"/>
      <c r="E84" s="23"/>
      <c r="F84" s="23"/>
      <c r="G84" s="23"/>
      <c r="H84" s="23"/>
      <c r="I84" s="23"/>
      <c r="J84" s="23"/>
      <c r="K84" s="23"/>
      <c r="L84" s="21"/>
    </row>
    <row r="85" spans="1:31" s="1" customFormat="1" ht="16.5" customHeight="1">
      <c r="B85" s="22"/>
      <c r="C85" s="23"/>
      <c r="D85" s="23"/>
      <c r="E85" s="390" t="s">
        <v>2634</v>
      </c>
      <c r="F85" s="376"/>
      <c r="G85" s="376"/>
      <c r="H85" s="376"/>
      <c r="I85" s="23"/>
      <c r="J85" s="23"/>
      <c r="K85" s="23"/>
      <c r="L85" s="21"/>
    </row>
    <row r="86" spans="1:31" s="1" customFormat="1" ht="12" customHeight="1">
      <c r="B86" s="22"/>
      <c r="C86" s="30" t="s">
        <v>292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94" t="s">
        <v>293</v>
      </c>
      <c r="F87" s="384"/>
      <c r="G87" s="384"/>
      <c r="H87" s="384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297</v>
      </c>
      <c r="D88" s="37"/>
      <c r="E88" s="37"/>
      <c r="F88" s="37"/>
      <c r="G88" s="37"/>
      <c r="H88" s="37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46" t="str">
        <f>E13</f>
        <v>02 - ÚT Západní blok - učebny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21</v>
      </c>
      <c r="D91" s="37"/>
      <c r="E91" s="37"/>
      <c r="F91" s="28" t="str">
        <f>F16</f>
        <v>Sokolov</v>
      </c>
      <c r="G91" s="37"/>
      <c r="H91" s="37"/>
      <c r="I91" s="30" t="s">
        <v>23</v>
      </c>
      <c r="J91" s="60" t="str">
        <f>IF(J16="","",J16)</f>
        <v>26. 1. 2022</v>
      </c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25</v>
      </c>
      <c r="D93" s="37"/>
      <c r="E93" s="37"/>
      <c r="F93" s="28" t="str">
        <f>E19</f>
        <v>Město Sokolov</v>
      </c>
      <c r="G93" s="37"/>
      <c r="H93" s="37"/>
      <c r="I93" s="30" t="s">
        <v>33</v>
      </c>
      <c r="J93" s="33" t="str">
        <f>E25</f>
        <v>NCI.CZ ENGINEERING s.r.o.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31</v>
      </c>
      <c r="D94" s="37"/>
      <c r="E94" s="37"/>
      <c r="F94" s="28" t="str">
        <f>IF(E22="","",E22)</f>
        <v>Vyplň údaj</v>
      </c>
      <c r="G94" s="37"/>
      <c r="H94" s="37"/>
      <c r="I94" s="30" t="s">
        <v>38</v>
      </c>
      <c r="J94" s="33" t="str">
        <f>E28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>
      <c r="A96" s="151"/>
      <c r="B96" s="152"/>
      <c r="C96" s="153" t="s">
        <v>218</v>
      </c>
      <c r="D96" s="154" t="s">
        <v>60</v>
      </c>
      <c r="E96" s="154" t="s">
        <v>56</v>
      </c>
      <c r="F96" s="154" t="s">
        <v>57</v>
      </c>
      <c r="G96" s="154" t="s">
        <v>219</v>
      </c>
      <c r="H96" s="154" t="s">
        <v>220</v>
      </c>
      <c r="I96" s="154" t="s">
        <v>221</v>
      </c>
      <c r="J96" s="154" t="s">
        <v>209</v>
      </c>
      <c r="K96" s="155" t="s">
        <v>222</v>
      </c>
      <c r="L96" s="156"/>
      <c r="M96" s="69" t="s">
        <v>19</v>
      </c>
      <c r="N96" s="70" t="s">
        <v>45</v>
      </c>
      <c r="O96" s="70" t="s">
        <v>223</v>
      </c>
      <c r="P96" s="70" t="s">
        <v>224</v>
      </c>
      <c r="Q96" s="70" t="s">
        <v>225</v>
      </c>
      <c r="R96" s="70" t="s">
        <v>226</v>
      </c>
      <c r="S96" s="70" t="s">
        <v>227</v>
      </c>
      <c r="T96" s="71" t="s">
        <v>228</v>
      </c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</row>
    <row r="97" spans="1:65" s="2" customFormat="1" ht="22.9" customHeight="1">
      <c r="A97" s="35"/>
      <c r="B97" s="36"/>
      <c r="C97" s="76" t="s">
        <v>229</v>
      </c>
      <c r="D97" s="37"/>
      <c r="E97" s="37"/>
      <c r="F97" s="37"/>
      <c r="G97" s="37"/>
      <c r="H97" s="37"/>
      <c r="I97" s="37"/>
      <c r="J97" s="157">
        <f>BK97</f>
        <v>0</v>
      </c>
      <c r="K97" s="37"/>
      <c r="L97" s="40"/>
      <c r="M97" s="72"/>
      <c r="N97" s="158"/>
      <c r="O97" s="73"/>
      <c r="P97" s="159">
        <f>P98</f>
        <v>0</v>
      </c>
      <c r="Q97" s="73"/>
      <c r="R97" s="159">
        <f>R98</f>
        <v>4.66153</v>
      </c>
      <c r="S97" s="73"/>
      <c r="T97" s="160">
        <f>T98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74</v>
      </c>
      <c r="AU97" s="18" t="s">
        <v>210</v>
      </c>
      <c r="BK97" s="161">
        <f>BK98</f>
        <v>0</v>
      </c>
    </row>
    <row r="98" spans="1:65" s="12" customFormat="1" ht="25.9" customHeight="1">
      <c r="B98" s="162"/>
      <c r="C98" s="163"/>
      <c r="D98" s="164" t="s">
        <v>74</v>
      </c>
      <c r="E98" s="165" t="s">
        <v>295</v>
      </c>
      <c r="F98" s="165" t="s">
        <v>296</v>
      </c>
      <c r="G98" s="163"/>
      <c r="H98" s="163"/>
      <c r="I98" s="166"/>
      <c r="J98" s="167">
        <f>BK98</f>
        <v>0</v>
      </c>
      <c r="K98" s="163"/>
      <c r="L98" s="168"/>
      <c r="M98" s="169"/>
      <c r="N98" s="170"/>
      <c r="O98" s="170"/>
      <c r="P98" s="171">
        <f>P99+P139+P225</f>
        <v>0</v>
      </c>
      <c r="Q98" s="170"/>
      <c r="R98" s="171">
        <f>R99+R139+R225</f>
        <v>4.66153</v>
      </c>
      <c r="S98" s="170"/>
      <c r="T98" s="172">
        <f>T99+T139+T225</f>
        <v>0</v>
      </c>
      <c r="AR98" s="173" t="s">
        <v>86</v>
      </c>
      <c r="AT98" s="174" t="s">
        <v>74</v>
      </c>
      <c r="AU98" s="174" t="s">
        <v>75</v>
      </c>
      <c r="AY98" s="173" t="s">
        <v>233</v>
      </c>
      <c r="BK98" s="175">
        <f>BK99+BK139+BK225</f>
        <v>0</v>
      </c>
    </row>
    <row r="99" spans="1:65" s="12" customFormat="1" ht="22.9" customHeight="1">
      <c r="B99" s="162"/>
      <c r="C99" s="163"/>
      <c r="D99" s="164" t="s">
        <v>74</v>
      </c>
      <c r="E99" s="176" t="s">
        <v>571</v>
      </c>
      <c r="F99" s="176" t="s">
        <v>2641</v>
      </c>
      <c r="G99" s="163"/>
      <c r="H99" s="163"/>
      <c r="I99" s="166"/>
      <c r="J99" s="177">
        <f>BK99</f>
        <v>0</v>
      </c>
      <c r="K99" s="163"/>
      <c r="L99" s="168"/>
      <c r="M99" s="169"/>
      <c r="N99" s="170"/>
      <c r="O99" s="170"/>
      <c r="P99" s="171">
        <f>SUM(P100:P138)</f>
        <v>0</v>
      </c>
      <c r="Q99" s="170"/>
      <c r="R99" s="171">
        <f>SUM(R100:R138)</f>
        <v>0.10896</v>
      </c>
      <c r="S99" s="170"/>
      <c r="T99" s="172">
        <f>SUM(T100:T138)</f>
        <v>0</v>
      </c>
      <c r="AR99" s="173" t="s">
        <v>86</v>
      </c>
      <c r="AT99" s="174" t="s">
        <v>74</v>
      </c>
      <c r="AU99" s="174" t="s">
        <v>80</v>
      </c>
      <c r="AY99" s="173" t="s">
        <v>233</v>
      </c>
      <c r="BK99" s="175">
        <f>SUM(BK100:BK138)</f>
        <v>0</v>
      </c>
    </row>
    <row r="100" spans="1:65" s="2" customFormat="1" ht="24.2" customHeight="1">
      <c r="A100" s="35"/>
      <c r="B100" s="36"/>
      <c r="C100" s="178" t="s">
        <v>80</v>
      </c>
      <c r="D100" s="178" t="s">
        <v>236</v>
      </c>
      <c r="E100" s="179" t="s">
        <v>351</v>
      </c>
      <c r="F100" s="180" t="s">
        <v>573</v>
      </c>
      <c r="G100" s="181" t="s">
        <v>301</v>
      </c>
      <c r="H100" s="182">
        <v>2</v>
      </c>
      <c r="I100" s="183"/>
      <c r="J100" s="184">
        <f>ROUND(I100*H100,2)</f>
        <v>0</v>
      </c>
      <c r="K100" s="180" t="s">
        <v>240</v>
      </c>
      <c r="L100" s="40"/>
      <c r="M100" s="185" t="s">
        <v>19</v>
      </c>
      <c r="N100" s="186" t="s">
        <v>46</v>
      </c>
      <c r="O100" s="65"/>
      <c r="P100" s="187">
        <f>O100*H100</f>
        <v>0</v>
      </c>
      <c r="Q100" s="187">
        <v>5.0000000000000001E-4</v>
      </c>
      <c r="R100" s="187">
        <f>Q100*H100</f>
        <v>1E-3</v>
      </c>
      <c r="S100" s="187">
        <v>0</v>
      </c>
      <c r="T100" s="18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194</v>
      </c>
      <c r="AT100" s="189" t="s">
        <v>236</v>
      </c>
      <c r="AU100" s="189" t="s">
        <v>86</v>
      </c>
      <c r="AY100" s="18" t="s">
        <v>233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80</v>
      </c>
      <c r="BK100" s="190">
        <f>ROUND(I100*H100,2)</f>
        <v>0</v>
      </c>
      <c r="BL100" s="18" t="s">
        <v>194</v>
      </c>
      <c r="BM100" s="189" t="s">
        <v>2642</v>
      </c>
    </row>
    <row r="101" spans="1:65" s="2" customFormat="1">
      <c r="A101" s="35"/>
      <c r="B101" s="36"/>
      <c r="C101" s="37"/>
      <c r="D101" s="191" t="s">
        <v>243</v>
      </c>
      <c r="E101" s="37"/>
      <c r="F101" s="192" t="s">
        <v>354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243</v>
      </c>
      <c r="AU101" s="18" t="s">
        <v>86</v>
      </c>
    </row>
    <row r="102" spans="1:65" s="2" customFormat="1" ht="24.2" customHeight="1">
      <c r="A102" s="35"/>
      <c r="B102" s="36"/>
      <c r="C102" s="206" t="s">
        <v>86</v>
      </c>
      <c r="D102" s="206" t="s">
        <v>310</v>
      </c>
      <c r="E102" s="207" t="s">
        <v>355</v>
      </c>
      <c r="F102" s="208" t="s">
        <v>575</v>
      </c>
      <c r="G102" s="209" t="s">
        <v>301</v>
      </c>
      <c r="H102" s="210">
        <v>2</v>
      </c>
      <c r="I102" s="211"/>
      <c r="J102" s="212">
        <f>ROUND(I102*H102,2)</f>
        <v>0</v>
      </c>
      <c r="K102" s="208" t="s">
        <v>240</v>
      </c>
      <c r="L102" s="213"/>
      <c r="M102" s="214" t="s">
        <v>19</v>
      </c>
      <c r="N102" s="215" t="s">
        <v>46</v>
      </c>
      <c r="O102" s="65"/>
      <c r="P102" s="187">
        <f>O102*H102</f>
        <v>0</v>
      </c>
      <c r="Q102" s="187">
        <v>5.2999999999999998E-4</v>
      </c>
      <c r="R102" s="187">
        <f>Q102*H102</f>
        <v>1.06E-3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313</v>
      </c>
      <c r="AT102" s="189" t="s">
        <v>310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194</v>
      </c>
      <c r="BM102" s="189" t="s">
        <v>2643</v>
      </c>
    </row>
    <row r="103" spans="1:65" s="2" customFormat="1" ht="24.2" customHeight="1">
      <c r="A103" s="35"/>
      <c r="B103" s="36"/>
      <c r="C103" s="178" t="s">
        <v>91</v>
      </c>
      <c r="D103" s="178" t="s">
        <v>236</v>
      </c>
      <c r="E103" s="179" t="s">
        <v>577</v>
      </c>
      <c r="F103" s="180" t="s">
        <v>578</v>
      </c>
      <c r="G103" s="181" t="s">
        <v>301</v>
      </c>
      <c r="H103" s="182">
        <v>7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3.4000000000000002E-4</v>
      </c>
      <c r="R103" s="187">
        <f>Q103*H103</f>
        <v>2.3800000000000002E-3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194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194</v>
      </c>
      <c r="BM103" s="189" t="s">
        <v>2644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580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206" t="s">
        <v>260</v>
      </c>
      <c r="D105" s="206" t="s">
        <v>310</v>
      </c>
      <c r="E105" s="207" t="s">
        <v>581</v>
      </c>
      <c r="F105" s="208" t="s">
        <v>582</v>
      </c>
      <c r="G105" s="209" t="s">
        <v>301</v>
      </c>
      <c r="H105" s="210">
        <v>7</v>
      </c>
      <c r="I105" s="211"/>
      <c r="J105" s="212">
        <f>ROUND(I105*H105,2)</f>
        <v>0</v>
      </c>
      <c r="K105" s="208" t="s">
        <v>240</v>
      </c>
      <c r="L105" s="213"/>
      <c r="M105" s="214" t="s">
        <v>19</v>
      </c>
      <c r="N105" s="215" t="s">
        <v>46</v>
      </c>
      <c r="O105" s="65"/>
      <c r="P105" s="187">
        <f>O105*H105</f>
        <v>0</v>
      </c>
      <c r="Q105" s="187">
        <v>3.3E-4</v>
      </c>
      <c r="R105" s="187">
        <f>Q105*H105</f>
        <v>2.31E-3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313</v>
      </c>
      <c r="AT105" s="189" t="s">
        <v>310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194</v>
      </c>
      <c r="BM105" s="189" t="s">
        <v>2645</v>
      </c>
    </row>
    <row r="106" spans="1:65" s="2" customFormat="1" ht="24.2" customHeight="1">
      <c r="A106" s="35"/>
      <c r="B106" s="36"/>
      <c r="C106" s="178" t="s">
        <v>232</v>
      </c>
      <c r="D106" s="178" t="s">
        <v>236</v>
      </c>
      <c r="E106" s="179" t="s">
        <v>592</v>
      </c>
      <c r="F106" s="180" t="s">
        <v>2646</v>
      </c>
      <c r="G106" s="181" t="s">
        <v>301</v>
      </c>
      <c r="H106" s="182">
        <v>9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5.1999999999999995E-4</v>
      </c>
      <c r="R106" s="187">
        <f>Q106*H106</f>
        <v>4.6799999999999993E-3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194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2647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595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29.25">
      <c r="A108" s="35"/>
      <c r="B108" s="36"/>
      <c r="C108" s="37"/>
      <c r="D108" s="196" t="s">
        <v>249</v>
      </c>
      <c r="E108" s="37"/>
      <c r="F108" s="197" t="s">
        <v>588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249</v>
      </c>
      <c r="AU108" s="18" t="s">
        <v>86</v>
      </c>
    </row>
    <row r="109" spans="1:65" s="2" customFormat="1" ht="24.2" customHeight="1">
      <c r="A109" s="35"/>
      <c r="B109" s="36"/>
      <c r="C109" s="206" t="s">
        <v>269</v>
      </c>
      <c r="D109" s="206" t="s">
        <v>310</v>
      </c>
      <c r="E109" s="207" t="s">
        <v>596</v>
      </c>
      <c r="F109" s="208" t="s">
        <v>2648</v>
      </c>
      <c r="G109" s="209" t="s">
        <v>301</v>
      </c>
      <c r="H109" s="210">
        <v>9</v>
      </c>
      <c r="I109" s="211"/>
      <c r="J109" s="212">
        <f>ROUND(I109*H109,2)</f>
        <v>0</v>
      </c>
      <c r="K109" s="208" t="s">
        <v>240</v>
      </c>
      <c r="L109" s="213"/>
      <c r="M109" s="214" t="s">
        <v>19</v>
      </c>
      <c r="N109" s="215" t="s">
        <v>46</v>
      </c>
      <c r="O109" s="65"/>
      <c r="P109" s="187">
        <f>O109*H109</f>
        <v>0</v>
      </c>
      <c r="Q109" s="187">
        <v>5.1999999999999995E-4</v>
      </c>
      <c r="R109" s="187">
        <f>Q109*H109</f>
        <v>4.6799999999999993E-3</v>
      </c>
      <c r="S109" s="187">
        <v>0</v>
      </c>
      <c r="T109" s="18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313</v>
      </c>
      <c r="AT109" s="189" t="s">
        <v>310</v>
      </c>
      <c r="AU109" s="189" t="s">
        <v>86</v>
      </c>
      <c r="AY109" s="18" t="s">
        <v>233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80</v>
      </c>
      <c r="BK109" s="190">
        <f>ROUND(I109*H109,2)</f>
        <v>0</v>
      </c>
      <c r="BL109" s="18" t="s">
        <v>194</v>
      </c>
      <c r="BM109" s="189" t="s">
        <v>2649</v>
      </c>
    </row>
    <row r="110" spans="1:65" s="2" customFormat="1" ht="37.9" customHeight="1">
      <c r="A110" s="35"/>
      <c r="B110" s="36"/>
      <c r="C110" s="178" t="s">
        <v>276</v>
      </c>
      <c r="D110" s="178" t="s">
        <v>236</v>
      </c>
      <c r="E110" s="179" t="s">
        <v>607</v>
      </c>
      <c r="F110" s="180" t="s">
        <v>2650</v>
      </c>
      <c r="G110" s="181" t="s">
        <v>301</v>
      </c>
      <c r="H110" s="182">
        <v>59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2.5999999999999998E-4</v>
      </c>
      <c r="R110" s="187">
        <f>Q110*H110</f>
        <v>1.5339999999999999E-2</v>
      </c>
      <c r="S110" s="187">
        <v>0</v>
      </c>
      <c r="T110" s="18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194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194</v>
      </c>
      <c r="BM110" s="189" t="s">
        <v>2651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610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29.25">
      <c r="A112" s="35"/>
      <c r="B112" s="36"/>
      <c r="C112" s="37"/>
      <c r="D112" s="196" t="s">
        <v>249</v>
      </c>
      <c r="E112" s="37"/>
      <c r="F112" s="197" t="s">
        <v>603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249</v>
      </c>
      <c r="AU112" s="18" t="s">
        <v>86</v>
      </c>
    </row>
    <row r="113" spans="1:65" s="2" customFormat="1" ht="24.2" customHeight="1">
      <c r="A113" s="35"/>
      <c r="B113" s="36"/>
      <c r="C113" s="206" t="s">
        <v>284</v>
      </c>
      <c r="D113" s="206" t="s">
        <v>310</v>
      </c>
      <c r="E113" s="207" t="s">
        <v>611</v>
      </c>
      <c r="F113" s="208" t="s">
        <v>2652</v>
      </c>
      <c r="G113" s="209" t="s">
        <v>301</v>
      </c>
      <c r="H113" s="210">
        <v>59</v>
      </c>
      <c r="I113" s="211"/>
      <c r="J113" s="212">
        <f>ROUND(I113*H113,2)</f>
        <v>0</v>
      </c>
      <c r="K113" s="208" t="s">
        <v>240</v>
      </c>
      <c r="L113" s="213"/>
      <c r="M113" s="214" t="s">
        <v>19</v>
      </c>
      <c r="N113" s="215" t="s">
        <v>46</v>
      </c>
      <c r="O113" s="65"/>
      <c r="P113" s="187">
        <f>O113*H113</f>
        <v>0</v>
      </c>
      <c r="Q113" s="187">
        <v>2.3000000000000001E-4</v>
      </c>
      <c r="R113" s="187">
        <f>Q113*H113</f>
        <v>1.357E-2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313</v>
      </c>
      <c r="AT113" s="189" t="s">
        <v>310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194</v>
      </c>
      <c r="BM113" s="189" t="s">
        <v>2653</v>
      </c>
    </row>
    <row r="114" spans="1:65" s="2" customFormat="1" ht="24.2" customHeight="1">
      <c r="A114" s="35"/>
      <c r="B114" s="36"/>
      <c r="C114" s="178" t="s">
        <v>340</v>
      </c>
      <c r="D114" s="178" t="s">
        <v>236</v>
      </c>
      <c r="E114" s="179" t="s">
        <v>622</v>
      </c>
      <c r="F114" s="180" t="s">
        <v>2654</v>
      </c>
      <c r="G114" s="181" t="s">
        <v>301</v>
      </c>
      <c r="H114" s="182">
        <v>59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2.5999999999999998E-4</v>
      </c>
      <c r="R114" s="187">
        <f>Q114*H114</f>
        <v>1.5339999999999999E-2</v>
      </c>
      <c r="S114" s="187">
        <v>0</v>
      </c>
      <c r="T114" s="18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194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194</v>
      </c>
      <c r="BM114" s="189" t="s">
        <v>2655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625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29.25">
      <c r="A116" s="35"/>
      <c r="B116" s="36"/>
      <c r="C116" s="37"/>
      <c r="D116" s="196" t="s">
        <v>249</v>
      </c>
      <c r="E116" s="37"/>
      <c r="F116" s="197" t="s">
        <v>618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249</v>
      </c>
      <c r="AU116" s="18" t="s">
        <v>86</v>
      </c>
    </row>
    <row r="117" spans="1:65" s="2" customFormat="1" ht="24.2" customHeight="1">
      <c r="A117" s="35"/>
      <c r="B117" s="36"/>
      <c r="C117" s="206" t="s">
        <v>188</v>
      </c>
      <c r="D117" s="206" t="s">
        <v>310</v>
      </c>
      <c r="E117" s="207" t="s">
        <v>626</v>
      </c>
      <c r="F117" s="208" t="s">
        <v>2656</v>
      </c>
      <c r="G117" s="209" t="s">
        <v>301</v>
      </c>
      <c r="H117" s="210">
        <v>59</v>
      </c>
      <c r="I117" s="211"/>
      <c r="J117" s="212">
        <f>ROUND(I117*H117,2)</f>
        <v>0</v>
      </c>
      <c r="K117" s="208" t="s">
        <v>240</v>
      </c>
      <c r="L117" s="213"/>
      <c r="M117" s="214" t="s">
        <v>19</v>
      </c>
      <c r="N117" s="215" t="s">
        <v>46</v>
      </c>
      <c r="O117" s="65"/>
      <c r="P117" s="187">
        <f>O117*H117</f>
        <v>0</v>
      </c>
      <c r="Q117" s="187">
        <v>2.1000000000000001E-4</v>
      </c>
      <c r="R117" s="187">
        <f>Q117*H117</f>
        <v>1.239E-2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313</v>
      </c>
      <c r="AT117" s="189" t="s">
        <v>310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194</v>
      </c>
      <c r="BM117" s="189" t="s">
        <v>2657</v>
      </c>
    </row>
    <row r="118" spans="1:65" s="2" customFormat="1" ht="24.2" customHeight="1">
      <c r="A118" s="35"/>
      <c r="B118" s="36"/>
      <c r="C118" s="178" t="s">
        <v>123</v>
      </c>
      <c r="D118" s="178" t="s">
        <v>236</v>
      </c>
      <c r="E118" s="179" t="s">
        <v>503</v>
      </c>
      <c r="F118" s="180" t="s">
        <v>2658</v>
      </c>
      <c r="G118" s="181" t="s">
        <v>301</v>
      </c>
      <c r="H118" s="182">
        <v>18</v>
      </c>
      <c r="I118" s="183"/>
      <c r="J118" s="184">
        <f>ROUND(I118*H118,2)</f>
        <v>0</v>
      </c>
      <c r="K118" s="180" t="s">
        <v>240</v>
      </c>
      <c r="L118" s="40"/>
      <c r="M118" s="185" t="s">
        <v>19</v>
      </c>
      <c r="N118" s="186" t="s">
        <v>46</v>
      </c>
      <c r="O118" s="65"/>
      <c r="P118" s="187">
        <f>O118*H118</f>
        <v>0</v>
      </c>
      <c r="Q118" s="187">
        <v>2.2000000000000001E-4</v>
      </c>
      <c r="R118" s="187">
        <f>Q118*H118</f>
        <v>3.96E-3</v>
      </c>
      <c r="S118" s="187">
        <v>0</v>
      </c>
      <c r="T118" s="18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9" t="s">
        <v>194</v>
      </c>
      <c r="AT118" s="189" t="s">
        <v>236</v>
      </c>
      <c r="AU118" s="189" t="s">
        <v>86</v>
      </c>
      <c r="AY118" s="18" t="s">
        <v>233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8" t="s">
        <v>80</v>
      </c>
      <c r="BK118" s="190">
        <f>ROUND(I118*H118,2)</f>
        <v>0</v>
      </c>
      <c r="BL118" s="18" t="s">
        <v>194</v>
      </c>
      <c r="BM118" s="189" t="s">
        <v>2659</v>
      </c>
    </row>
    <row r="119" spans="1:65" s="2" customFormat="1">
      <c r="A119" s="35"/>
      <c r="B119" s="36"/>
      <c r="C119" s="37"/>
      <c r="D119" s="191" t="s">
        <v>243</v>
      </c>
      <c r="E119" s="37"/>
      <c r="F119" s="192" t="s">
        <v>506</v>
      </c>
      <c r="G119" s="37"/>
      <c r="H119" s="37"/>
      <c r="I119" s="193"/>
      <c r="J119" s="37"/>
      <c r="K119" s="37"/>
      <c r="L119" s="40"/>
      <c r="M119" s="194"/>
      <c r="N119" s="195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243</v>
      </c>
      <c r="AU119" s="18" t="s">
        <v>86</v>
      </c>
    </row>
    <row r="120" spans="1:65" s="2" customFormat="1" ht="19.5">
      <c r="A120" s="35"/>
      <c r="B120" s="36"/>
      <c r="C120" s="37"/>
      <c r="D120" s="196" t="s">
        <v>249</v>
      </c>
      <c r="E120" s="37"/>
      <c r="F120" s="197" t="s">
        <v>631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249</v>
      </c>
      <c r="AU120" s="18" t="s">
        <v>86</v>
      </c>
    </row>
    <row r="121" spans="1:65" s="2" customFormat="1" ht="24.2" customHeight="1">
      <c r="A121" s="35"/>
      <c r="B121" s="36"/>
      <c r="C121" s="206" t="s">
        <v>158</v>
      </c>
      <c r="D121" s="206" t="s">
        <v>310</v>
      </c>
      <c r="E121" s="207" t="s">
        <v>508</v>
      </c>
      <c r="F121" s="208" t="s">
        <v>2660</v>
      </c>
      <c r="G121" s="209" t="s">
        <v>301</v>
      </c>
      <c r="H121" s="210">
        <v>18</v>
      </c>
      <c r="I121" s="211"/>
      <c r="J121" s="212">
        <f>ROUND(I121*H121,2)</f>
        <v>0</v>
      </c>
      <c r="K121" s="208" t="s">
        <v>240</v>
      </c>
      <c r="L121" s="213"/>
      <c r="M121" s="214" t="s">
        <v>19</v>
      </c>
      <c r="N121" s="215" t="s">
        <v>46</v>
      </c>
      <c r="O121" s="65"/>
      <c r="P121" s="187">
        <f>O121*H121</f>
        <v>0</v>
      </c>
      <c r="Q121" s="187">
        <v>1.9000000000000001E-4</v>
      </c>
      <c r="R121" s="187">
        <f>Q121*H121</f>
        <v>3.4200000000000003E-3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313</v>
      </c>
      <c r="AT121" s="189" t="s">
        <v>310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194</v>
      </c>
      <c r="BM121" s="189" t="s">
        <v>2661</v>
      </c>
    </row>
    <row r="122" spans="1:65" s="2" customFormat="1" ht="24.2" customHeight="1">
      <c r="A122" s="35"/>
      <c r="B122" s="36"/>
      <c r="C122" s="178" t="s">
        <v>191</v>
      </c>
      <c r="D122" s="178" t="s">
        <v>236</v>
      </c>
      <c r="E122" s="179" t="s">
        <v>634</v>
      </c>
      <c r="F122" s="180" t="s">
        <v>2662</v>
      </c>
      <c r="G122" s="181" t="s">
        <v>301</v>
      </c>
      <c r="H122" s="182">
        <v>2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2.3000000000000001E-4</v>
      </c>
      <c r="R122" s="187">
        <f>Q122*H122</f>
        <v>4.6000000000000001E-4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194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194</v>
      </c>
      <c r="BM122" s="189" t="s">
        <v>2663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637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2" customFormat="1" ht="24.2" customHeight="1">
      <c r="A124" s="35"/>
      <c r="B124" s="36"/>
      <c r="C124" s="206" t="s">
        <v>126</v>
      </c>
      <c r="D124" s="206" t="s">
        <v>310</v>
      </c>
      <c r="E124" s="207" t="s">
        <v>638</v>
      </c>
      <c r="F124" s="208" t="s">
        <v>2664</v>
      </c>
      <c r="G124" s="209" t="s">
        <v>301</v>
      </c>
      <c r="H124" s="210">
        <v>2</v>
      </c>
      <c r="I124" s="211"/>
      <c r="J124" s="212">
        <f>ROUND(I124*H124,2)</f>
        <v>0</v>
      </c>
      <c r="K124" s="208" t="s">
        <v>240</v>
      </c>
      <c r="L124" s="213"/>
      <c r="M124" s="214" t="s">
        <v>19</v>
      </c>
      <c r="N124" s="215" t="s">
        <v>46</v>
      </c>
      <c r="O124" s="65"/>
      <c r="P124" s="187">
        <f>O124*H124</f>
        <v>0</v>
      </c>
      <c r="Q124" s="187">
        <v>2.0000000000000001E-4</v>
      </c>
      <c r="R124" s="187">
        <f>Q124*H124</f>
        <v>4.0000000000000002E-4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313</v>
      </c>
      <c r="AT124" s="189" t="s">
        <v>310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2665</v>
      </c>
    </row>
    <row r="125" spans="1:65" s="2" customFormat="1" ht="24.2" customHeight="1">
      <c r="A125" s="35"/>
      <c r="B125" s="36"/>
      <c r="C125" s="178" t="s">
        <v>8</v>
      </c>
      <c r="D125" s="178" t="s">
        <v>236</v>
      </c>
      <c r="E125" s="179" t="s">
        <v>641</v>
      </c>
      <c r="F125" s="180" t="s">
        <v>2666</v>
      </c>
      <c r="G125" s="181" t="s">
        <v>301</v>
      </c>
      <c r="H125" s="182">
        <v>20</v>
      </c>
      <c r="I125" s="183"/>
      <c r="J125" s="184">
        <f>ROUND(I125*H125,2)</f>
        <v>0</v>
      </c>
      <c r="K125" s="180" t="s">
        <v>240</v>
      </c>
      <c r="L125" s="40"/>
      <c r="M125" s="185" t="s">
        <v>19</v>
      </c>
      <c r="N125" s="186" t="s">
        <v>46</v>
      </c>
      <c r="O125" s="65"/>
      <c r="P125" s="187">
        <f>O125*H125</f>
        <v>0</v>
      </c>
      <c r="Q125" s="187">
        <v>9.0000000000000006E-5</v>
      </c>
      <c r="R125" s="187">
        <f>Q125*H125</f>
        <v>1.8000000000000002E-3</v>
      </c>
      <c r="S125" s="187">
        <v>0</v>
      </c>
      <c r="T125" s="18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194</v>
      </c>
      <c r="AT125" s="189" t="s">
        <v>236</v>
      </c>
      <c r="AU125" s="189" t="s">
        <v>86</v>
      </c>
      <c r="AY125" s="18" t="s">
        <v>233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8" t="s">
        <v>80</v>
      </c>
      <c r="BK125" s="190">
        <f>ROUND(I125*H125,2)</f>
        <v>0</v>
      </c>
      <c r="BL125" s="18" t="s">
        <v>194</v>
      </c>
      <c r="BM125" s="189" t="s">
        <v>2667</v>
      </c>
    </row>
    <row r="126" spans="1:65" s="2" customFormat="1">
      <c r="A126" s="35"/>
      <c r="B126" s="36"/>
      <c r="C126" s="37"/>
      <c r="D126" s="191" t="s">
        <v>243</v>
      </c>
      <c r="E126" s="37"/>
      <c r="F126" s="192" t="s">
        <v>644</v>
      </c>
      <c r="G126" s="37"/>
      <c r="H126" s="37"/>
      <c r="I126" s="193"/>
      <c r="J126" s="37"/>
      <c r="K126" s="37"/>
      <c r="L126" s="40"/>
      <c r="M126" s="194"/>
      <c r="N126" s="195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243</v>
      </c>
      <c r="AU126" s="18" t="s">
        <v>86</v>
      </c>
    </row>
    <row r="127" spans="1:65" s="2" customFormat="1" ht="24.2" customHeight="1">
      <c r="A127" s="35"/>
      <c r="B127" s="36"/>
      <c r="C127" s="206" t="s">
        <v>194</v>
      </c>
      <c r="D127" s="206" t="s">
        <v>310</v>
      </c>
      <c r="E127" s="207" t="s">
        <v>645</v>
      </c>
      <c r="F127" s="208" t="s">
        <v>2668</v>
      </c>
      <c r="G127" s="209" t="s">
        <v>301</v>
      </c>
      <c r="H127" s="210">
        <v>20</v>
      </c>
      <c r="I127" s="211"/>
      <c r="J127" s="212">
        <f>ROUND(I127*H127,2)</f>
        <v>0</v>
      </c>
      <c r="K127" s="208" t="s">
        <v>240</v>
      </c>
      <c r="L127" s="213"/>
      <c r="M127" s="214" t="s">
        <v>19</v>
      </c>
      <c r="N127" s="215" t="s">
        <v>46</v>
      </c>
      <c r="O127" s="65"/>
      <c r="P127" s="187">
        <f>O127*H127</f>
        <v>0</v>
      </c>
      <c r="Q127" s="187">
        <v>4.0000000000000003E-5</v>
      </c>
      <c r="R127" s="187">
        <f>Q127*H127</f>
        <v>8.0000000000000004E-4</v>
      </c>
      <c r="S127" s="187">
        <v>0</v>
      </c>
      <c r="T127" s="18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313</v>
      </c>
      <c r="AT127" s="189" t="s">
        <v>310</v>
      </c>
      <c r="AU127" s="189" t="s">
        <v>86</v>
      </c>
      <c r="AY127" s="18" t="s">
        <v>233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80</v>
      </c>
      <c r="BK127" s="190">
        <f>ROUND(I127*H127,2)</f>
        <v>0</v>
      </c>
      <c r="BL127" s="18" t="s">
        <v>194</v>
      </c>
      <c r="BM127" s="189" t="s">
        <v>2669</v>
      </c>
    </row>
    <row r="128" spans="1:65" s="2" customFormat="1" ht="24.2" customHeight="1">
      <c r="A128" s="35"/>
      <c r="B128" s="36"/>
      <c r="C128" s="178" t="s">
        <v>129</v>
      </c>
      <c r="D128" s="178" t="s">
        <v>236</v>
      </c>
      <c r="E128" s="179" t="s">
        <v>648</v>
      </c>
      <c r="F128" s="180" t="s">
        <v>2670</v>
      </c>
      <c r="G128" s="181" t="s">
        <v>301</v>
      </c>
      <c r="H128" s="182">
        <v>59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2.9E-4</v>
      </c>
      <c r="R128" s="187">
        <f>Q128*H128</f>
        <v>1.711E-2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2671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651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39">
      <c r="A130" s="35"/>
      <c r="B130" s="36"/>
      <c r="C130" s="37"/>
      <c r="D130" s="196" t="s">
        <v>249</v>
      </c>
      <c r="E130" s="37"/>
      <c r="F130" s="197" t="s">
        <v>652</v>
      </c>
      <c r="G130" s="37"/>
      <c r="H130" s="37"/>
      <c r="I130" s="193"/>
      <c r="J130" s="37"/>
      <c r="K130" s="37"/>
      <c r="L130" s="40"/>
      <c r="M130" s="194"/>
      <c r="N130" s="195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249</v>
      </c>
      <c r="AU130" s="18" t="s">
        <v>86</v>
      </c>
    </row>
    <row r="131" spans="1:65" s="2" customFormat="1" ht="24.2" customHeight="1">
      <c r="A131" s="35"/>
      <c r="B131" s="36"/>
      <c r="C131" s="206" t="s">
        <v>163</v>
      </c>
      <c r="D131" s="206" t="s">
        <v>310</v>
      </c>
      <c r="E131" s="207" t="s">
        <v>653</v>
      </c>
      <c r="F131" s="208" t="s">
        <v>2672</v>
      </c>
      <c r="G131" s="209" t="s">
        <v>301</v>
      </c>
      <c r="H131" s="210">
        <v>59</v>
      </c>
      <c r="I131" s="211"/>
      <c r="J131" s="212">
        <f>ROUND(I131*H131,2)</f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>O131*H131</f>
        <v>0</v>
      </c>
      <c r="Q131" s="187">
        <v>1.3999999999999999E-4</v>
      </c>
      <c r="R131" s="187">
        <f>Q131*H131</f>
        <v>8.26E-3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313</v>
      </c>
      <c r="AT131" s="189" t="s">
        <v>310</v>
      </c>
      <c r="AU131" s="189" t="s">
        <v>86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2673</v>
      </c>
    </row>
    <row r="132" spans="1:65" s="2" customFormat="1" ht="49.15" customHeight="1">
      <c r="A132" s="35"/>
      <c r="B132" s="36"/>
      <c r="C132" s="178" t="s">
        <v>197</v>
      </c>
      <c r="D132" s="178" t="s">
        <v>236</v>
      </c>
      <c r="E132" s="179" t="s">
        <v>656</v>
      </c>
      <c r="F132" s="180" t="s">
        <v>2674</v>
      </c>
      <c r="G132" s="181" t="s">
        <v>549</v>
      </c>
      <c r="H132" s="182">
        <v>0.109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2675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659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49.15" customHeight="1">
      <c r="A134" s="35"/>
      <c r="B134" s="36"/>
      <c r="C134" s="178" t="s">
        <v>132</v>
      </c>
      <c r="D134" s="178" t="s">
        <v>236</v>
      </c>
      <c r="E134" s="179" t="s">
        <v>660</v>
      </c>
      <c r="F134" s="180" t="s">
        <v>2676</v>
      </c>
      <c r="G134" s="181" t="s">
        <v>549</v>
      </c>
      <c r="H134" s="182">
        <v>0.109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2677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663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55.5" customHeight="1">
      <c r="A136" s="35"/>
      <c r="B136" s="36"/>
      <c r="C136" s="178" t="s">
        <v>7</v>
      </c>
      <c r="D136" s="178" t="s">
        <v>236</v>
      </c>
      <c r="E136" s="179" t="s">
        <v>2084</v>
      </c>
      <c r="F136" s="180" t="s">
        <v>2678</v>
      </c>
      <c r="G136" s="181" t="s">
        <v>549</v>
      </c>
      <c r="H136" s="182">
        <v>2.7250000000000001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2679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2087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13" customFormat="1">
      <c r="B138" s="216"/>
      <c r="C138" s="217"/>
      <c r="D138" s="196" t="s">
        <v>562</v>
      </c>
      <c r="E138" s="217"/>
      <c r="F138" s="218" t="s">
        <v>2680</v>
      </c>
      <c r="G138" s="217"/>
      <c r="H138" s="219">
        <v>2.7250000000000001</v>
      </c>
      <c r="I138" s="220"/>
      <c r="J138" s="217"/>
      <c r="K138" s="217"/>
      <c r="L138" s="221"/>
      <c r="M138" s="226"/>
      <c r="N138" s="227"/>
      <c r="O138" s="227"/>
      <c r="P138" s="227"/>
      <c r="Q138" s="227"/>
      <c r="R138" s="227"/>
      <c r="S138" s="227"/>
      <c r="T138" s="228"/>
      <c r="AT138" s="225" t="s">
        <v>562</v>
      </c>
      <c r="AU138" s="225" t="s">
        <v>86</v>
      </c>
      <c r="AV138" s="13" t="s">
        <v>86</v>
      </c>
      <c r="AW138" s="13" t="s">
        <v>4</v>
      </c>
      <c r="AX138" s="13" t="s">
        <v>80</v>
      </c>
      <c r="AY138" s="225" t="s">
        <v>233</v>
      </c>
    </row>
    <row r="139" spans="1:65" s="12" customFormat="1" ht="22.9" customHeight="1">
      <c r="B139" s="162"/>
      <c r="C139" s="163"/>
      <c r="D139" s="164" t="s">
        <v>74</v>
      </c>
      <c r="E139" s="176" t="s">
        <v>669</v>
      </c>
      <c r="F139" s="176" t="s">
        <v>2681</v>
      </c>
      <c r="G139" s="163"/>
      <c r="H139" s="163"/>
      <c r="I139" s="166"/>
      <c r="J139" s="177">
        <f>BK139</f>
        <v>0</v>
      </c>
      <c r="K139" s="163"/>
      <c r="L139" s="168"/>
      <c r="M139" s="169"/>
      <c r="N139" s="170"/>
      <c r="O139" s="170"/>
      <c r="P139" s="171">
        <f>P140+SUM(P141:P171)+P204</f>
        <v>0</v>
      </c>
      <c r="Q139" s="170"/>
      <c r="R139" s="171">
        <f>R140+SUM(R141:R171)+R204</f>
        <v>4.53017</v>
      </c>
      <c r="S139" s="170"/>
      <c r="T139" s="172">
        <f>T140+SUM(T141:T171)+T204</f>
        <v>0</v>
      </c>
      <c r="AR139" s="173" t="s">
        <v>86</v>
      </c>
      <c r="AT139" s="174" t="s">
        <v>74</v>
      </c>
      <c r="AU139" s="174" t="s">
        <v>80</v>
      </c>
      <c r="AY139" s="173" t="s">
        <v>233</v>
      </c>
      <c r="BK139" s="175">
        <f>BK140+SUM(BK141:BK171)+BK204</f>
        <v>0</v>
      </c>
    </row>
    <row r="140" spans="1:65" s="2" customFormat="1" ht="49.15" customHeight="1">
      <c r="A140" s="35"/>
      <c r="B140" s="36"/>
      <c r="C140" s="178" t="s">
        <v>200</v>
      </c>
      <c r="D140" s="178" t="s">
        <v>236</v>
      </c>
      <c r="E140" s="179" t="s">
        <v>679</v>
      </c>
      <c r="F140" s="180" t="s">
        <v>2682</v>
      </c>
      <c r="G140" s="181" t="s">
        <v>301</v>
      </c>
      <c r="H140" s="182">
        <v>3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2.5159999999999998E-2</v>
      </c>
      <c r="R140" s="187">
        <f>Q140*H140</f>
        <v>7.5479999999999992E-2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2683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682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19.5">
      <c r="A142" s="35"/>
      <c r="B142" s="36"/>
      <c r="C142" s="37"/>
      <c r="D142" s="196" t="s">
        <v>249</v>
      </c>
      <c r="E142" s="37"/>
      <c r="F142" s="197" t="s">
        <v>675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249</v>
      </c>
      <c r="AU142" s="18" t="s">
        <v>86</v>
      </c>
    </row>
    <row r="143" spans="1:65" s="2" customFormat="1" ht="33" customHeight="1">
      <c r="A143" s="35"/>
      <c r="B143" s="36"/>
      <c r="C143" s="206" t="s">
        <v>135</v>
      </c>
      <c r="D143" s="206" t="s">
        <v>310</v>
      </c>
      <c r="E143" s="207" t="s">
        <v>683</v>
      </c>
      <c r="F143" s="208" t="s">
        <v>2684</v>
      </c>
      <c r="G143" s="209" t="s">
        <v>301</v>
      </c>
      <c r="H143" s="210">
        <v>3</v>
      </c>
      <c r="I143" s="211"/>
      <c r="J143" s="212">
        <f>ROUND(I143*H143,2)</f>
        <v>0</v>
      </c>
      <c r="K143" s="208" t="s">
        <v>240</v>
      </c>
      <c r="L143" s="213"/>
      <c r="M143" s="214" t="s">
        <v>19</v>
      </c>
      <c r="N143" s="215" t="s">
        <v>46</v>
      </c>
      <c r="O143" s="65"/>
      <c r="P143" s="187">
        <f>O143*H143</f>
        <v>0</v>
      </c>
      <c r="Q143" s="187">
        <v>2.2960000000000001E-2</v>
      </c>
      <c r="R143" s="187">
        <f>Q143*H143</f>
        <v>6.8879999999999997E-2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313</v>
      </c>
      <c r="AT143" s="189" t="s">
        <v>310</v>
      </c>
      <c r="AU143" s="189" t="s">
        <v>86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2685</v>
      </c>
    </row>
    <row r="144" spans="1:65" s="2" customFormat="1" ht="49.15" customHeight="1">
      <c r="A144" s="35"/>
      <c r="B144" s="36"/>
      <c r="C144" s="178" t="s">
        <v>168</v>
      </c>
      <c r="D144" s="178" t="s">
        <v>236</v>
      </c>
      <c r="E144" s="179" t="s">
        <v>686</v>
      </c>
      <c r="F144" s="180" t="s">
        <v>2686</v>
      </c>
      <c r="G144" s="181" t="s">
        <v>301</v>
      </c>
      <c r="H144" s="182">
        <v>13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2.8029999999999999E-2</v>
      </c>
      <c r="R144" s="187">
        <f>Q144*H144</f>
        <v>0.36438999999999999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2687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689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19.5">
      <c r="A146" s="35"/>
      <c r="B146" s="36"/>
      <c r="C146" s="37"/>
      <c r="D146" s="196" t="s">
        <v>249</v>
      </c>
      <c r="E146" s="37"/>
      <c r="F146" s="197" t="s">
        <v>675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249</v>
      </c>
      <c r="AU146" s="18" t="s">
        <v>86</v>
      </c>
    </row>
    <row r="147" spans="1:65" s="2" customFormat="1" ht="33" customHeight="1">
      <c r="A147" s="35"/>
      <c r="B147" s="36"/>
      <c r="C147" s="206" t="s">
        <v>203</v>
      </c>
      <c r="D147" s="206" t="s">
        <v>310</v>
      </c>
      <c r="E147" s="207" t="s">
        <v>690</v>
      </c>
      <c r="F147" s="208" t="s">
        <v>2688</v>
      </c>
      <c r="G147" s="209" t="s">
        <v>301</v>
      </c>
      <c r="H147" s="210">
        <v>13</v>
      </c>
      <c r="I147" s="211"/>
      <c r="J147" s="212">
        <f>ROUND(I147*H147,2)</f>
        <v>0</v>
      </c>
      <c r="K147" s="208" t="s">
        <v>240</v>
      </c>
      <c r="L147" s="213"/>
      <c r="M147" s="214" t="s">
        <v>19</v>
      </c>
      <c r="N147" s="215" t="s">
        <v>46</v>
      </c>
      <c r="O147" s="65"/>
      <c r="P147" s="187">
        <f>O147*H147</f>
        <v>0</v>
      </c>
      <c r="Q147" s="187">
        <v>2.5829999999999999E-2</v>
      </c>
      <c r="R147" s="187">
        <f>Q147*H147</f>
        <v>0.33578999999999998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313</v>
      </c>
      <c r="AT147" s="189" t="s">
        <v>310</v>
      </c>
      <c r="AU147" s="189" t="s">
        <v>86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2689</v>
      </c>
    </row>
    <row r="148" spans="1:65" s="2" customFormat="1" ht="49.15" customHeight="1">
      <c r="A148" s="35"/>
      <c r="B148" s="36"/>
      <c r="C148" s="178" t="s">
        <v>401</v>
      </c>
      <c r="D148" s="178" t="s">
        <v>236</v>
      </c>
      <c r="E148" s="179" t="s">
        <v>693</v>
      </c>
      <c r="F148" s="180" t="s">
        <v>2690</v>
      </c>
      <c r="G148" s="181" t="s">
        <v>301</v>
      </c>
      <c r="H148" s="182">
        <v>4</v>
      </c>
      <c r="I148" s="183"/>
      <c r="J148" s="184">
        <f>ROUND(I148*H148,2)</f>
        <v>0</v>
      </c>
      <c r="K148" s="180" t="s">
        <v>240</v>
      </c>
      <c r="L148" s="40"/>
      <c r="M148" s="185" t="s">
        <v>19</v>
      </c>
      <c r="N148" s="186" t="s">
        <v>46</v>
      </c>
      <c r="O148" s="65"/>
      <c r="P148" s="187">
        <f>O148*H148</f>
        <v>0</v>
      </c>
      <c r="Q148" s="187">
        <v>3.09E-2</v>
      </c>
      <c r="R148" s="187">
        <f>Q148*H148</f>
        <v>0.1236</v>
      </c>
      <c r="S148" s="187">
        <v>0</v>
      </c>
      <c r="T148" s="18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194</v>
      </c>
      <c r="AT148" s="189" t="s">
        <v>236</v>
      </c>
      <c r="AU148" s="189" t="s">
        <v>86</v>
      </c>
      <c r="AY148" s="18" t="s">
        <v>233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8" t="s">
        <v>80</v>
      </c>
      <c r="BK148" s="190">
        <f>ROUND(I148*H148,2)</f>
        <v>0</v>
      </c>
      <c r="BL148" s="18" t="s">
        <v>194</v>
      </c>
      <c r="BM148" s="189" t="s">
        <v>2691</v>
      </c>
    </row>
    <row r="149" spans="1:65" s="2" customFormat="1">
      <c r="A149" s="35"/>
      <c r="B149" s="36"/>
      <c r="C149" s="37"/>
      <c r="D149" s="191" t="s">
        <v>243</v>
      </c>
      <c r="E149" s="37"/>
      <c r="F149" s="192" t="s">
        <v>696</v>
      </c>
      <c r="G149" s="37"/>
      <c r="H149" s="37"/>
      <c r="I149" s="193"/>
      <c r="J149" s="37"/>
      <c r="K149" s="37"/>
      <c r="L149" s="40"/>
      <c r="M149" s="194"/>
      <c r="N149" s="195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243</v>
      </c>
      <c r="AU149" s="18" t="s">
        <v>86</v>
      </c>
    </row>
    <row r="150" spans="1:65" s="2" customFormat="1" ht="19.5">
      <c r="A150" s="35"/>
      <c r="B150" s="36"/>
      <c r="C150" s="37"/>
      <c r="D150" s="196" t="s">
        <v>249</v>
      </c>
      <c r="E150" s="37"/>
      <c r="F150" s="197" t="s">
        <v>675</v>
      </c>
      <c r="G150" s="37"/>
      <c r="H150" s="37"/>
      <c r="I150" s="193"/>
      <c r="J150" s="37"/>
      <c r="K150" s="37"/>
      <c r="L150" s="40"/>
      <c r="M150" s="194"/>
      <c r="N150" s="195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249</v>
      </c>
      <c r="AU150" s="18" t="s">
        <v>86</v>
      </c>
    </row>
    <row r="151" spans="1:65" s="2" customFormat="1" ht="33" customHeight="1">
      <c r="A151" s="35"/>
      <c r="B151" s="36"/>
      <c r="C151" s="206" t="s">
        <v>406</v>
      </c>
      <c r="D151" s="206" t="s">
        <v>310</v>
      </c>
      <c r="E151" s="207" t="s">
        <v>697</v>
      </c>
      <c r="F151" s="208" t="s">
        <v>2692</v>
      </c>
      <c r="G151" s="209" t="s">
        <v>301</v>
      </c>
      <c r="H151" s="210">
        <v>4</v>
      </c>
      <c r="I151" s="211"/>
      <c r="J151" s="212">
        <f>ROUND(I151*H151,2)</f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>O151*H151</f>
        <v>0</v>
      </c>
      <c r="Q151" s="187">
        <v>2.87E-2</v>
      </c>
      <c r="R151" s="187">
        <f>Q151*H151</f>
        <v>0.1148</v>
      </c>
      <c r="S151" s="187">
        <v>0</v>
      </c>
      <c r="T151" s="18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8" t="s">
        <v>80</v>
      </c>
      <c r="BK151" s="190">
        <f>ROUND(I151*H151,2)</f>
        <v>0</v>
      </c>
      <c r="BL151" s="18" t="s">
        <v>194</v>
      </c>
      <c r="BM151" s="189" t="s">
        <v>2693</v>
      </c>
    </row>
    <row r="152" spans="1:65" s="2" customFormat="1" ht="49.15" customHeight="1">
      <c r="A152" s="35"/>
      <c r="B152" s="36"/>
      <c r="C152" s="178" t="s">
        <v>410</v>
      </c>
      <c r="D152" s="178" t="s">
        <v>236</v>
      </c>
      <c r="E152" s="179" t="s">
        <v>714</v>
      </c>
      <c r="F152" s="180" t="s">
        <v>2694</v>
      </c>
      <c r="G152" s="181" t="s">
        <v>301</v>
      </c>
      <c r="H152" s="182">
        <v>28</v>
      </c>
      <c r="I152" s="183"/>
      <c r="J152" s="184">
        <f>ROUND(I152*H152,2)</f>
        <v>0</v>
      </c>
      <c r="K152" s="180" t="s">
        <v>240</v>
      </c>
      <c r="L152" s="40"/>
      <c r="M152" s="185" t="s">
        <v>19</v>
      </c>
      <c r="N152" s="186" t="s">
        <v>46</v>
      </c>
      <c r="O152" s="65"/>
      <c r="P152" s="187">
        <f>O152*H152</f>
        <v>0</v>
      </c>
      <c r="Q152" s="187">
        <v>3.4799999999999998E-2</v>
      </c>
      <c r="R152" s="187">
        <f>Q152*H152</f>
        <v>0.97439999999999993</v>
      </c>
      <c r="S152" s="187">
        <v>0</v>
      </c>
      <c r="T152" s="18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194</v>
      </c>
      <c r="AT152" s="189" t="s">
        <v>236</v>
      </c>
      <c r="AU152" s="189" t="s">
        <v>86</v>
      </c>
      <c r="AY152" s="18" t="s">
        <v>233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8" t="s">
        <v>80</v>
      </c>
      <c r="BK152" s="190">
        <f>ROUND(I152*H152,2)</f>
        <v>0</v>
      </c>
      <c r="BL152" s="18" t="s">
        <v>194</v>
      </c>
      <c r="BM152" s="189" t="s">
        <v>2695</v>
      </c>
    </row>
    <row r="153" spans="1:65" s="2" customFormat="1">
      <c r="A153" s="35"/>
      <c r="B153" s="36"/>
      <c r="C153" s="37"/>
      <c r="D153" s="191" t="s">
        <v>243</v>
      </c>
      <c r="E153" s="37"/>
      <c r="F153" s="192" t="s">
        <v>717</v>
      </c>
      <c r="G153" s="37"/>
      <c r="H153" s="37"/>
      <c r="I153" s="193"/>
      <c r="J153" s="37"/>
      <c r="K153" s="37"/>
      <c r="L153" s="40"/>
      <c r="M153" s="194"/>
      <c r="N153" s="195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243</v>
      </c>
      <c r="AU153" s="18" t="s">
        <v>86</v>
      </c>
    </row>
    <row r="154" spans="1:65" s="2" customFormat="1" ht="19.5">
      <c r="A154" s="35"/>
      <c r="B154" s="36"/>
      <c r="C154" s="37"/>
      <c r="D154" s="196" t="s">
        <v>249</v>
      </c>
      <c r="E154" s="37"/>
      <c r="F154" s="197" t="s">
        <v>675</v>
      </c>
      <c r="G154" s="37"/>
      <c r="H154" s="37"/>
      <c r="I154" s="193"/>
      <c r="J154" s="37"/>
      <c r="K154" s="37"/>
      <c r="L154" s="40"/>
      <c r="M154" s="194"/>
      <c r="N154" s="195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249</v>
      </c>
      <c r="AU154" s="18" t="s">
        <v>86</v>
      </c>
    </row>
    <row r="155" spans="1:65" s="2" customFormat="1" ht="33" customHeight="1">
      <c r="A155" s="35"/>
      <c r="B155" s="36"/>
      <c r="C155" s="206" t="s">
        <v>415</v>
      </c>
      <c r="D155" s="206" t="s">
        <v>310</v>
      </c>
      <c r="E155" s="207" t="s">
        <v>718</v>
      </c>
      <c r="F155" s="208" t="s">
        <v>2696</v>
      </c>
      <c r="G155" s="209" t="s">
        <v>301</v>
      </c>
      <c r="H155" s="210">
        <v>28</v>
      </c>
      <c r="I155" s="211"/>
      <c r="J155" s="212">
        <f>ROUND(I155*H155,2)</f>
        <v>0</v>
      </c>
      <c r="K155" s="208" t="s">
        <v>240</v>
      </c>
      <c r="L155" s="213"/>
      <c r="M155" s="214" t="s">
        <v>19</v>
      </c>
      <c r="N155" s="215" t="s">
        <v>46</v>
      </c>
      <c r="O155" s="65"/>
      <c r="P155" s="187">
        <f>O155*H155</f>
        <v>0</v>
      </c>
      <c r="Q155" s="187">
        <v>3.2599999999999997E-2</v>
      </c>
      <c r="R155" s="187">
        <f>Q155*H155</f>
        <v>0.91279999999999994</v>
      </c>
      <c r="S155" s="187">
        <v>0</v>
      </c>
      <c r="T155" s="18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313</v>
      </c>
      <c r="AT155" s="189" t="s">
        <v>310</v>
      </c>
      <c r="AU155" s="189" t="s">
        <v>86</v>
      </c>
      <c r="AY155" s="18" t="s">
        <v>233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8" t="s">
        <v>80</v>
      </c>
      <c r="BK155" s="190">
        <f>ROUND(I155*H155,2)</f>
        <v>0</v>
      </c>
      <c r="BL155" s="18" t="s">
        <v>194</v>
      </c>
      <c r="BM155" s="189" t="s">
        <v>2697</v>
      </c>
    </row>
    <row r="156" spans="1:65" s="2" customFormat="1" ht="49.15" customHeight="1">
      <c r="A156" s="35"/>
      <c r="B156" s="36"/>
      <c r="C156" s="178" t="s">
        <v>419</v>
      </c>
      <c r="D156" s="178" t="s">
        <v>236</v>
      </c>
      <c r="E156" s="179" t="s">
        <v>721</v>
      </c>
      <c r="F156" s="180" t="s">
        <v>2698</v>
      </c>
      <c r="G156" s="181" t="s">
        <v>301</v>
      </c>
      <c r="H156" s="182">
        <v>9</v>
      </c>
      <c r="I156" s="183"/>
      <c r="J156" s="184">
        <f>ROUND(I156*H156,2)</f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>O156*H156</f>
        <v>0</v>
      </c>
      <c r="Q156" s="187">
        <v>3.7199999999999997E-2</v>
      </c>
      <c r="R156" s="187">
        <f>Q156*H156</f>
        <v>0.33479999999999999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2699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724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19.5">
      <c r="A158" s="35"/>
      <c r="B158" s="36"/>
      <c r="C158" s="37"/>
      <c r="D158" s="196" t="s">
        <v>249</v>
      </c>
      <c r="E158" s="37"/>
      <c r="F158" s="197" t="s">
        <v>675</v>
      </c>
      <c r="G158" s="37"/>
      <c r="H158" s="37"/>
      <c r="I158" s="193"/>
      <c r="J158" s="37"/>
      <c r="K158" s="37"/>
      <c r="L158" s="40"/>
      <c r="M158" s="194"/>
      <c r="N158" s="19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249</v>
      </c>
      <c r="AU158" s="18" t="s">
        <v>86</v>
      </c>
    </row>
    <row r="159" spans="1:65" s="2" customFormat="1" ht="33" customHeight="1">
      <c r="A159" s="35"/>
      <c r="B159" s="36"/>
      <c r="C159" s="206" t="s">
        <v>424</v>
      </c>
      <c r="D159" s="206" t="s">
        <v>310</v>
      </c>
      <c r="E159" s="207" t="s">
        <v>725</v>
      </c>
      <c r="F159" s="208" t="s">
        <v>2700</v>
      </c>
      <c r="G159" s="209" t="s">
        <v>301</v>
      </c>
      <c r="H159" s="210">
        <v>9</v>
      </c>
      <c r="I159" s="211"/>
      <c r="J159" s="212">
        <f>ROUND(I159*H159,2)</f>
        <v>0</v>
      </c>
      <c r="K159" s="208" t="s">
        <v>240</v>
      </c>
      <c r="L159" s="213"/>
      <c r="M159" s="214" t="s">
        <v>19</v>
      </c>
      <c r="N159" s="215" t="s">
        <v>46</v>
      </c>
      <c r="O159" s="65"/>
      <c r="P159" s="187">
        <f>O159*H159</f>
        <v>0</v>
      </c>
      <c r="Q159" s="187">
        <v>3.5000000000000003E-2</v>
      </c>
      <c r="R159" s="187">
        <f>Q159*H159</f>
        <v>0.31500000000000006</v>
      </c>
      <c r="S159" s="187">
        <v>0</v>
      </c>
      <c r="T159" s="18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313</v>
      </c>
      <c r="AT159" s="189" t="s">
        <v>310</v>
      </c>
      <c r="AU159" s="189" t="s">
        <v>86</v>
      </c>
      <c r="AY159" s="18" t="s">
        <v>233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8" t="s">
        <v>80</v>
      </c>
      <c r="BK159" s="190">
        <f>ROUND(I159*H159,2)</f>
        <v>0</v>
      </c>
      <c r="BL159" s="18" t="s">
        <v>194</v>
      </c>
      <c r="BM159" s="189" t="s">
        <v>2701</v>
      </c>
    </row>
    <row r="160" spans="1:65" s="2" customFormat="1" ht="49.15" customHeight="1">
      <c r="A160" s="35"/>
      <c r="B160" s="36"/>
      <c r="C160" s="178" t="s">
        <v>313</v>
      </c>
      <c r="D160" s="178" t="s">
        <v>236</v>
      </c>
      <c r="E160" s="179" t="s">
        <v>728</v>
      </c>
      <c r="F160" s="180" t="s">
        <v>2110</v>
      </c>
      <c r="G160" s="181" t="s">
        <v>301</v>
      </c>
      <c r="H160" s="182">
        <v>1</v>
      </c>
      <c r="I160" s="183"/>
      <c r="J160" s="184">
        <f>ROUND(I160*H160,2)</f>
        <v>0</v>
      </c>
      <c r="K160" s="180" t="s">
        <v>240</v>
      </c>
      <c r="L160" s="40"/>
      <c r="M160" s="185" t="s">
        <v>19</v>
      </c>
      <c r="N160" s="186" t="s">
        <v>46</v>
      </c>
      <c r="O160" s="65"/>
      <c r="P160" s="187">
        <f>O160*H160</f>
        <v>0</v>
      </c>
      <c r="Q160" s="187">
        <v>4.1320000000000003E-2</v>
      </c>
      <c r="R160" s="187">
        <f>Q160*H160</f>
        <v>4.1320000000000003E-2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194</v>
      </c>
      <c r="AT160" s="189" t="s">
        <v>236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2702</v>
      </c>
    </row>
    <row r="161" spans="1:65" s="2" customFormat="1">
      <c r="A161" s="35"/>
      <c r="B161" s="36"/>
      <c r="C161" s="37"/>
      <c r="D161" s="191" t="s">
        <v>243</v>
      </c>
      <c r="E161" s="37"/>
      <c r="F161" s="192" t="s">
        <v>731</v>
      </c>
      <c r="G161" s="37"/>
      <c r="H161" s="37"/>
      <c r="I161" s="193"/>
      <c r="J161" s="37"/>
      <c r="K161" s="37"/>
      <c r="L161" s="40"/>
      <c r="M161" s="194"/>
      <c r="N161" s="19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243</v>
      </c>
      <c r="AU161" s="18" t="s">
        <v>86</v>
      </c>
    </row>
    <row r="162" spans="1:65" s="2" customFormat="1" ht="19.5">
      <c r="A162" s="35"/>
      <c r="B162" s="36"/>
      <c r="C162" s="37"/>
      <c r="D162" s="196" t="s">
        <v>249</v>
      </c>
      <c r="E162" s="37"/>
      <c r="F162" s="197" t="s">
        <v>675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249</v>
      </c>
      <c r="AU162" s="18" t="s">
        <v>86</v>
      </c>
    </row>
    <row r="163" spans="1:65" s="2" customFormat="1" ht="33" customHeight="1">
      <c r="A163" s="35"/>
      <c r="B163" s="36"/>
      <c r="C163" s="206" t="s">
        <v>432</v>
      </c>
      <c r="D163" s="206" t="s">
        <v>310</v>
      </c>
      <c r="E163" s="207" t="s">
        <v>732</v>
      </c>
      <c r="F163" s="208" t="s">
        <v>2112</v>
      </c>
      <c r="G163" s="209" t="s">
        <v>301</v>
      </c>
      <c r="H163" s="210">
        <v>1</v>
      </c>
      <c r="I163" s="211"/>
      <c r="J163" s="212">
        <f>ROUND(I163*H163,2)</f>
        <v>0</v>
      </c>
      <c r="K163" s="208" t="s">
        <v>240</v>
      </c>
      <c r="L163" s="213"/>
      <c r="M163" s="214" t="s">
        <v>19</v>
      </c>
      <c r="N163" s="215" t="s">
        <v>46</v>
      </c>
      <c r="O163" s="65"/>
      <c r="P163" s="187">
        <f>O163*H163</f>
        <v>0</v>
      </c>
      <c r="Q163" s="187">
        <v>3.9120000000000002E-2</v>
      </c>
      <c r="R163" s="187">
        <f>Q163*H163</f>
        <v>3.9120000000000002E-2</v>
      </c>
      <c r="S163" s="187">
        <v>0</v>
      </c>
      <c r="T163" s="18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313</v>
      </c>
      <c r="AT163" s="189" t="s">
        <v>310</v>
      </c>
      <c r="AU163" s="189" t="s">
        <v>86</v>
      </c>
      <c r="AY163" s="18" t="s">
        <v>233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8" t="s">
        <v>80</v>
      </c>
      <c r="BK163" s="190">
        <f>ROUND(I163*H163,2)</f>
        <v>0</v>
      </c>
      <c r="BL163" s="18" t="s">
        <v>194</v>
      </c>
      <c r="BM163" s="189" t="s">
        <v>2703</v>
      </c>
    </row>
    <row r="164" spans="1:65" s="2" customFormat="1" ht="49.15" customHeight="1">
      <c r="A164" s="35"/>
      <c r="B164" s="36"/>
      <c r="C164" s="178" t="s">
        <v>437</v>
      </c>
      <c r="D164" s="178" t="s">
        <v>236</v>
      </c>
      <c r="E164" s="179" t="s">
        <v>735</v>
      </c>
      <c r="F164" s="180" t="s">
        <v>2704</v>
      </c>
      <c r="G164" s="181" t="s">
        <v>549</v>
      </c>
      <c r="H164" s="182">
        <v>4.53</v>
      </c>
      <c r="I164" s="183"/>
      <c r="J164" s="184">
        <f>ROUND(I164*H164,2)</f>
        <v>0</v>
      </c>
      <c r="K164" s="180" t="s">
        <v>240</v>
      </c>
      <c r="L164" s="40"/>
      <c r="M164" s="185" t="s">
        <v>19</v>
      </c>
      <c r="N164" s="186" t="s">
        <v>46</v>
      </c>
      <c r="O164" s="65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194</v>
      </c>
      <c r="AT164" s="189" t="s">
        <v>236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2705</v>
      </c>
    </row>
    <row r="165" spans="1:65" s="2" customFormat="1">
      <c r="A165" s="35"/>
      <c r="B165" s="36"/>
      <c r="C165" s="37"/>
      <c r="D165" s="191" t="s">
        <v>243</v>
      </c>
      <c r="E165" s="37"/>
      <c r="F165" s="192" t="s">
        <v>738</v>
      </c>
      <c r="G165" s="37"/>
      <c r="H165" s="37"/>
      <c r="I165" s="193"/>
      <c r="J165" s="37"/>
      <c r="K165" s="37"/>
      <c r="L165" s="40"/>
      <c r="M165" s="194"/>
      <c r="N165" s="195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243</v>
      </c>
      <c r="AU165" s="18" t="s">
        <v>86</v>
      </c>
    </row>
    <row r="166" spans="1:65" s="2" customFormat="1" ht="55.5" customHeight="1">
      <c r="A166" s="35"/>
      <c r="B166" s="36"/>
      <c r="C166" s="178" t="s">
        <v>442</v>
      </c>
      <c r="D166" s="178" t="s">
        <v>236</v>
      </c>
      <c r="E166" s="179" t="s">
        <v>739</v>
      </c>
      <c r="F166" s="180" t="s">
        <v>2706</v>
      </c>
      <c r="G166" s="181" t="s">
        <v>549</v>
      </c>
      <c r="H166" s="182">
        <v>4.53</v>
      </c>
      <c r="I166" s="183"/>
      <c r="J166" s="184">
        <f>ROUND(I166*H166,2)</f>
        <v>0</v>
      </c>
      <c r="K166" s="180" t="s">
        <v>240</v>
      </c>
      <c r="L166" s="40"/>
      <c r="M166" s="185" t="s">
        <v>19</v>
      </c>
      <c r="N166" s="186" t="s">
        <v>46</v>
      </c>
      <c r="O166" s="65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194</v>
      </c>
      <c r="AT166" s="189" t="s">
        <v>236</v>
      </c>
      <c r="AU166" s="189" t="s">
        <v>86</v>
      </c>
      <c r="AY166" s="18" t="s">
        <v>233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8" t="s">
        <v>80</v>
      </c>
      <c r="BK166" s="190">
        <f>ROUND(I166*H166,2)</f>
        <v>0</v>
      </c>
      <c r="BL166" s="18" t="s">
        <v>194</v>
      </c>
      <c r="BM166" s="189" t="s">
        <v>2707</v>
      </c>
    </row>
    <row r="167" spans="1:65" s="2" customFormat="1">
      <c r="A167" s="35"/>
      <c r="B167" s="36"/>
      <c r="C167" s="37"/>
      <c r="D167" s="191" t="s">
        <v>243</v>
      </c>
      <c r="E167" s="37"/>
      <c r="F167" s="192" t="s">
        <v>742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243</v>
      </c>
      <c r="AU167" s="18" t="s">
        <v>86</v>
      </c>
    </row>
    <row r="168" spans="1:65" s="2" customFormat="1" ht="55.5" customHeight="1">
      <c r="A168" s="35"/>
      <c r="B168" s="36"/>
      <c r="C168" s="178" t="s">
        <v>447</v>
      </c>
      <c r="D168" s="178" t="s">
        <v>236</v>
      </c>
      <c r="E168" s="179" t="s">
        <v>743</v>
      </c>
      <c r="F168" s="180" t="s">
        <v>2708</v>
      </c>
      <c r="G168" s="181" t="s">
        <v>549</v>
      </c>
      <c r="H168" s="182">
        <v>113.25</v>
      </c>
      <c r="I168" s="183"/>
      <c r="J168" s="184">
        <f>ROUND(I168*H168,2)</f>
        <v>0</v>
      </c>
      <c r="K168" s="180" t="s">
        <v>240</v>
      </c>
      <c r="L168" s="40"/>
      <c r="M168" s="185" t="s">
        <v>19</v>
      </c>
      <c r="N168" s="186" t="s">
        <v>46</v>
      </c>
      <c r="O168" s="65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194</v>
      </c>
      <c r="AT168" s="189" t="s">
        <v>236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2709</v>
      </c>
    </row>
    <row r="169" spans="1:65" s="2" customFormat="1">
      <c r="A169" s="35"/>
      <c r="B169" s="36"/>
      <c r="C169" s="37"/>
      <c r="D169" s="191" t="s">
        <v>243</v>
      </c>
      <c r="E169" s="37"/>
      <c r="F169" s="192" t="s">
        <v>746</v>
      </c>
      <c r="G169" s="37"/>
      <c r="H169" s="37"/>
      <c r="I169" s="193"/>
      <c r="J169" s="37"/>
      <c r="K169" s="37"/>
      <c r="L169" s="40"/>
      <c r="M169" s="194"/>
      <c r="N169" s="195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243</v>
      </c>
      <c r="AU169" s="18" t="s">
        <v>86</v>
      </c>
    </row>
    <row r="170" spans="1:65" s="13" customFormat="1">
      <c r="B170" s="216"/>
      <c r="C170" s="217"/>
      <c r="D170" s="196" t="s">
        <v>562</v>
      </c>
      <c r="E170" s="217"/>
      <c r="F170" s="218" t="s">
        <v>2710</v>
      </c>
      <c r="G170" s="217"/>
      <c r="H170" s="219">
        <v>113.25</v>
      </c>
      <c r="I170" s="220"/>
      <c r="J170" s="217"/>
      <c r="K170" s="217"/>
      <c r="L170" s="221"/>
      <c r="M170" s="226"/>
      <c r="N170" s="227"/>
      <c r="O170" s="227"/>
      <c r="P170" s="227"/>
      <c r="Q170" s="227"/>
      <c r="R170" s="227"/>
      <c r="S170" s="227"/>
      <c r="T170" s="228"/>
      <c r="AT170" s="225" t="s">
        <v>562</v>
      </c>
      <c r="AU170" s="225" t="s">
        <v>86</v>
      </c>
      <c r="AV170" s="13" t="s">
        <v>86</v>
      </c>
      <c r="AW170" s="13" t="s">
        <v>4</v>
      </c>
      <c r="AX170" s="13" t="s">
        <v>80</v>
      </c>
      <c r="AY170" s="225" t="s">
        <v>233</v>
      </c>
    </row>
    <row r="171" spans="1:65" s="12" customFormat="1" ht="20.85" customHeight="1">
      <c r="B171" s="162"/>
      <c r="C171" s="163"/>
      <c r="D171" s="164" t="s">
        <v>74</v>
      </c>
      <c r="E171" s="176" t="s">
        <v>748</v>
      </c>
      <c r="F171" s="176" t="s">
        <v>2711</v>
      </c>
      <c r="G171" s="163"/>
      <c r="H171" s="163"/>
      <c r="I171" s="166"/>
      <c r="J171" s="177">
        <f>BK171</f>
        <v>0</v>
      </c>
      <c r="K171" s="163"/>
      <c r="L171" s="168"/>
      <c r="M171" s="169"/>
      <c r="N171" s="170"/>
      <c r="O171" s="170"/>
      <c r="P171" s="171">
        <f>SUM(P172:P203)</f>
        <v>0</v>
      </c>
      <c r="Q171" s="170"/>
      <c r="R171" s="171">
        <f>SUM(R172:R203)</f>
        <v>0.79066000000000003</v>
      </c>
      <c r="S171" s="170"/>
      <c r="T171" s="172">
        <f>SUM(T172:T203)</f>
        <v>0</v>
      </c>
      <c r="AR171" s="173" t="s">
        <v>86</v>
      </c>
      <c r="AT171" s="174" t="s">
        <v>74</v>
      </c>
      <c r="AU171" s="174" t="s">
        <v>86</v>
      </c>
      <c r="AY171" s="173" t="s">
        <v>233</v>
      </c>
      <c r="BK171" s="175">
        <f>SUM(BK172:BK203)</f>
        <v>0</v>
      </c>
    </row>
    <row r="172" spans="1:65" s="2" customFormat="1" ht="33" customHeight="1">
      <c r="A172" s="35"/>
      <c r="B172" s="36"/>
      <c r="C172" s="178" t="s">
        <v>452</v>
      </c>
      <c r="D172" s="178" t="s">
        <v>236</v>
      </c>
      <c r="E172" s="179" t="s">
        <v>755</v>
      </c>
      <c r="F172" s="180" t="s">
        <v>2712</v>
      </c>
      <c r="G172" s="181" t="s">
        <v>307</v>
      </c>
      <c r="H172" s="182">
        <v>137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4.6000000000000001E-4</v>
      </c>
      <c r="R172" s="187">
        <f>Q172*H172</f>
        <v>6.3020000000000007E-2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91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2713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758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91</v>
      </c>
    </row>
    <row r="174" spans="1:65" s="2" customFormat="1" ht="29.25">
      <c r="A174" s="35"/>
      <c r="B174" s="36"/>
      <c r="C174" s="37"/>
      <c r="D174" s="196" t="s">
        <v>249</v>
      </c>
      <c r="E174" s="37"/>
      <c r="F174" s="197" t="s">
        <v>759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249</v>
      </c>
      <c r="AU174" s="18" t="s">
        <v>91</v>
      </c>
    </row>
    <row r="175" spans="1:65" s="2" customFormat="1" ht="33" customHeight="1">
      <c r="A175" s="35"/>
      <c r="B175" s="36"/>
      <c r="C175" s="178" t="s">
        <v>457</v>
      </c>
      <c r="D175" s="178" t="s">
        <v>236</v>
      </c>
      <c r="E175" s="179" t="s">
        <v>760</v>
      </c>
      <c r="F175" s="180" t="s">
        <v>2714</v>
      </c>
      <c r="G175" s="181" t="s">
        <v>307</v>
      </c>
      <c r="H175" s="182">
        <v>87</v>
      </c>
      <c r="I175" s="183"/>
      <c r="J175" s="184">
        <f>ROUND(I175*H175,2)</f>
        <v>0</v>
      </c>
      <c r="K175" s="180" t="s">
        <v>240</v>
      </c>
      <c r="L175" s="40"/>
      <c r="M175" s="185" t="s">
        <v>19</v>
      </c>
      <c r="N175" s="186" t="s">
        <v>46</v>
      </c>
      <c r="O175" s="65"/>
      <c r="P175" s="187">
        <f>O175*H175</f>
        <v>0</v>
      </c>
      <c r="Q175" s="187">
        <v>5.5999999999999995E-4</v>
      </c>
      <c r="R175" s="187">
        <f>Q175*H175</f>
        <v>4.8719999999999992E-2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194</v>
      </c>
      <c r="AT175" s="189" t="s">
        <v>236</v>
      </c>
      <c r="AU175" s="189" t="s">
        <v>91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194</v>
      </c>
      <c r="BM175" s="189" t="s">
        <v>2715</v>
      </c>
    </row>
    <row r="176" spans="1:65" s="2" customFormat="1">
      <c r="A176" s="35"/>
      <c r="B176" s="36"/>
      <c r="C176" s="37"/>
      <c r="D176" s="191" t="s">
        <v>243</v>
      </c>
      <c r="E176" s="37"/>
      <c r="F176" s="192" t="s">
        <v>763</v>
      </c>
      <c r="G176" s="37"/>
      <c r="H176" s="37"/>
      <c r="I176" s="193"/>
      <c r="J176" s="37"/>
      <c r="K176" s="37"/>
      <c r="L176" s="40"/>
      <c r="M176" s="194"/>
      <c r="N176" s="195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243</v>
      </c>
      <c r="AU176" s="18" t="s">
        <v>91</v>
      </c>
    </row>
    <row r="177" spans="1:65" s="2" customFormat="1" ht="29.25">
      <c r="A177" s="35"/>
      <c r="B177" s="36"/>
      <c r="C177" s="37"/>
      <c r="D177" s="196" t="s">
        <v>249</v>
      </c>
      <c r="E177" s="37"/>
      <c r="F177" s="197" t="s">
        <v>759</v>
      </c>
      <c r="G177" s="37"/>
      <c r="H177" s="37"/>
      <c r="I177" s="193"/>
      <c r="J177" s="37"/>
      <c r="K177" s="37"/>
      <c r="L177" s="40"/>
      <c r="M177" s="194"/>
      <c r="N177" s="195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249</v>
      </c>
      <c r="AU177" s="18" t="s">
        <v>91</v>
      </c>
    </row>
    <row r="178" spans="1:65" s="2" customFormat="1" ht="33" customHeight="1">
      <c r="A178" s="35"/>
      <c r="B178" s="36"/>
      <c r="C178" s="178" t="s">
        <v>462</v>
      </c>
      <c r="D178" s="178" t="s">
        <v>236</v>
      </c>
      <c r="E178" s="179" t="s">
        <v>764</v>
      </c>
      <c r="F178" s="180" t="s">
        <v>2716</v>
      </c>
      <c r="G178" s="181" t="s">
        <v>307</v>
      </c>
      <c r="H178" s="182">
        <v>141</v>
      </c>
      <c r="I178" s="183"/>
      <c r="J178" s="184">
        <f>ROUND(I178*H178,2)</f>
        <v>0</v>
      </c>
      <c r="K178" s="180" t="s">
        <v>240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7.1000000000000002E-4</v>
      </c>
      <c r="R178" s="187">
        <f>Q178*H178</f>
        <v>0.10011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194</v>
      </c>
      <c r="AT178" s="189" t="s">
        <v>236</v>
      </c>
      <c r="AU178" s="189" t="s">
        <v>91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2717</v>
      </c>
    </row>
    <row r="179" spans="1:65" s="2" customFormat="1">
      <c r="A179" s="35"/>
      <c r="B179" s="36"/>
      <c r="C179" s="37"/>
      <c r="D179" s="191" t="s">
        <v>243</v>
      </c>
      <c r="E179" s="37"/>
      <c r="F179" s="192" t="s">
        <v>767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243</v>
      </c>
      <c r="AU179" s="18" t="s">
        <v>91</v>
      </c>
    </row>
    <row r="180" spans="1:65" s="2" customFormat="1" ht="29.25">
      <c r="A180" s="35"/>
      <c r="B180" s="36"/>
      <c r="C180" s="37"/>
      <c r="D180" s="196" t="s">
        <v>249</v>
      </c>
      <c r="E180" s="37"/>
      <c r="F180" s="197" t="s">
        <v>759</v>
      </c>
      <c r="G180" s="37"/>
      <c r="H180" s="37"/>
      <c r="I180" s="193"/>
      <c r="J180" s="37"/>
      <c r="K180" s="37"/>
      <c r="L180" s="40"/>
      <c r="M180" s="194"/>
      <c r="N180" s="19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249</v>
      </c>
      <c r="AU180" s="18" t="s">
        <v>91</v>
      </c>
    </row>
    <row r="181" spans="1:65" s="2" customFormat="1" ht="33" customHeight="1">
      <c r="A181" s="35"/>
      <c r="B181" s="36"/>
      <c r="C181" s="178" t="s">
        <v>466</v>
      </c>
      <c r="D181" s="178" t="s">
        <v>236</v>
      </c>
      <c r="E181" s="179" t="s">
        <v>768</v>
      </c>
      <c r="F181" s="180" t="s">
        <v>2718</v>
      </c>
      <c r="G181" s="181" t="s">
        <v>307</v>
      </c>
      <c r="H181" s="182">
        <v>36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1.25E-3</v>
      </c>
      <c r="R181" s="187">
        <f>Q181*H181</f>
        <v>4.4999999999999998E-2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91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2719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771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91</v>
      </c>
    </row>
    <row r="183" spans="1:65" s="2" customFormat="1" ht="29.25">
      <c r="A183" s="35"/>
      <c r="B183" s="36"/>
      <c r="C183" s="37"/>
      <c r="D183" s="196" t="s">
        <v>249</v>
      </c>
      <c r="E183" s="37"/>
      <c r="F183" s="197" t="s">
        <v>759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249</v>
      </c>
      <c r="AU183" s="18" t="s">
        <v>91</v>
      </c>
    </row>
    <row r="184" spans="1:65" s="2" customFormat="1" ht="33" customHeight="1">
      <c r="A184" s="35"/>
      <c r="B184" s="36"/>
      <c r="C184" s="178" t="s">
        <v>472</v>
      </c>
      <c r="D184" s="178" t="s">
        <v>236</v>
      </c>
      <c r="E184" s="179" t="s">
        <v>772</v>
      </c>
      <c r="F184" s="180" t="s">
        <v>2720</v>
      </c>
      <c r="G184" s="181" t="s">
        <v>307</v>
      </c>
      <c r="H184" s="182">
        <v>11</v>
      </c>
      <c r="I184" s="183"/>
      <c r="J184" s="184">
        <f>ROUND(I184*H184,2)</f>
        <v>0</v>
      </c>
      <c r="K184" s="180" t="s">
        <v>240</v>
      </c>
      <c r="L184" s="40"/>
      <c r="M184" s="185" t="s">
        <v>19</v>
      </c>
      <c r="N184" s="186" t="s">
        <v>46</v>
      </c>
      <c r="O184" s="65"/>
      <c r="P184" s="187">
        <f>O184*H184</f>
        <v>0</v>
      </c>
      <c r="Q184" s="187">
        <v>1.6199999999999999E-3</v>
      </c>
      <c r="R184" s="187">
        <f>Q184*H184</f>
        <v>1.7819999999999999E-2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194</v>
      </c>
      <c r="AT184" s="189" t="s">
        <v>236</v>
      </c>
      <c r="AU184" s="189" t="s">
        <v>91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2721</v>
      </c>
    </row>
    <row r="185" spans="1:65" s="2" customFormat="1">
      <c r="A185" s="35"/>
      <c r="B185" s="36"/>
      <c r="C185" s="37"/>
      <c r="D185" s="191" t="s">
        <v>243</v>
      </c>
      <c r="E185" s="37"/>
      <c r="F185" s="192" t="s">
        <v>775</v>
      </c>
      <c r="G185" s="37"/>
      <c r="H185" s="37"/>
      <c r="I185" s="193"/>
      <c r="J185" s="37"/>
      <c r="K185" s="37"/>
      <c r="L185" s="40"/>
      <c r="M185" s="194"/>
      <c r="N185" s="195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243</v>
      </c>
      <c r="AU185" s="18" t="s">
        <v>91</v>
      </c>
    </row>
    <row r="186" spans="1:65" s="2" customFormat="1" ht="29.25">
      <c r="A186" s="35"/>
      <c r="B186" s="36"/>
      <c r="C186" s="37"/>
      <c r="D186" s="196" t="s">
        <v>249</v>
      </c>
      <c r="E186" s="37"/>
      <c r="F186" s="197" t="s">
        <v>759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249</v>
      </c>
      <c r="AU186" s="18" t="s">
        <v>91</v>
      </c>
    </row>
    <row r="187" spans="1:65" s="2" customFormat="1" ht="33" customHeight="1">
      <c r="A187" s="35"/>
      <c r="B187" s="36"/>
      <c r="C187" s="178" t="s">
        <v>476</v>
      </c>
      <c r="D187" s="178" t="s">
        <v>236</v>
      </c>
      <c r="E187" s="179" t="s">
        <v>776</v>
      </c>
      <c r="F187" s="180" t="s">
        <v>2722</v>
      </c>
      <c r="G187" s="181" t="s">
        <v>307</v>
      </c>
      <c r="H187" s="182">
        <v>22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1.97E-3</v>
      </c>
      <c r="R187" s="187">
        <f>Q187*H187</f>
        <v>4.3339999999999997E-2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91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2723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779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91</v>
      </c>
    </row>
    <row r="189" spans="1:65" s="2" customFormat="1" ht="29.25">
      <c r="A189" s="35"/>
      <c r="B189" s="36"/>
      <c r="C189" s="37"/>
      <c r="D189" s="196" t="s">
        <v>249</v>
      </c>
      <c r="E189" s="37"/>
      <c r="F189" s="197" t="s">
        <v>780</v>
      </c>
      <c r="G189" s="37"/>
      <c r="H189" s="37"/>
      <c r="I189" s="193"/>
      <c r="J189" s="37"/>
      <c r="K189" s="37"/>
      <c r="L189" s="40"/>
      <c r="M189" s="194"/>
      <c r="N189" s="195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249</v>
      </c>
      <c r="AU189" s="18" t="s">
        <v>91</v>
      </c>
    </row>
    <row r="190" spans="1:65" s="2" customFormat="1" ht="33" customHeight="1">
      <c r="A190" s="35"/>
      <c r="B190" s="36"/>
      <c r="C190" s="178" t="s">
        <v>482</v>
      </c>
      <c r="D190" s="178" t="s">
        <v>236</v>
      </c>
      <c r="E190" s="179" t="s">
        <v>781</v>
      </c>
      <c r="F190" s="180" t="s">
        <v>2724</v>
      </c>
      <c r="G190" s="181" t="s">
        <v>307</v>
      </c>
      <c r="H190" s="182">
        <v>137</v>
      </c>
      <c r="I190" s="183"/>
      <c r="J190" s="184">
        <f>ROUND(I190*H190,2)</f>
        <v>0</v>
      </c>
      <c r="K190" s="180" t="s">
        <v>240</v>
      </c>
      <c r="L190" s="40"/>
      <c r="M190" s="185" t="s">
        <v>19</v>
      </c>
      <c r="N190" s="186" t="s">
        <v>46</v>
      </c>
      <c r="O190" s="65"/>
      <c r="P190" s="187">
        <f>O190*H190</f>
        <v>0</v>
      </c>
      <c r="Q190" s="187">
        <v>3.4499999999999999E-3</v>
      </c>
      <c r="R190" s="187">
        <f>Q190*H190</f>
        <v>0.47265000000000001</v>
      </c>
      <c r="S190" s="187">
        <v>0</v>
      </c>
      <c r="T190" s="18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9" t="s">
        <v>194</v>
      </c>
      <c r="AT190" s="189" t="s">
        <v>236</v>
      </c>
      <c r="AU190" s="189" t="s">
        <v>91</v>
      </c>
      <c r="AY190" s="18" t="s">
        <v>233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8" t="s">
        <v>80</v>
      </c>
      <c r="BK190" s="190">
        <f>ROUND(I190*H190,2)</f>
        <v>0</v>
      </c>
      <c r="BL190" s="18" t="s">
        <v>194</v>
      </c>
      <c r="BM190" s="189" t="s">
        <v>2725</v>
      </c>
    </row>
    <row r="191" spans="1:65" s="2" customFormat="1">
      <c r="A191" s="35"/>
      <c r="B191" s="36"/>
      <c r="C191" s="37"/>
      <c r="D191" s="191" t="s">
        <v>243</v>
      </c>
      <c r="E191" s="37"/>
      <c r="F191" s="192" t="s">
        <v>784</v>
      </c>
      <c r="G191" s="37"/>
      <c r="H191" s="37"/>
      <c r="I191" s="193"/>
      <c r="J191" s="37"/>
      <c r="K191" s="37"/>
      <c r="L191" s="40"/>
      <c r="M191" s="194"/>
      <c r="N191" s="195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243</v>
      </c>
      <c r="AU191" s="18" t="s">
        <v>91</v>
      </c>
    </row>
    <row r="192" spans="1:65" s="2" customFormat="1" ht="29.25">
      <c r="A192" s="35"/>
      <c r="B192" s="36"/>
      <c r="C192" s="37"/>
      <c r="D192" s="196" t="s">
        <v>249</v>
      </c>
      <c r="E192" s="37"/>
      <c r="F192" s="197" t="s">
        <v>759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249</v>
      </c>
      <c r="AU192" s="18" t="s">
        <v>91</v>
      </c>
    </row>
    <row r="193" spans="1:65" s="2" customFormat="1" ht="24.2" customHeight="1">
      <c r="A193" s="35"/>
      <c r="B193" s="36"/>
      <c r="C193" s="178" t="s">
        <v>486</v>
      </c>
      <c r="D193" s="178" t="s">
        <v>236</v>
      </c>
      <c r="E193" s="179" t="s">
        <v>795</v>
      </c>
      <c r="F193" s="180" t="s">
        <v>2726</v>
      </c>
      <c r="G193" s="181" t="s">
        <v>307</v>
      </c>
      <c r="H193" s="182">
        <v>401</v>
      </c>
      <c r="I193" s="183"/>
      <c r="J193" s="184">
        <f>ROUND(I193*H193,2)</f>
        <v>0</v>
      </c>
      <c r="K193" s="180" t="s">
        <v>240</v>
      </c>
      <c r="L193" s="40"/>
      <c r="M193" s="185" t="s">
        <v>19</v>
      </c>
      <c r="N193" s="186" t="s">
        <v>46</v>
      </c>
      <c r="O193" s="65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194</v>
      </c>
      <c r="AT193" s="189" t="s">
        <v>236</v>
      </c>
      <c r="AU193" s="189" t="s">
        <v>91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2727</v>
      </c>
    </row>
    <row r="194" spans="1:65" s="2" customFormat="1">
      <c r="A194" s="35"/>
      <c r="B194" s="36"/>
      <c r="C194" s="37"/>
      <c r="D194" s="191" t="s">
        <v>243</v>
      </c>
      <c r="E194" s="37"/>
      <c r="F194" s="192" t="s">
        <v>798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243</v>
      </c>
      <c r="AU194" s="18" t="s">
        <v>91</v>
      </c>
    </row>
    <row r="195" spans="1:65" s="2" customFormat="1" ht="24.2" customHeight="1">
      <c r="A195" s="35"/>
      <c r="B195" s="36"/>
      <c r="C195" s="178" t="s">
        <v>492</v>
      </c>
      <c r="D195" s="178" t="s">
        <v>236</v>
      </c>
      <c r="E195" s="179" t="s">
        <v>800</v>
      </c>
      <c r="F195" s="180" t="s">
        <v>2728</v>
      </c>
      <c r="G195" s="181" t="s">
        <v>307</v>
      </c>
      <c r="H195" s="182">
        <v>170</v>
      </c>
      <c r="I195" s="183"/>
      <c r="J195" s="184">
        <f>ROUND(I195*H195,2)</f>
        <v>0</v>
      </c>
      <c r="K195" s="180" t="s">
        <v>240</v>
      </c>
      <c r="L195" s="40"/>
      <c r="M195" s="185" t="s">
        <v>19</v>
      </c>
      <c r="N195" s="186" t="s">
        <v>46</v>
      </c>
      <c r="O195" s="65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9" t="s">
        <v>194</v>
      </c>
      <c r="AT195" s="189" t="s">
        <v>236</v>
      </c>
      <c r="AU195" s="189" t="s">
        <v>91</v>
      </c>
      <c r="AY195" s="18" t="s">
        <v>233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8" t="s">
        <v>80</v>
      </c>
      <c r="BK195" s="190">
        <f>ROUND(I195*H195,2)</f>
        <v>0</v>
      </c>
      <c r="BL195" s="18" t="s">
        <v>194</v>
      </c>
      <c r="BM195" s="189" t="s">
        <v>2729</v>
      </c>
    </row>
    <row r="196" spans="1:65" s="2" customFormat="1">
      <c r="A196" s="35"/>
      <c r="B196" s="36"/>
      <c r="C196" s="37"/>
      <c r="D196" s="191" t="s">
        <v>243</v>
      </c>
      <c r="E196" s="37"/>
      <c r="F196" s="192" t="s">
        <v>803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243</v>
      </c>
      <c r="AU196" s="18" t="s">
        <v>91</v>
      </c>
    </row>
    <row r="197" spans="1:65" s="2" customFormat="1" ht="49.15" customHeight="1">
      <c r="A197" s="35"/>
      <c r="B197" s="36"/>
      <c r="C197" s="178" t="s">
        <v>496</v>
      </c>
      <c r="D197" s="178" t="s">
        <v>236</v>
      </c>
      <c r="E197" s="179" t="s">
        <v>810</v>
      </c>
      <c r="F197" s="180" t="s">
        <v>2730</v>
      </c>
      <c r="G197" s="181" t="s">
        <v>549</v>
      </c>
      <c r="H197" s="182">
        <v>0.79100000000000004</v>
      </c>
      <c r="I197" s="183"/>
      <c r="J197" s="184">
        <f>ROUND(I197*H197,2)</f>
        <v>0</v>
      </c>
      <c r="K197" s="180" t="s">
        <v>240</v>
      </c>
      <c r="L197" s="40"/>
      <c r="M197" s="185" t="s">
        <v>19</v>
      </c>
      <c r="N197" s="186" t="s">
        <v>46</v>
      </c>
      <c r="O197" s="65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194</v>
      </c>
      <c r="AT197" s="189" t="s">
        <v>236</v>
      </c>
      <c r="AU197" s="189" t="s">
        <v>91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2731</v>
      </c>
    </row>
    <row r="198" spans="1:65" s="2" customFormat="1">
      <c r="A198" s="35"/>
      <c r="B198" s="36"/>
      <c r="C198" s="37"/>
      <c r="D198" s="191" t="s">
        <v>243</v>
      </c>
      <c r="E198" s="37"/>
      <c r="F198" s="192" t="s">
        <v>813</v>
      </c>
      <c r="G198" s="37"/>
      <c r="H198" s="37"/>
      <c r="I198" s="193"/>
      <c r="J198" s="37"/>
      <c r="K198" s="37"/>
      <c r="L198" s="40"/>
      <c r="M198" s="194"/>
      <c r="N198" s="195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243</v>
      </c>
      <c r="AU198" s="18" t="s">
        <v>91</v>
      </c>
    </row>
    <row r="199" spans="1:65" s="2" customFormat="1" ht="55.5" customHeight="1">
      <c r="A199" s="35"/>
      <c r="B199" s="36"/>
      <c r="C199" s="178" t="s">
        <v>502</v>
      </c>
      <c r="D199" s="178" t="s">
        <v>236</v>
      </c>
      <c r="E199" s="179" t="s">
        <v>815</v>
      </c>
      <c r="F199" s="180" t="s">
        <v>2732</v>
      </c>
      <c r="G199" s="181" t="s">
        <v>549</v>
      </c>
      <c r="H199" s="182">
        <v>0.79100000000000004</v>
      </c>
      <c r="I199" s="183"/>
      <c r="J199" s="184">
        <f>ROUND(I199*H199,2)</f>
        <v>0</v>
      </c>
      <c r="K199" s="180" t="s">
        <v>240</v>
      </c>
      <c r="L199" s="40"/>
      <c r="M199" s="185" t="s">
        <v>19</v>
      </c>
      <c r="N199" s="186" t="s">
        <v>46</v>
      </c>
      <c r="O199" s="65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9" t="s">
        <v>194</v>
      </c>
      <c r="AT199" s="189" t="s">
        <v>236</v>
      </c>
      <c r="AU199" s="189" t="s">
        <v>91</v>
      </c>
      <c r="AY199" s="18" t="s">
        <v>233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8" t="s">
        <v>80</v>
      </c>
      <c r="BK199" s="190">
        <f>ROUND(I199*H199,2)</f>
        <v>0</v>
      </c>
      <c r="BL199" s="18" t="s">
        <v>194</v>
      </c>
      <c r="BM199" s="189" t="s">
        <v>2733</v>
      </c>
    </row>
    <row r="200" spans="1:65" s="2" customFormat="1">
      <c r="A200" s="35"/>
      <c r="B200" s="36"/>
      <c r="C200" s="37"/>
      <c r="D200" s="191" t="s">
        <v>243</v>
      </c>
      <c r="E200" s="37"/>
      <c r="F200" s="192" t="s">
        <v>818</v>
      </c>
      <c r="G200" s="37"/>
      <c r="H200" s="37"/>
      <c r="I200" s="193"/>
      <c r="J200" s="37"/>
      <c r="K200" s="37"/>
      <c r="L200" s="40"/>
      <c r="M200" s="194"/>
      <c r="N200" s="195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243</v>
      </c>
      <c r="AU200" s="18" t="s">
        <v>91</v>
      </c>
    </row>
    <row r="201" spans="1:65" s="2" customFormat="1" ht="55.5" customHeight="1">
      <c r="A201" s="35"/>
      <c r="B201" s="36"/>
      <c r="C201" s="178" t="s">
        <v>507</v>
      </c>
      <c r="D201" s="178" t="s">
        <v>236</v>
      </c>
      <c r="E201" s="179" t="s">
        <v>820</v>
      </c>
      <c r="F201" s="180" t="s">
        <v>2734</v>
      </c>
      <c r="G201" s="181" t="s">
        <v>549</v>
      </c>
      <c r="H201" s="182">
        <v>19.774999999999999</v>
      </c>
      <c r="I201" s="183"/>
      <c r="J201" s="184">
        <f>ROUND(I201*H201,2)</f>
        <v>0</v>
      </c>
      <c r="K201" s="180" t="s">
        <v>240</v>
      </c>
      <c r="L201" s="40"/>
      <c r="M201" s="185" t="s">
        <v>19</v>
      </c>
      <c r="N201" s="186" t="s">
        <v>46</v>
      </c>
      <c r="O201" s="65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9" t="s">
        <v>194</v>
      </c>
      <c r="AT201" s="189" t="s">
        <v>236</v>
      </c>
      <c r="AU201" s="189" t="s">
        <v>91</v>
      </c>
      <c r="AY201" s="18" t="s">
        <v>233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8" t="s">
        <v>80</v>
      </c>
      <c r="BK201" s="190">
        <f>ROUND(I201*H201,2)</f>
        <v>0</v>
      </c>
      <c r="BL201" s="18" t="s">
        <v>194</v>
      </c>
      <c r="BM201" s="189" t="s">
        <v>2735</v>
      </c>
    </row>
    <row r="202" spans="1:65" s="2" customFormat="1">
      <c r="A202" s="35"/>
      <c r="B202" s="36"/>
      <c r="C202" s="37"/>
      <c r="D202" s="191" t="s">
        <v>243</v>
      </c>
      <c r="E202" s="37"/>
      <c r="F202" s="192" t="s">
        <v>823</v>
      </c>
      <c r="G202" s="37"/>
      <c r="H202" s="37"/>
      <c r="I202" s="193"/>
      <c r="J202" s="37"/>
      <c r="K202" s="37"/>
      <c r="L202" s="40"/>
      <c r="M202" s="194"/>
      <c r="N202" s="195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243</v>
      </c>
      <c r="AU202" s="18" t="s">
        <v>91</v>
      </c>
    </row>
    <row r="203" spans="1:65" s="13" customFormat="1">
      <c r="B203" s="216"/>
      <c r="C203" s="217"/>
      <c r="D203" s="196" t="s">
        <v>562</v>
      </c>
      <c r="E203" s="217"/>
      <c r="F203" s="218" t="s">
        <v>2736</v>
      </c>
      <c r="G203" s="217"/>
      <c r="H203" s="219">
        <v>19.774999999999999</v>
      </c>
      <c r="I203" s="220"/>
      <c r="J203" s="217"/>
      <c r="K203" s="217"/>
      <c r="L203" s="221"/>
      <c r="M203" s="226"/>
      <c r="N203" s="227"/>
      <c r="O203" s="227"/>
      <c r="P203" s="227"/>
      <c r="Q203" s="227"/>
      <c r="R203" s="227"/>
      <c r="S203" s="227"/>
      <c r="T203" s="228"/>
      <c r="AT203" s="225" t="s">
        <v>562</v>
      </c>
      <c r="AU203" s="225" t="s">
        <v>91</v>
      </c>
      <c r="AV203" s="13" t="s">
        <v>86</v>
      </c>
      <c r="AW203" s="13" t="s">
        <v>4</v>
      </c>
      <c r="AX203" s="13" t="s">
        <v>80</v>
      </c>
      <c r="AY203" s="225" t="s">
        <v>233</v>
      </c>
    </row>
    <row r="204" spans="1:65" s="12" customFormat="1" ht="20.85" customHeight="1">
      <c r="B204" s="162"/>
      <c r="C204" s="163"/>
      <c r="D204" s="164" t="s">
        <v>74</v>
      </c>
      <c r="E204" s="176" t="s">
        <v>825</v>
      </c>
      <c r="F204" s="176" t="s">
        <v>2737</v>
      </c>
      <c r="G204" s="163"/>
      <c r="H204" s="163"/>
      <c r="I204" s="166"/>
      <c r="J204" s="177">
        <f>BK204</f>
        <v>0</v>
      </c>
      <c r="K204" s="163"/>
      <c r="L204" s="168"/>
      <c r="M204" s="169"/>
      <c r="N204" s="170"/>
      <c r="O204" s="170"/>
      <c r="P204" s="171">
        <f>SUM(P205:P224)</f>
        <v>0</v>
      </c>
      <c r="Q204" s="170"/>
      <c r="R204" s="171">
        <f>SUM(R205:R224)</f>
        <v>3.9129999999999998E-2</v>
      </c>
      <c r="S204" s="170"/>
      <c r="T204" s="172">
        <f>SUM(T205:T224)</f>
        <v>0</v>
      </c>
      <c r="AR204" s="173" t="s">
        <v>86</v>
      </c>
      <c r="AT204" s="174" t="s">
        <v>74</v>
      </c>
      <c r="AU204" s="174" t="s">
        <v>86</v>
      </c>
      <c r="AY204" s="173" t="s">
        <v>233</v>
      </c>
      <c r="BK204" s="175">
        <f>SUM(BK205:BK224)</f>
        <v>0</v>
      </c>
    </row>
    <row r="205" spans="1:65" s="2" customFormat="1" ht="55.5" customHeight="1">
      <c r="A205" s="35"/>
      <c r="B205" s="36"/>
      <c r="C205" s="178" t="s">
        <v>511</v>
      </c>
      <c r="D205" s="178" t="s">
        <v>236</v>
      </c>
      <c r="E205" s="179" t="s">
        <v>828</v>
      </c>
      <c r="F205" s="180" t="s">
        <v>829</v>
      </c>
      <c r="G205" s="181" t="s">
        <v>307</v>
      </c>
      <c r="H205" s="182">
        <v>266.66699999999997</v>
      </c>
      <c r="I205" s="183"/>
      <c r="J205" s="184">
        <f>ROUND(I205*H205,2)</f>
        <v>0</v>
      </c>
      <c r="K205" s="180" t="s">
        <v>240</v>
      </c>
      <c r="L205" s="40"/>
      <c r="M205" s="185" t="s">
        <v>19</v>
      </c>
      <c r="N205" s="186" t="s">
        <v>46</v>
      </c>
      <c r="O205" s="65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9" t="s">
        <v>194</v>
      </c>
      <c r="AT205" s="189" t="s">
        <v>236</v>
      </c>
      <c r="AU205" s="189" t="s">
        <v>91</v>
      </c>
      <c r="AY205" s="18" t="s">
        <v>233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8" t="s">
        <v>80</v>
      </c>
      <c r="BK205" s="190">
        <f>ROUND(I205*H205,2)</f>
        <v>0</v>
      </c>
      <c r="BL205" s="18" t="s">
        <v>194</v>
      </c>
      <c r="BM205" s="189" t="s">
        <v>2738</v>
      </c>
    </row>
    <row r="206" spans="1:65" s="2" customFormat="1">
      <c r="A206" s="35"/>
      <c r="B206" s="36"/>
      <c r="C206" s="37"/>
      <c r="D206" s="191" t="s">
        <v>243</v>
      </c>
      <c r="E206" s="37"/>
      <c r="F206" s="192" t="s">
        <v>831</v>
      </c>
      <c r="G206" s="37"/>
      <c r="H206" s="37"/>
      <c r="I206" s="193"/>
      <c r="J206" s="37"/>
      <c r="K206" s="37"/>
      <c r="L206" s="40"/>
      <c r="M206" s="194"/>
      <c r="N206" s="195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243</v>
      </c>
      <c r="AU206" s="18" t="s">
        <v>91</v>
      </c>
    </row>
    <row r="207" spans="1:65" s="2" customFormat="1" ht="24.2" customHeight="1">
      <c r="A207" s="35"/>
      <c r="B207" s="36"/>
      <c r="C207" s="206" t="s">
        <v>516</v>
      </c>
      <c r="D207" s="206" t="s">
        <v>310</v>
      </c>
      <c r="E207" s="207" t="s">
        <v>839</v>
      </c>
      <c r="F207" s="208" t="s">
        <v>2739</v>
      </c>
      <c r="G207" s="209" t="s">
        <v>307</v>
      </c>
      <c r="H207" s="210">
        <v>19</v>
      </c>
      <c r="I207" s="211"/>
      <c r="J207" s="212">
        <f>ROUND(I207*H207,2)</f>
        <v>0</v>
      </c>
      <c r="K207" s="208" t="s">
        <v>240</v>
      </c>
      <c r="L207" s="213"/>
      <c r="M207" s="214" t="s">
        <v>19</v>
      </c>
      <c r="N207" s="215" t="s">
        <v>46</v>
      </c>
      <c r="O207" s="65"/>
      <c r="P207" s="187">
        <f>O207*H207</f>
        <v>0</v>
      </c>
      <c r="Q207" s="187">
        <v>3.0000000000000001E-5</v>
      </c>
      <c r="R207" s="187">
        <f>Q207*H207</f>
        <v>5.6999999999999998E-4</v>
      </c>
      <c r="S207" s="187">
        <v>0</v>
      </c>
      <c r="T207" s="18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9" t="s">
        <v>313</v>
      </c>
      <c r="AT207" s="189" t="s">
        <v>310</v>
      </c>
      <c r="AU207" s="189" t="s">
        <v>91</v>
      </c>
      <c r="AY207" s="18" t="s">
        <v>233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8" t="s">
        <v>80</v>
      </c>
      <c r="BK207" s="190">
        <f>ROUND(I207*H207,2)</f>
        <v>0</v>
      </c>
      <c r="BL207" s="18" t="s">
        <v>194</v>
      </c>
      <c r="BM207" s="189" t="s">
        <v>2740</v>
      </c>
    </row>
    <row r="208" spans="1:65" s="2" customFormat="1" ht="19.5">
      <c r="A208" s="35"/>
      <c r="B208" s="36"/>
      <c r="C208" s="37"/>
      <c r="D208" s="196" t="s">
        <v>249</v>
      </c>
      <c r="E208" s="37"/>
      <c r="F208" s="197" t="s">
        <v>836</v>
      </c>
      <c r="G208" s="37"/>
      <c r="H208" s="37"/>
      <c r="I208" s="193"/>
      <c r="J208" s="37"/>
      <c r="K208" s="37"/>
      <c r="L208" s="40"/>
      <c r="M208" s="194"/>
      <c r="N208" s="195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249</v>
      </c>
      <c r="AU208" s="18" t="s">
        <v>91</v>
      </c>
    </row>
    <row r="209" spans="1:65" s="13" customFormat="1">
      <c r="B209" s="216"/>
      <c r="C209" s="217"/>
      <c r="D209" s="196" t="s">
        <v>562</v>
      </c>
      <c r="E209" s="217"/>
      <c r="F209" s="218" t="s">
        <v>2741</v>
      </c>
      <c r="G209" s="217"/>
      <c r="H209" s="219">
        <v>19</v>
      </c>
      <c r="I209" s="220"/>
      <c r="J209" s="217"/>
      <c r="K209" s="217"/>
      <c r="L209" s="221"/>
      <c r="M209" s="226"/>
      <c r="N209" s="227"/>
      <c r="O209" s="227"/>
      <c r="P209" s="227"/>
      <c r="Q209" s="227"/>
      <c r="R209" s="227"/>
      <c r="S209" s="227"/>
      <c r="T209" s="228"/>
      <c r="AT209" s="225" t="s">
        <v>562</v>
      </c>
      <c r="AU209" s="225" t="s">
        <v>91</v>
      </c>
      <c r="AV209" s="13" t="s">
        <v>86</v>
      </c>
      <c r="AW209" s="13" t="s">
        <v>4</v>
      </c>
      <c r="AX209" s="13" t="s">
        <v>80</v>
      </c>
      <c r="AY209" s="225" t="s">
        <v>233</v>
      </c>
    </row>
    <row r="210" spans="1:65" s="2" customFormat="1" ht="24.2" customHeight="1">
      <c r="A210" s="35"/>
      <c r="B210" s="36"/>
      <c r="C210" s="206" t="s">
        <v>520</v>
      </c>
      <c r="D210" s="206" t="s">
        <v>310</v>
      </c>
      <c r="E210" s="207" t="s">
        <v>855</v>
      </c>
      <c r="F210" s="208" t="s">
        <v>2742</v>
      </c>
      <c r="G210" s="209" t="s">
        <v>307</v>
      </c>
      <c r="H210" s="210">
        <v>59</v>
      </c>
      <c r="I210" s="211"/>
      <c r="J210" s="212">
        <f>ROUND(I210*H210,2)</f>
        <v>0</v>
      </c>
      <c r="K210" s="208" t="s">
        <v>240</v>
      </c>
      <c r="L210" s="213"/>
      <c r="M210" s="214" t="s">
        <v>19</v>
      </c>
      <c r="N210" s="215" t="s">
        <v>46</v>
      </c>
      <c r="O210" s="65"/>
      <c r="P210" s="187">
        <f>O210*H210</f>
        <v>0</v>
      </c>
      <c r="Q210" s="187">
        <v>8.0000000000000007E-5</v>
      </c>
      <c r="R210" s="187">
        <f>Q210*H210</f>
        <v>4.7200000000000002E-3</v>
      </c>
      <c r="S210" s="187">
        <v>0</v>
      </c>
      <c r="T210" s="18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9" t="s">
        <v>313</v>
      </c>
      <c r="AT210" s="189" t="s">
        <v>310</v>
      </c>
      <c r="AU210" s="189" t="s">
        <v>91</v>
      </c>
      <c r="AY210" s="18" t="s">
        <v>233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8" t="s">
        <v>80</v>
      </c>
      <c r="BK210" s="190">
        <f>ROUND(I210*H210,2)</f>
        <v>0</v>
      </c>
      <c r="BL210" s="18" t="s">
        <v>194</v>
      </c>
      <c r="BM210" s="189" t="s">
        <v>2743</v>
      </c>
    </row>
    <row r="211" spans="1:65" s="2" customFormat="1" ht="29.25">
      <c r="A211" s="35"/>
      <c r="B211" s="36"/>
      <c r="C211" s="37"/>
      <c r="D211" s="196" t="s">
        <v>249</v>
      </c>
      <c r="E211" s="37"/>
      <c r="F211" s="197" t="s">
        <v>868</v>
      </c>
      <c r="G211" s="37"/>
      <c r="H211" s="37"/>
      <c r="I211" s="193"/>
      <c r="J211" s="37"/>
      <c r="K211" s="37"/>
      <c r="L211" s="40"/>
      <c r="M211" s="194"/>
      <c r="N211" s="195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249</v>
      </c>
      <c r="AU211" s="18" t="s">
        <v>91</v>
      </c>
    </row>
    <row r="212" spans="1:65" s="13" customFormat="1">
      <c r="B212" s="216"/>
      <c r="C212" s="217"/>
      <c r="D212" s="196" t="s">
        <v>562</v>
      </c>
      <c r="E212" s="217"/>
      <c r="F212" s="218" t="s">
        <v>2744</v>
      </c>
      <c r="G212" s="217"/>
      <c r="H212" s="219">
        <v>59</v>
      </c>
      <c r="I212" s="220"/>
      <c r="J212" s="217"/>
      <c r="K212" s="217"/>
      <c r="L212" s="221"/>
      <c r="M212" s="226"/>
      <c r="N212" s="227"/>
      <c r="O212" s="227"/>
      <c r="P212" s="227"/>
      <c r="Q212" s="227"/>
      <c r="R212" s="227"/>
      <c r="S212" s="227"/>
      <c r="T212" s="228"/>
      <c r="AT212" s="225" t="s">
        <v>562</v>
      </c>
      <c r="AU212" s="225" t="s">
        <v>91</v>
      </c>
      <c r="AV212" s="13" t="s">
        <v>86</v>
      </c>
      <c r="AW212" s="13" t="s">
        <v>4</v>
      </c>
      <c r="AX212" s="13" t="s">
        <v>80</v>
      </c>
      <c r="AY212" s="225" t="s">
        <v>233</v>
      </c>
    </row>
    <row r="213" spans="1:65" s="2" customFormat="1" ht="24.2" customHeight="1">
      <c r="A213" s="35"/>
      <c r="B213" s="36"/>
      <c r="C213" s="206" t="s">
        <v>526</v>
      </c>
      <c r="D213" s="206" t="s">
        <v>310</v>
      </c>
      <c r="E213" s="207" t="s">
        <v>860</v>
      </c>
      <c r="F213" s="208" t="s">
        <v>2745</v>
      </c>
      <c r="G213" s="209" t="s">
        <v>307</v>
      </c>
      <c r="H213" s="210">
        <v>24</v>
      </c>
      <c r="I213" s="211"/>
      <c r="J213" s="212">
        <f>ROUND(I213*H213,2)</f>
        <v>0</v>
      </c>
      <c r="K213" s="208" t="s">
        <v>240</v>
      </c>
      <c r="L213" s="213"/>
      <c r="M213" s="214" t="s">
        <v>19</v>
      </c>
      <c r="N213" s="215" t="s">
        <v>46</v>
      </c>
      <c r="O213" s="65"/>
      <c r="P213" s="187">
        <f>O213*H213</f>
        <v>0</v>
      </c>
      <c r="Q213" s="187">
        <v>1.2E-4</v>
      </c>
      <c r="R213" s="187">
        <f>Q213*H213</f>
        <v>2.8800000000000002E-3</v>
      </c>
      <c r="S213" s="187">
        <v>0</v>
      </c>
      <c r="T213" s="18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9" t="s">
        <v>313</v>
      </c>
      <c r="AT213" s="189" t="s">
        <v>310</v>
      </c>
      <c r="AU213" s="189" t="s">
        <v>91</v>
      </c>
      <c r="AY213" s="18" t="s">
        <v>233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8" t="s">
        <v>80</v>
      </c>
      <c r="BK213" s="190">
        <f>ROUND(I213*H213,2)</f>
        <v>0</v>
      </c>
      <c r="BL213" s="18" t="s">
        <v>194</v>
      </c>
      <c r="BM213" s="189" t="s">
        <v>2746</v>
      </c>
    </row>
    <row r="214" spans="1:65" s="2" customFormat="1" ht="29.25">
      <c r="A214" s="35"/>
      <c r="B214" s="36"/>
      <c r="C214" s="37"/>
      <c r="D214" s="196" t="s">
        <v>249</v>
      </c>
      <c r="E214" s="37"/>
      <c r="F214" s="197" t="s">
        <v>847</v>
      </c>
      <c r="G214" s="37"/>
      <c r="H214" s="37"/>
      <c r="I214" s="193"/>
      <c r="J214" s="37"/>
      <c r="K214" s="37"/>
      <c r="L214" s="40"/>
      <c r="M214" s="194"/>
      <c r="N214" s="195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249</v>
      </c>
      <c r="AU214" s="18" t="s">
        <v>91</v>
      </c>
    </row>
    <row r="215" spans="1:65" s="13" customFormat="1">
      <c r="B215" s="216"/>
      <c r="C215" s="217"/>
      <c r="D215" s="196" t="s">
        <v>562</v>
      </c>
      <c r="E215" s="217"/>
      <c r="F215" s="218" t="s">
        <v>2747</v>
      </c>
      <c r="G215" s="217"/>
      <c r="H215" s="219">
        <v>24</v>
      </c>
      <c r="I215" s="220"/>
      <c r="J215" s="217"/>
      <c r="K215" s="217"/>
      <c r="L215" s="221"/>
      <c r="M215" s="226"/>
      <c r="N215" s="227"/>
      <c r="O215" s="227"/>
      <c r="P215" s="227"/>
      <c r="Q215" s="227"/>
      <c r="R215" s="227"/>
      <c r="S215" s="227"/>
      <c r="T215" s="228"/>
      <c r="AT215" s="225" t="s">
        <v>562</v>
      </c>
      <c r="AU215" s="225" t="s">
        <v>91</v>
      </c>
      <c r="AV215" s="13" t="s">
        <v>86</v>
      </c>
      <c r="AW215" s="13" t="s">
        <v>4</v>
      </c>
      <c r="AX215" s="13" t="s">
        <v>80</v>
      </c>
      <c r="AY215" s="225" t="s">
        <v>233</v>
      </c>
    </row>
    <row r="216" spans="1:65" s="2" customFormat="1" ht="24.2" customHeight="1">
      <c r="A216" s="35"/>
      <c r="B216" s="36"/>
      <c r="C216" s="206" t="s">
        <v>532</v>
      </c>
      <c r="D216" s="206" t="s">
        <v>310</v>
      </c>
      <c r="E216" s="207" t="s">
        <v>865</v>
      </c>
      <c r="F216" s="208" t="s">
        <v>2748</v>
      </c>
      <c r="G216" s="209" t="s">
        <v>307</v>
      </c>
      <c r="H216" s="210">
        <v>15</v>
      </c>
      <c r="I216" s="211"/>
      <c r="J216" s="212">
        <f>ROUND(I216*H216,2)</f>
        <v>0</v>
      </c>
      <c r="K216" s="208" t="s">
        <v>240</v>
      </c>
      <c r="L216" s="213"/>
      <c r="M216" s="214" t="s">
        <v>19</v>
      </c>
      <c r="N216" s="215" t="s">
        <v>46</v>
      </c>
      <c r="O216" s="65"/>
      <c r="P216" s="187">
        <f>O216*H216</f>
        <v>0</v>
      </c>
      <c r="Q216" s="187">
        <v>1.3999999999999999E-4</v>
      </c>
      <c r="R216" s="187">
        <f>Q216*H216</f>
        <v>2.0999999999999999E-3</v>
      </c>
      <c r="S216" s="187">
        <v>0</v>
      </c>
      <c r="T216" s="18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9" t="s">
        <v>313</v>
      </c>
      <c r="AT216" s="189" t="s">
        <v>310</v>
      </c>
      <c r="AU216" s="189" t="s">
        <v>91</v>
      </c>
      <c r="AY216" s="18" t="s">
        <v>233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8" t="s">
        <v>80</v>
      </c>
      <c r="BK216" s="190">
        <f>ROUND(I216*H216,2)</f>
        <v>0</v>
      </c>
      <c r="BL216" s="18" t="s">
        <v>194</v>
      </c>
      <c r="BM216" s="189" t="s">
        <v>2749</v>
      </c>
    </row>
    <row r="217" spans="1:65" s="2" customFormat="1" ht="29.25">
      <c r="A217" s="35"/>
      <c r="B217" s="36"/>
      <c r="C217" s="37"/>
      <c r="D217" s="196" t="s">
        <v>249</v>
      </c>
      <c r="E217" s="37"/>
      <c r="F217" s="197" t="s">
        <v>868</v>
      </c>
      <c r="G217" s="37"/>
      <c r="H217" s="37"/>
      <c r="I217" s="193"/>
      <c r="J217" s="37"/>
      <c r="K217" s="37"/>
      <c r="L217" s="40"/>
      <c r="M217" s="194"/>
      <c r="N217" s="195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249</v>
      </c>
      <c r="AU217" s="18" t="s">
        <v>91</v>
      </c>
    </row>
    <row r="218" spans="1:65" s="13" customFormat="1">
      <c r="B218" s="216"/>
      <c r="C218" s="217"/>
      <c r="D218" s="196" t="s">
        <v>562</v>
      </c>
      <c r="E218" s="217"/>
      <c r="F218" s="218" t="s">
        <v>2750</v>
      </c>
      <c r="G218" s="217"/>
      <c r="H218" s="219">
        <v>15</v>
      </c>
      <c r="I218" s="220"/>
      <c r="J218" s="217"/>
      <c r="K218" s="217"/>
      <c r="L218" s="221"/>
      <c r="M218" s="226"/>
      <c r="N218" s="227"/>
      <c r="O218" s="227"/>
      <c r="P218" s="227"/>
      <c r="Q218" s="227"/>
      <c r="R218" s="227"/>
      <c r="S218" s="227"/>
      <c r="T218" s="228"/>
      <c r="AT218" s="225" t="s">
        <v>562</v>
      </c>
      <c r="AU218" s="225" t="s">
        <v>91</v>
      </c>
      <c r="AV218" s="13" t="s">
        <v>86</v>
      </c>
      <c r="AW218" s="13" t="s">
        <v>4</v>
      </c>
      <c r="AX218" s="13" t="s">
        <v>80</v>
      </c>
      <c r="AY218" s="225" t="s">
        <v>233</v>
      </c>
    </row>
    <row r="219" spans="1:65" s="2" customFormat="1" ht="24.2" customHeight="1">
      <c r="A219" s="35"/>
      <c r="B219" s="36"/>
      <c r="C219" s="206" t="s">
        <v>536</v>
      </c>
      <c r="D219" s="206" t="s">
        <v>310</v>
      </c>
      <c r="E219" s="207" t="s">
        <v>871</v>
      </c>
      <c r="F219" s="208" t="s">
        <v>2751</v>
      </c>
      <c r="G219" s="209" t="s">
        <v>307</v>
      </c>
      <c r="H219" s="210">
        <v>24</v>
      </c>
      <c r="I219" s="211"/>
      <c r="J219" s="212">
        <f>ROUND(I219*H219,2)</f>
        <v>0</v>
      </c>
      <c r="K219" s="208" t="s">
        <v>240</v>
      </c>
      <c r="L219" s="213"/>
      <c r="M219" s="214" t="s">
        <v>19</v>
      </c>
      <c r="N219" s="215" t="s">
        <v>46</v>
      </c>
      <c r="O219" s="65"/>
      <c r="P219" s="187">
        <f>O219*H219</f>
        <v>0</v>
      </c>
      <c r="Q219" s="187">
        <v>1.6000000000000001E-4</v>
      </c>
      <c r="R219" s="187">
        <f>Q219*H219</f>
        <v>3.8400000000000005E-3</v>
      </c>
      <c r="S219" s="187">
        <v>0</v>
      </c>
      <c r="T219" s="18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9" t="s">
        <v>313</v>
      </c>
      <c r="AT219" s="189" t="s">
        <v>310</v>
      </c>
      <c r="AU219" s="189" t="s">
        <v>91</v>
      </c>
      <c r="AY219" s="18" t="s">
        <v>233</v>
      </c>
      <c r="BE219" s="190">
        <f>IF(N219="základní",J219,0)</f>
        <v>0</v>
      </c>
      <c r="BF219" s="190">
        <f>IF(N219="snížená",J219,0)</f>
        <v>0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8" t="s">
        <v>80</v>
      </c>
      <c r="BK219" s="190">
        <f>ROUND(I219*H219,2)</f>
        <v>0</v>
      </c>
      <c r="BL219" s="18" t="s">
        <v>194</v>
      </c>
      <c r="BM219" s="189" t="s">
        <v>2752</v>
      </c>
    </row>
    <row r="220" spans="1:65" s="2" customFormat="1" ht="29.25">
      <c r="A220" s="35"/>
      <c r="B220" s="36"/>
      <c r="C220" s="37"/>
      <c r="D220" s="196" t="s">
        <v>249</v>
      </c>
      <c r="E220" s="37"/>
      <c r="F220" s="197" t="s">
        <v>868</v>
      </c>
      <c r="G220" s="37"/>
      <c r="H220" s="37"/>
      <c r="I220" s="193"/>
      <c r="J220" s="37"/>
      <c r="K220" s="37"/>
      <c r="L220" s="40"/>
      <c r="M220" s="194"/>
      <c r="N220" s="195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249</v>
      </c>
      <c r="AU220" s="18" t="s">
        <v>91</v>
      </c>
    </row>
    <row r="221" spans="1:65" s="13" customFormat="1">
      <c r="B221" s="216"/>
      <c r="C221" s="217"/>
      <c r="D221" s="196" t="s">
        <v>562</v>
      </c>
      <c r="E221" s="217"/>
      <c r="F221" s="218" t="s">
        <v>2747</v>
      </c>
      <c r="G221" s="217"/>
      <c r="H221" s="219">
        <v>24</v>
      </c>
      <c r="I221" s="220"/>
      <c r="J221" s="217"/>
      <c r="K221" s="217"/>
      <c r="L221" s="221"/>
      <c r="M221" s="226"/>
      <c r="N221" s="227"/>
      <c r="O221" s="227"/>
      <c r="P221" s="227"/>
      <c r="Q221" s="227"/>
      <c r="R221" s="227"/>
      <c r="S221" s="227"/>
      <c r="T221" s="228"/>
      <c r="AT221" s="225" t="s">
        <v>562</v>
      </c>
      <c r="AU221" s="225" t="s">
        <v>91</v>
      </c>
      <c r="AV221" s="13" t="s">
        <v>86</v>
      </c>
      <c r="AW221" s="13" t="s">
        <v>4</v>
      </c>
      <c r="AX221" s="13" t="s">
        <v>80</v>
      </c>
      <c r="AY221" s="225" t="s">
        <v>233</v>
      </c>
    </row>
    <row r="222" spans="1:65" s="2" customFormat="1" ht="24.2" customHeight="1">
      <c r="A222" s="35"/>
      <c r="B222" s="36"/>
      <c r="C222" s="206" t="s">
        <v>542</v>
      </c>
      <c r="D222" s="206" t="s">
        <v>310</v>
      </c>
      <c r="E222" s="207" t="s">
        <v>876</v>
      </c>
      <c r="F222" s="208" t="s">
        <v>2753</v>
      </c>
      <c r="G222" s="209" t="s">
        <v>307</v>
      </c>
      <c r="H222" s="210">
        <v>139</v>
      </c>
      <c r="I222" s="211"/>
      <c r="J222" s="212">
        <f>ROUND(I222*H222,2)</f>
        <v>0</v>
      </c>
      <c r="K222" s="208" t="s">
        <v>240</v>
      </c>
      <c r="L222" s="213"/>
      <c r="M222" s="214" t="s">
        <v>19</v>
      </c>
      <c r="N222" s="215" t="s">
        <v>46</v>
      </c>
      <c r="O222" s="65"/>
      <c r="P222" s="187">
        <f>O222*H222</f>
        <v>0</v>
      </c>
      <c r="Q222" s="187">
        <v>1.8000000000000001E-4</v>
      </c>
      <c r="R222" s="187">
        <f>Q222*H222</f>
        <v>2.5020000000000001E-2</v>
      </c>
      <c r="S222" s="187">
        <v>0</v>
      </c>
      <c r="T222" s="18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9" t="s">
        <v>313</v>
      </c>
      <c r="AT222" s="189" t="s">
        <v>310</v>
      </c>
      <c r="AU222" s="189" t="s">
        <v>91</v>
      </c>
      <c r="AY222" s="18" t="s">
        <v>233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8" t="s">
        <v>80</v>
      </c>
      <c r="BK222" s="190">
        <f>ROUND(I222*H222,2)</f>
        <v>0</v>
      </c>
      <c r="BL222" s="18" t="s">
        <v>194</v>
      </c>
      <c r="BM222" s="189" t="s">
        <v>2754</v>
      </c>
    </row>
    <row r="223" spans="1:65" s="2" customFormat="1" ht="29.25">
      <c r="A223" s="35"/>
      <c r="B223" s="36"/>
      <c r="C223" s="37"/>
      <c r="D223" s="196" t="s">
        <v>249</v>
      </c>
      <c r="E223" s="37"/>
      <c r="F223" s="197" t="s">
        <v>879</v>
      </c>
      <c r="G223" s="37"/>
      <c r="H223" s="37"/>
      <c r="I223" s="193"/>
      <c r="J223" s="37"/>
      <c r="K223" s="37"/>
      <c r="L223" s="40"/>
      <c r="M223" s="194"/>
      <c r="N223" s="195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249</v>
      </c>
      <c r="AU223" s="18" t="s">
        <v>91</v>
      </c>
    </row>
    <row r="224" spans="1:65" s="13" customFormat="1">
      <c r="B224" s="216"/>
      <c r="C224" s="217"/>
      <c r="D224" s="196" t="s">
        <v>562</v>
      </c>
      <c r="E224" s="217"/>
      <c r="F224" s="218" t="s">
        <v>2755</v>
      </c>
      <c r="G224" s="217"/>
      <c r="H224" s="219">
        <v>139</v>
      </c>
      <c r="I224" s="220"/>
      <c r="J224" s="217"/>
      <c r="K224" s="217"/>
      <c r="L224" s="221"/>
      <c r="M224" s="226"/>
      <c r="N224" s="227"/>
      <c r="O224" s="227"/>
      <c r="P224" s="227"/>
      <c r="Q224" s="227"/>
      <c r="R224" s="227"/>
      <c r="S224" s="227"/>
      <c r="T224" s="228"/>
      <c r="AT224" s="225" t="s">
        <v>562</v>
      </c>
      <c r="AU224" s="225" t="s">
        <v>91</v>
      </c>
      <c r="AV224" s="13" t="s">
        <v>86</v>
      </c>
      <c r="AW224" s="13" t="s">
        <v>4</v>
      </c>
      <c r="AX224" s="13" t="s">
        <v>80</v>
      </c>
      <c r="AY224" s="225" t="s">
        <v>233</v>
      </c>
    </row>
    <row r="225" spans="1:65" s="12" customFormat="1" ht="22.9" customHeight="1">
      <c r="B225" s="162"/>
      <c r="C225" s="163"/>
      <c r="D225" s="164" t="s">
        <v>74</v>
      </c>
      <c r="E225" s="176" t="s">
        <v>924</v>
      </c>
      <c r="F225" s="176" t="s">
        <v>2756</v>
      </c>
      <c r="G225" s="163"/>
      <c r="H225" s="163"/>
      <c r="I225" s="166"/>
      <c r="J225" s="177">
        <f>BK225</f>
        <v>0</v>
      </c>
      <c r="K225" s="163"/>
      <c r="L225" s="168"/>
      <c r="M225" s="169"/>
      <c r="N225" s="170"/>
      <c r="O225" s="170"/>
      <c r="P225" s="171">
        <f>SUM(P226:P228)</f>
        <v>0</v>
      </c>
      <c r="Q225" s="170"/>
      <c r="R225" s="171">
        <f>SUM(R226:R228)</f>
        <v>2.2399999999999996E-2</v>
      </c>
      <c r="S225" s="170"/>
      <c r="T225" s="172">
        <f>SUM(T226:T228)</f>
        <v>0</v>
      </c>
      <c r="AR225" s="173" t="s">
        <v>86</v>
      </c>
      <c r="AT225" s="174" t="s">
        <v>74</v>
      </c>
      <c r="AU225" s="174" t="s">
        <v>80</v>
      </c>
      <c r="AY225" s="173" t="s">
        <v>233</v>
      </c>
      <c r="BK225" s="175">
        <f>SUM(BK226:BK228)</f>
        <v>0</v>
      </c>
    </row>
    <row r="226" spans="1:65" s="2" customFormat="1" ht="33" customHeight="1">
      <c r="A226" s="35"/>
      <c r="B226" s="36"/>
      <c r="C226" s="178" t="s">
        <v>546</v>
      </c>
      <c r="D226" s="178" t="s">
        <v>236</v>
      </c>
      <c r="E226" s="179" t="s">
        <v>927</v>
      </c>
      <c r="F226" s="180" t="s">
        <v>2177</v>
      </c>
      <c r="G226" s="181" t="s">
        <v>929</v>
      </c>
      <c r="H226" s="182">
        <v>320</v>
      </c>
      <c r="I226" s="183"/>
      <c r="J226" s="184">
        <f>ROUND(I226*H226,2)</f>
        <v>0</v>
      </c>
      <c r="K226" s="180" t="s">
        <v>240</v>
      </c>
      <c r="L226" s="40"/>
      <c r="M226" s="185" t="s">
        <v>19</v>
      </c>
      <c r="N226" s="186" t="s">
        <v>46</v>
      </c>
      <c r="O226" s="65"/>
      <c r="P226" s="187">
        <f>O226*H226</f>
        <v>0</v>
      </c>
      <c r="Q226" s="187">
        <v>6.9999999999999994E-5</v>
      </c>
      <c r="R226" s="187">
        <f>Q226*H226</f>
        <v>2.2399999999999996E-2</v>
      </c>
      <c r="S226" s="187">
        <v>0</v>
      </c>
      <c r="T226" s="18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9" t="s">
        <v>194</v>
      </c>
      <c r="AT226" s="189" t="s">
        <v>236</v>
      </c>
      <c r="AU226" s="189" t="s">
        <v>86</v>
      </c>
      <c r="AY226" s="18" t="s">
        <v>233</v>
      </c>
      <c r="BE226" s="190">
        <f>IF(N226="základní",J226,0)</f>
        <v>0</v>
      </c>
      <c r="BF226" s="190">
        <f>IF(N226="snížená",J226,0)</f>
        <v>0</v>
      </c>
      <c r="BG226" s="190">
        <f>IF(N226="zákl. přenesená",J226,0)</f>
        <v>0</v>
      </c>
      <c r="BH226" s="190">
        <f>IF(N226="sníž. přenesená",J226,0)</f>
        <v>0</v>
      </c>
      <c r="BI226" s="190">
        <f>IF(N226="nulová",J226,0)</f>
        <v>0</v>
      </c>
      <c r="BJ226" s="18" t="s">
        <v>80</v>
      </c>
      <c r="BK226" s="190">
        <f>ROUND(I226*H226,2)</f>
        <v>0</v>
      </c>
      <c r="BL226" s="18" t="s">
        <v>194</v>
      </c>
      <c r="BM226" s="189" t="s">
        <v>2757</v>
      </c>
    </row>
    <row r="227" spans="1:65" s="2" customFormat="1">
      <c r="A227" s="35"/>
      <c r="B227" s="36"/>
      <c r="C227" s="37"/>
      <c r="D227" s="191" t="s">
        <v>243</v>
      </c>
      <c r="E227" s="37"/>
      <c r="F227" s="192" t="s">
        <v>931</v>
      </c>
      <c r="G227" s="37"/>
      <c r="H227" s="37"/>
      <c r="I227" s="193"/>
      <c r="J227" s="37"/>
      <c r="K227" s="37"/>
      <c r="L227" s="40"/>
      <c r="M227" s="194"/>
      <c r="N227" s="195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243</v>
      </c>
      <c r="AU227" s="18" t="s">
        <v>86</v>
      </c>
    </row>
    <row r="228" spans="1:65" s="2" customFormat="1" ht="19.5">
      <c r="A228" s="35"/>
      <c r="B228" s="36"/>
      <c r="C228" s="37"/>
      <c r="D228" s="196" t="s">
        <v>249</v>
      </c>
      <c r="E228" s="37"/>
      <c r="F228" s="197" t="s">
        <v>932</v>
      </c>
      <c r="G228" s="37"/>
      <c r="H228" s="37"/>
      <c r="I228" s="193"/>
      <c r="J228" s="37"/>
      <c r="K228" s="37"/>
      <c r="L228" s="40"/>
      <c r="M228" s="198"/>
      <c r="N228" s="199"/>
      <c r="O228" s="200"/>
      <c r="P228" s="200"/>
      <c r="Q228" s="200"/>
      <c r="R228" s="200"/>
      <c r="S228" s="200"/>
      <c r="T228" s="201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249</v>
      </c>
      <c r="AU228" s="18" t="s">
        <v>86</v>
      </c>
    </row>
    <row r="229" spans="1:65" s="2" customFormat="1" ht="6.95" customHeight="1">
      <c r="A229" s="35"/>
      <c r="B229" s="48"/>
      <c r="C229" s="49"/>
      <c r="D229" s="49"/>
      <c r="E229" s="49"/>
      <c r="F229" s="49"/>
      <c r="G229" s="49"/>
      <c r="H229" s="49"/>
      <c r="I229" s="49"/>
      <c r="J229" s="49"/>
      <c r="K229" s="49"/>
      <c r="L229" s="40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algorithmName="SHA-512" hashValue="e6D4dWIAxmvIIzVzCnktFPOUlmcHTcf1S2oDYt6UOeKhhvcukJSM5AcWw/uPw20u21+URVKBzcTWdOEpDnTHRg==" saltValue="KeOgPvudUGZdZ/uF1SFG/8qr6OyeaVfDpFnk2t3Wp2y4QiV66M3dSqdnHqQvuEXTBXyZVmb5qXwqeFYNBpg5zQ==" spinCount="100000" sheet="1" objects="1" scenarios="1" formatColumns="0" formatRows="0" autoFilter="0"/>
  <autoFilter ref="C96:K228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/>
    <hyperlink ref="F104" r:id="rId2"/>
    <hyperlink ref="F107" r:id="rId3"/>
    <hyperlink ref="F111" r:id="rId4"/>
    <hyperlink ref="F115" r:id="rId5"/>
    <hyperlink ref="F119" r:id="rId6"/>
    <hyperlink ref="F123" r:id="rId7"/>
    <hyperlink ref="F126" r:id="rId8"/>
    <hyperlink ref="F129" r:id="rId9"/>
    <hyperlink ref="F133" r:id="rId10"/>
    <hyperlink ref="F135" r:id="rId11"/>
    <hyperlink ref="F137" r:id="rId12"/>
    <hyperlink ref="F141" r:id="rId13"/>
    <hyperlink ref="F145" r:id="rId14"/>
    <hyperlink ref="F149" r:id="rId15"/>
    <hyperlink ref="F153" r:id="rId16"/>
    <hyperlink ref="F157" r:id="rId17"/>
    <hyperlink ref="F161" r:id="rId18"/>
    <hyperlink ref="F165" r:id="rId19"/>
    <hyperlink ref="F167" r:id="rId20"/>
    <hyperlink ref="F169" r:id="rId21"/>
    <hyperlink ref="F173" r:id="rId22"/>
    <hyperlink ref="F176" r:id="rId23"/>
    <hyperlink ref="F179" r:id="rId24"/>
    <hyperlink ref="F182" r:id="rId25"/>
    <hyperlink ref="F185" r:id="rId26"/>
    <hyperlink ref="F188" r:id="rId27"/>
    <hyperlink ref="F191" r:id="rId28"/>
    <hyperlink ref="F194" r:id="rId29"/>
    <hyperlink ref="F196" r:id="rId30"/>
    <hyperlink ref="F198" r:id="rId31"/>
    <hyperlink ref="F200" r:id="rId32"/>
    <hyperlink ref="F202" r:id="rId33"/>
    <hyperlink ref="F206" r:id="rId34"/>
    <hyperlink ref="F227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178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2758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ROUND(J97,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ROUND((SUM(BE97:BE237)),  2)</f>
        <v>0</v>
      </c>
      <c r="G37" s="35"/>
      <c r="H37" s="35"/>
      <c r="I37" s="124">
        <v>0.21</v>
      </c>
      <c r="J37" s="123">
        <f>ROUND(((SUM(BE97:BE237))*I37),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ROUND((SUM(BF97:BF237)),  2)</f>
        <v>0</v>
      </c>
      <c r="G38" s="35"/>
      <c r="H38" s="35"/>
      <c r="I38" s="124">
        <v>0.15</v>
      </c>
      <c r="J38" s="123">
        <f>ROUND(((SUM(BF97:BF237))*I38),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ROUND((SUM(BG97:BG237)),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ROUND((SUM(BH97:BH237)),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ROUND((SUM(BI97:BI237)),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03 - ÚT Západní blok - chodby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J97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J98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2759</v>
      </c>
      <c r="E69" s="148"/>
      <c r="F69" s="148"/>
      <c r="G69" s="148"/>
      <c r="H69" s="148"/>
      <c r="I69" s="148"/>
      <c r="J69" s="149">
        <f>J99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2760</v>
      </c>
      <c r="E70" s="148"/>
      <c r="F70" s="148"/>
      <c r="G70" s="148"/>
      <c r="H70" s="148"/>
      <c r="I70" s="148"/>
      <c r="J70" s="149">
        <f>J152</f>
        <v>0</v>
      </c>
      <c r="K70" s="97"/>
      <c r="L70" s="150"/>
    </row>
    <row r="71" spans="1:47" s="10" customFormat="1" ht="14.85" customHeight="1">
      <c r="B71" s="146"/>
      <c r="C71" s="97"/>
      <c r="D71" s="147" t="s">
        <v>2761</v>
      </c>
      <c r="E71" s="148"/>
      <c r="F71" s="148"/>
      <c r="G71" s="148"/>
      <c r="H71" s="148"/>
      <c r="I71" s="148"/>
      <c r="J71" s="149">
        <f>J182</f>
        <v>0</v>
      </c>
      <c r="K71" s="97"/>
      <c r="L71" s="150"/>
    </row>
    <row r="72" spans="1:47" s="10" customFormat="1" ht="14.85" customHeight="1">
      <c r="B72" s="146"/>
      <c r="C72" s="97"/>
      <c r="D72" s="147" t="s">
        <v>2762</v>
      </c>
      <c r="E72" s="148"/>
      <c r="F72" s="148"/>
      <c r="G72" s="148"/>
      <c r="H72" s="148"/>
      <c r="I72" s="148"/>
      <c r="J72" s="149">
        <f>J211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2763</v>
      </c>
      <c r="E73" s="148"/>
      <c r="F73" s="148"/>
      <c r="G73" s="148"/>
      <c r="H73" s="148"/>
      <c r="I73" s="148"/>
      <c r="J73" s="149">
        <f>J234</f>
        <v>0</v>
      </c>
      <c r="K73" s="97"/>
      <c r="L73" s="150"/>
    </row>
    <row r="74" spans="1:47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47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2" customFormat="1" ht="24.95" customHeight="1">
      <c r="A80" s="35"/>
      <c r="B80" s="36"/>
      <c r="C80" s="24" t="s">
        <v>217</v>
      </c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6.5" customHeight="1">
      <c r="A83" s="35"/>
      <c r="B83" s="36"/>
      <c r="C83" s="37"/>
      <c r="D83" s="37"/>
      <c r="E83" s="390" t="str">
        <f>E7</f>
        <v>ZŠ Rokycanova - opravy vnitřních instalací</v>
      </c>
      <c r="F83" s="391"/>
      <c r="G83" s="391"/>
      <c r="H83" s="391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1" customFormat="1" ht="12" customHeight="1">
      <c r="B84" s="22"/>
      <c r="C84" s="30" t="s">
        <v>290</v>
      </c>
      <c r="D84" s="23"/>
      <c r="E84" s="23"/>
      <c r="F84" s="23"/>
      <c r="G84" s="23"/>
      <c r="H84" s="23"/>
      <c r="I84" s="23"/>
      <c r="J84" s="23"/>
      <c r="K84" s="23"/>
      <c r="L84" s="21"/>
    </row>
    <row r="85" spans="1:31" s="1" customFormat="1" ht="16.5" customHeight="1">
      <c r="B85" s="22"/>
      <c r="C85" s="23"/>
      <c r="D85" s="23"/>
      <c r="E85" s="390" t="s">
        <v>2634</v>
      </c>
      <c r="F85" s="376"/>
      <c r="G85" s="376"/>
      <c r="H85" s="376"/>
      <c r="I85" s="23"/>
      <c r="J85" s="23"/>
      <c r="K85" s="23"/>
      <c r="L85" s="21"/>
    </row>
    <row r="86" spans="1:31" s="1" customFormat="1" ht="12" customHeight="1">
      <c r="B86" s="22"/>
      <c r="C86" s="30" t="s">
        <v>292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94" t="s">
        <v>293</v>
      </c>
      <c r="F87" s="384"/>
      <c r="G87" s="384"/>
      <c r="H87" s="384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297</v>
      </c>
      <c r="D88" s="37"/>
      <c r="E88" s="37"/>
      <c r="F88" s="37"/>
      <c r="G88" s="37"/>
      <c r="H88" s="37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46" t="str">
        <f>E13</f>
        <v>03 - ÚT Západní blok - chodby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21</v>
      </c>
      <c r="D91" s="37"/>
      <c r="E91" s="37"/>
      <c r="F91" s="28" t="str">
        <f>F16</f>
        <v>Sokolov</v>
      </c>
      <c r="G91" s="37"/>
      <c r="H91" s="37"/>
      <c r="I91" s="30" t="s">
        <v>23</v>
      </c>
      <c r="J91" s="60" t="str">
        <f>IF(J16="","",J16)</f>
        <v>26. 1. 2022</v>
      </c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25</v>
      </c>
      <c r="D93" s="37"/>
      <c r="E93" s="37"/>
      <c r="F93" s="28" t="str">
        <f>E19</f>
        <v>Město Sokolov</v>
      </c>
      <c r="G93" s="37"/>
      <c r="H93" s="37"/>
      <c r="I93" s="30" t="s">
        <v>33</v>
      </c>
      <c r="J93" s="33" t="str">
        <f>E25</f>
        <v>NCI.CZ ENGINEERING s.r.o.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31</v>
      </c>
      <c r="D94" s="37"/>
      <c r="E94" s="37"/>
      <c r="F94" s="28" t="str">
        <f>IF(E22="","",E22)</f>
        <v>Vyplň údaj</v>
      </c>
      <c r="G94" s="37"/>
      <c r="H94" s="37"/>
      <c r="I94" s="30" t="s">
        <v>38</v>
      </c>
      <c r="J94" s="33" t="str">
        <f>E28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>
      <c r="A96" s="151"/>
      <c r="B96" s="152"/>
      <c r="C96" s="153" t="s">
        <v>218</v>
      </c>
      <c r="D96" s="154" t="s">
        <v>60</v>
      </c>
      <c r="E96" s="154" t="s">
        <v>56</v>
      </c>
      <c r="F96" s="154" t="s">
        <v>57</v>
      </c>
      <c r="G96" s="154" t="s">
        <v>219</v>
      </c>
      <c r="H96" s="154" t="s">
        <v>220</v>
      </c>
      <c r="I96" s="154" t="s">
        <v>221</v>
      </c>
      <c r="J96" s="154" t="s">
        <v>209</v>
      </c>
      <c r="K96" s="155" t="s">
        <v>222</v>
      </c>
      <c r="L96" s="156"/>
      <c r="M96" s="69" t="s">
        <v>19</v>
      </c>
      <c r="N96" s="70" t="s">
        <v>45</v>
      </c>
      <c r="O96" s="70" t="s">
        <v>223</v>
      </c>
      <c r="P96" s="70" t="s">
        <v>224</v>
      </c>
      <c r="Q96" s="70" t="s">
        <v>225</v>
      </c>
      <c r="R96" s="70" t="s">
        <v>226</v>
      </c>
      <c r="S96" s="70" t="s">
        <v>227</v>
      </c>
      <c r="T96" s="71" t="s">
        <v>228</v>
      </c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</row>
    <row r="97" spans="1:65" s="2" customFormat="1" ht="22.9" customHeight="1">
      <c r="A97" s="35"/>
      <c r="B97" s="36"/>
      <c r="C97" s="76" t="s">
        <v>229</v>
      </c>
      <c r="D97" s="37"/>
      <c r="E97" s="37"/>
      <c r="F97" s="37"/>
      <c r="G97" s="37"/>
      <c r="H97" s="37"/>
      <c r="I97" s="37"/>
      <c r="J97" s="157">
        <f>BK97</f>
        <v>0</v>
      </c>
      <c r="K97" s="37"/>
      <c r="L97" s="40"/>
      <c r="M97" s="72"/>
      <c r="N97" s="158"/>
      <c r="O97" s="73"/>
      <c r="P97" s="159">
        <f>P98</f>
        <v>0</v>
      </c>
      <c r="Q97" s="73"/>
      <c r="R97" s="159">
        <f>R98</f>
        <v>1.4801699999999998</v>
      </c>
      <c r="S97" s="73"/>
      <c r="T97" s="160">
        <f>T98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74</v>
      </c>
      <c r="AU97" s="18" t="s">
        <v>210</v>
      </c>
      <c r="BK97" s="161">
        <f>BK98</f>
        <v>0</v>
      </c>
    </row>
    <row r="98" spans="1:65" s="12" customFormat="1" ht="25.9" customHeight="1">
      <c r="B98" s="162"/>
      <c r="C98" s="163"/>
      <c r="D98" s="164" t="s">
        <v>74</v>
      </c>
      <c r="E98" s="165" t="s">
        <v>295</v>
      </c>
      <c r="F98" s="165" t="s">
        <v>296</v>
      </c>
      <c r="G98" s="163"/>
      <c r="H98" s="163"/>
      <c r="I98" s="166"/>
      <c r="J98" s="167">
        <f>BK98</f>
        <v>0</v>
      </c>
      <c r="K98" s="163"/>
      <c r="L98" s="168"/>
      <c r="M98" s="169"/>
      <c r="N98" s="170"/>
      <c r="O98" s="170"/>
      <c r="P98" s="171">
        <f>P99+P152+P234</f>
        <v>0</v>
      </c>
      <c r="Q98" s="170"/>
      <c r="R98" s="171">
        <f>R99+R152+R234</f>
        <v>1.4801699999999998</v>
      </c>
      <c r="S98" s="170"/>
      <c r="T98" s="172">
        <f>T99+T152+T234</f>
        <v>0</v>
      </c>
      <c r="AR98" s="173" t="s">
        <v>86</v>
      </c>
      <c r="AT98" s="174" t="s">
        <v>74</v>
      </c>
      <c r="AU98" s="174" t="s">
        <v>75</v>
      </c>
      <c r="AY98" s="173" t="s">
        <v>233</v>
      </c>
      <c r="BK98" s="175">
        <f>BK99+BK152+BK234</f>
        <v>0</v>
      </c>
    </row>
    <row r="99" spans="1:65" s="12" customFormat="1" ht="22.9" customHeight="1">
      <c r="B99" s="162"/>
      <c r="C99" s="163"/>
      <c r="D99" s="164" t="s">
        <v>74</v>
      </c>
      <c r="E99" s="176" t="s">
        <v>571</v>
      </c>
      <c r="F99" s="176" t="s">
        <v>2764</v>
      </c>
      <c r="G99" s="163"/>
      <c r="H99" s="163"/>
      <c r="I99" s="166"/>
      <c r="J99" s="177">
        <f>BK99</f>
        <v>0</v>
      </c>
      <c r="K99" s="163"/>
      <c r="L99" s="168"/>
      <c r="M99" s="169"/>
      <c r="N99" s="170"/>
      <c r="O99" s="170"/>
      <c r="P99" s="171">
        <f>SUM(P100:P151)</f>
        <v>0</v>
      </c>
      <c r="Q99" s="170"/>
      <c r="R99" s="171">
        <f>SUM(R100:R151)</f>
        <v>3.9370000000000002E-2</v>
      </c>
      <c r="S99" s="170"/>
      <c r="T99" s="172">
        <f>SUM(T100:T151)</f>
        <v>0</v>
      </c>
      <c r="AR99" s="173" t="s">
        <v>86</v>
      </c>
      <c r="AT99" s="174" t="s">
        <v>74</v>
      </c>
      <c r="AU99" s="174" t="s">
        <v>80</v>
      </c>
      <c r="AY99" s="173" t="s">
        <v>233</v>
      </c>
      <c r="BK99" s="175">
        <f>SUM(BK100:BK151)</f>
        <v>0</v>
      </c>
    </row>
    <row r="100" spans="1:65" s="2" customFormat="1" ht="24.2" customHeight="1">
      <c r="A100" s="35"/>
      <c r="B100" s="36"/>
      <c r="C100" s="178" t="s">
        <v>80</v>
      </c>
      <c r="D100" s="178" t="s">
        <v>236</v>
      </c>
      <c r="E100" s="179" t="s">
        <v>351</v>
      </c>
      <c r="F100" s="180" t="s">
        <v>940</v>
      </c>
      <c r="G100" s="181" t="s">
        <v>301</v>
      </c>
      <c r="H100" s="182">
        <v>1</v>
      </c>
      <c r="I100" s="183"/>
      <c r="J100" s="184">
        <f>ROUND(I100*H100,2)</f>
        <v>0</v>
      </c>
      <c r="K100" s="180" t="s">
        <v>19</v>
      </c>
      <c r="L100" s="40"/>
      <c r="M100" s="185" t="s">
        <v>19</v>
      </c>
      <c r="N100" s="186" t="s">
        <v>46</v>
      </c>
      <c r="O100" s="65"/>
      <c r="P100" s="187">
        <f>O100*H100</f>
        <v>0</v>
      </c>
      <c r="Q100" s="187">
        <v>5.0000000000000001E-4</v>
      </c>
      <c r="R100" s="187">
        <f>Q100*H100</f>
        <v>5.0000000000000001E-4</v>
      </c>
      <c r="S100" s="187">
        <v>0</v>
      </c>
      <c r="T100" s="18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194</v>
      </c>
      <c r="AT100" s="189" t="s">
        <v>236</v>
      </c>
      <c r="AU100" s="189" t="s">
        <v>86</v>
      </c>
      <c r="AY100" s="18" t="s">
        <v>233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80</v>
      </c>
      <c r="BK100" s="190">
        <f>ROUND(I100*H100,2)</f>
        <v>0</v>
      </c>
      <c r="BL100" s="18" t="s">
        <v>194</v>
      </c>
      <c r="BM100" s="189" t="s">
        <v>2765</v>
      </c>
    </row>
    <row r="101" spans="1:65" s="2" customFormat="1" ht="24.2" customHeight="1">
      <c r="A101" s="35"/>
      <c r="B101" s="36"/>
      <c r="C101" s="206" t="s">
        <v>86</v>
      </c>
      <c r="D101" s="206" t="s">
        <v>310</v>
      </c>
      <c r="E101" s="207" t="s">
        <v>355</v>
      </c>
      <c r="F101" s="208" t="s">
        <v>944</v>
      </c>
      <c r="G101" s="209" t="s">
        <v>301</v>
      </c>
      <c r="H101" s="210">
        <v>1</v>
      </c>
      <c r="I101" s="211"/>
      <c r="J101" s="212">
        <f>ROUND(I101*H101,2)</f>
        <v>0</v>
      </c>
      <c r="K101" s="208" t="s">
        <v>19</v>
      </c>
      <c r="L101" s="213"/>
      <c r="M101" s="214" t="s">
        <v>19</v>
      </c>
      <c r="N101" s="215" t="s">
        <v>46</v>
      </c>
      <c r="O101" s="65"/>
      <c r="P101" s="187">
        <f>O101*H101</f>
        <v>0</v>
      </c>
      <c r="Q101" s="187">
        <v>5.2999999999999998E-4</v>
      </c>
      <c r="R101" s="187">
        <f>Q101*H101</f>
        <v>5.2999999999999998E-4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313</v>
      </c>
      <c r="AT101" s="189" t="s">
        <v>310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194</v>
      </c>
      <c r="BM101" s="189" t="s">
        <v>2766</v>
      </c>
    </row>
    <row r="102" spans="1:65" s="2" customFormat="1" ht="24.2" customHeight="1">
      <c r="A102" s="35"/>
      <c r="B102" s="36"/>
      <c r="C102" s="178" t="s">
        <v>91</v>
      </c>
      <c r="D102" s="178" t="s">
        <v>236</v>
      </c>
      <c r="E102" s="179" t="s">
        <v>577</v>
      </c>
      <c r="F102" s="180" t="s">
        <v>946</v>
      </c>
      <c r="G102" s="181" t="s">
        <v>301</v>
      </c>
      <c r="H102" s="182">
        <v>2</v>
      </c>
      <c r="I102" s="183"/>
      <c r="J102" s="184">
        <f>ROUND(I102*H102,2)</f>
        <v>0</v>
      </c>
      <c r="K102" s="180" t="s">
        <v>19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3.4000000000000002E-4</v>
      </c>
      <c r="R102" s="187">
        <f>Q102*H102</f>
        <v>6.8000000000000005E-4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194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194</v>
      </c>
      <c r="BM102" s="189" t="s">
        <v>2767</v>
      </c>
    </row>
    <row r="103" spans="1:65" s="2" customFormat="1" ht="24.2" customHeight="1">
      <c r="A103" s="35"/>
      <c r="B103" s="36"/>
      <c r="C103" s="206" t="s">
        <v>260</v>
      </c>
      <c r="D103" s="206" t="s">
        <v>310</v>
      </c>
      <c r="E103" s="207" t="s">
        <v>581</v>
      </c>
      <c r="F103" s="208" t="s">
        <v>948</v>
      </c>
      <c r="G103" s="209" t="s">
        <v>301</v>
      </c>
      <c r="H103" s="210">
        <v>2</v>
      </c>
      <c r="I103" s="211"/>
      <c r="J103" s="212">
        <f>ROUND(I103*H103,2)</f>
        <v>0</v>
      </c>
      <c r="K103" s="208" t="s">
        <v>240</v>
      </c>
      <c r="L103" s="213"/>
      <c r="M103" s="214" t="s">
        <v>19</v>
      </c>
      <c r="N103" s="215" t="s">
        <v>46</v>
      </c>
      <c r="O103" s="65"/>
      <c r="P103" s="187">
        <f>O103*H103</f>
        <v>0</v>
      </c>
      <c r="Q103" s="187">
        <v>3.3E-4</v>
      </c>
      <c r="R103" s="187">
        <f>Q103*H103</f>
        <v>6.6E-4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313</v>
      </c>
      <c r="AT103" s="189" t="s">
        <v>310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194</v>
      </c>
      <c r="BM103" s="189" t="s">
        <v>2768</v>
      </c>
    </row>
    <row r="104" spans="1:65" s="2" customFormat="1" ht="24.2" customHeight="1">
      <c r="A104" s="35"/>
      <c r="B104" s="36"/>
      <c r="C104" s="178" t="s">
        <v>232</v>
      </c>
      <c r="D104" s="178" t="s">
        <v>236</v>
      </c>
      <c r="E104" s="179" t="s">
        <v>2033</v>
      </c>
      <c r="F104" s="180" t="s">
        <v>2769</v>
      </c>
      <c r="G104" s="181" t="s">
        <v>301</v>
      </c>
      <c r="H104" s="182">
        <v>1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2.1000000000000001E-4</v>
      </c>
      <c r="R104" s="187">
        <f>Q104*H104</f>
        <v>2.1000000000000001E-4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194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2770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2036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24.2" customHeight="1">
      <c r="A106" s="35"/>
      <c r="B106" s="36"/>
      <c r="C106" s="206" t="s">
        <v>269</v>
      </c>
      <c r="D106" s="206" t="s">
        <v>310</v>
      </c>
      <c r="E106" s="207" t="s">
        <v>2037</v>
      </c>
      <c r="F106" s="208" t="s">
        <v>2771</v>
      </c>
      <c r="G106" s="209" t="s">
        <v>301</v>
      </c>
      <c r="H106" s="210">
        <v>1</v>
      </c>
      <c r="I106" s="211"/>
      <c r="J106" s="212">
        <f>ROUND(I106*H106,2)</f>
        <v>0</v>
      </c>
      <c r="K106" s="208" t="s">
        <v>240</v>
      </c>
      <c r="L106" s="213"/>
      <c r="M106" s="214" t="s">
        <v>19</v>
      </c>
      <c r="N106" s="215" t="s">
        <v>46</v>
      </c>
      <c r="O106" s="65"/>
      <c r="P106" s="187">
        <f>O106*H106</f>
        <v>0</v>
      </c>
      <c r="Q106" s="187">
        <v>2.1000000000000001E-4</v>
      </c>
      <c r="R106" s="187">
        <f>Q106*H106</f>
        <v>2.1000000000000001E-4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313</v>
      </c>
      <c r="AT106" s="189" t="s">
        <v>310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2772</v>
      </c>
    </row>
    <row r="107" spans="1:65" s="2" customFormat="1" ht="24.2" customHeight="1">
      <c r="A107" s="35"/>
      <c r="B107" s="36"/>
      <c r="C107" s="178" t="s">
        <v>276</v>
      </c>
      <c r="D107" s="178" t="s">
        <v>236</v>
      </c>
      <c r="E107" s="179" t="s">
        <v>2042</v>
      </c>
      <c r="F107" s="180" t="s">
        <v>2773</v>
      </c>
      <c r="G107" s="181" t="s">
        <v>301</v>
      </c>
      <c r="H107" s="182">
        <v>2</v>
      </c>
      <c r="I107" s="183"/>
      <c r="J107" s="184">
        <f>ROUND(I107*H107,2)</f>
        <v>0</v>
      </c>
      <c r="K107" s="180" t="s">
        <v>19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5.1999999999999995E-4</v>
      </c>
      <c r="R107" s="187">
        <f>Q107*H107</f>
        <v>1.0399999999999999E-3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194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194</v>
      </c>
      <c r="BM107" s="189" t="s">
        <v>2774</v>
      </c>
    </row>
    <row r="108" spans="1:65" s="2" customFormat="1" ht="29.25">
      <c r="A108" s="35"/>
      <c r="B108" s="36"/>
      <c r="C108" s="37"/>
      <c r="D108" s="196" t="s">
        <v>249</v>
      </c>
      <c r="E108" s="37"/>
      <c r="F108" s="197" t="s">
        <v>588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249</v>
      </c>
      <c r="AU108" s="18" t="s">
        <v>86</v>
      </c>
    </row>
    <row r="109" spans="1:65" s="2" customFormat="1" ht="24.2" customHeight="1">
      <c r="A109" s="35"/>
      <c r="B109" s="36"/>
      <c r="C109" s="206" t="s">
        <v>284</v>
      </c>
      <c r="D109" s="206" t="s">
        <v>310</v>
      </c>
      <c r="E109" s="207" t="s">
        <v>2046</v>
      </c>
      <c r="F109" s="208" t="s">
        <v>2775</v>
      </c>
      <c r="G109" s="209" t="s">
        <v>301</v>
      </c>
      <c r="H109" s="210">
        <v>2</v>
      </c>
      <c r="I109" s="211"/>
      <c r="J109" s="212">
        <f>ROUND(I109*H109,2)</f>
        <v>0</v>
      </c>
      <c r="K109" s="208" t="s">
        <v>240</v>
      </c>
      <c r="L109" s="213"/>
      <c r="M109" s="214" t="s">
        <v>19</v>
      </c>
      <c r="N109" s="215" t="s">
        <v>46</v>
      </c>
      <c r="O109" s="65"/>
      <c r="P109" s="187">
        <f>O109*H109</f>
        <v>0</v>
      </c>
      <c r="Q109" s="187">
        <v>5.1999999999999995E-4</v>
      </c>
      <c r="R109" s="187">
        <f>Q109*H109</f>
        <v>1.0399999999999999E-3</v>
      </c>
      <c r="S109" s="187">
        <v>0</v>
      </c>
      <c r="T109" s="18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313</v>
      </c>
      <c r="AT109" s="189" t="s">
        <v>310</v>
      </c>
      <c r="AU109" s="189" t="s">
        <v>86</v>
      </c>
      <c r="AY109" s="18" t="s">
        <v>233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80</v>
      </c>
      <c r="BK109" s="190">
        <f>ROUND(I109*H109,2)</f>
        <v>0</v>
      </c>
      <c r="BL109" s="18" t="s">
        <v>194</v>
      </c>
      <c r="BM109" s="189" t="s">
        <v>2776</v>
      </c>
    </row>
    <row r="110" spans="1:65" s="2" customFormat="1" ht="24.2" customHeight="1">
      <c r="A110" s="35"/>
      <c r="B110" s="36"/>
      <c r="C110" s="178" t="s">
        <v>340</v>
      </c>
      <c r="D110" s="178" t="s">
        <v>236</v>
      </c>
      <c r="E110" s="179" t="s">
        <v>592</v>
      </c>
      <c r="F110" s="180" t="s">
        <v>2777</v>
      </c>
      <c r="G110" s="181" t="s">
        <v>301</v>
      </c>
      <c r="H110" s="182">
        <v>1</v>
      </c>
      <c r="I110" s="183"/>
      <c r="J110" s="184">
        <f>ROUND(I110*H110,2)</f>
        <v>0</v>
      </c>
      <c r="K110" s="180" t="s">
        <v>19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5.1999999999999995E-4</v>
      </c>
      <c r="R110" s="187">
        <f>Q110*H110</f>
        <v>5.1999999999999995E-4</v>
      </c>
      <c r="S110" s="187">
        <v>0</v>
      </c>
      <c r="T110" s="18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194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194</v>
      </c>
      <c r="BM110" s="189" t="s">
        <v>2778</v>
      </c>
    </row>
    <row r="111" spans="1:65" s="2" customFormat="1" ht="29.25">
      <c r="A111" s="35"/>
      <c r="B111" s="36"/>
      <c r="C111" s="37"/>
      <c r="D111" s="196" t="s">
        <v>249</v>
      </c>
      <c r="E111" s="37"/>
      <c r="F111" s="197" t="s">
        <v>588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249</v>
      </c>
      <c r="AU111" s="18" t="s">
        <v>86</v>
      </c>
    </row>
    <row r="112" spans="1:65" s="2" customFormat="1" ht="24.2" customHeight="1">
      <c r="A112" s="35"/>
      <c r="B112" s="36"/>
      <c r="C112" s="206" t="s">
        <v>188</v>
      </c>
      <c r="D112" s="206" t="s">
        <v>310</v>
      </c>
      <c r="E112" s="207" t="s">
        <v>596</v>
      </c>
      <c r="F112" s="208" t="s">
        <v>2779</v>
      </c>
      <c r="G112" s="209" t="s">
        <v>301</v>
      </c>
      <c r="H112" s="210">
        <v>1</v>
      </c>
      <c r="I112" s="211"/>
      <c r="J112" s="212">
        <f>ROUND(I112*H112,2)</f>
        <v>0</v>
      </c>
      <c r="K112" s="208" t="s">
        <v>240</v>
      </c>
      <c r="L112" s="213"/>
      <c r="M112" s="214" t="s">
        <v>19</v>
      </c>
      <c r="N112" s="215" t="s">
        <v>46</v>
      </c>
      <c r="O112" s="65"/>
      <c r="P112" s="187">
        <f>O112*H112</f>
        <v>0</v>
      </c>
      <c r="Q112" s="187">
        <v>5.1999999999999995E-4</v>
      </c>
      <c r="R112" s="187">
        <f>Q112*H112</f>
        <v>5.1999999999999995E-4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313</v>
      </c>
      <c r="AT112" s="189" t="s">
        <v>310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194</v>
      </c>
      <c r="BM112" s="189" t="s">
        <v>2780</v>
      </c>
    </row>
    <row r="113" spans="1:65" s="2" customFormat="1" ht="24.2" customHeight="1">
      <c r="A113" s="35"/>
      <c r="B113" s="36"/>
      <c r="C113" s="178" t="s">
        <v>123</v>
      </c>
      <c r="D113" s="178" t="s">
        <v>236</v>
      </c>
      <c r="E113" s="179" t="s">
        <v>584</v>
      </c>
      <c r="F113" s="180" t="s">
        <v>2781</v>
      </c>
      <c r="G113" s="181" t="s">
        <v>301</v>
      </c>
      <c r="H113" s="182">
        <v>1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5.1999999999999995E-4</v>
      </c>
      <c r="R113" s="187">
        <f>Q113*H113</f>
        <v>5.1999999999999995E-4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194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194</v>
      </c>
      <c r="BM113" s="189" t="s">
        <v>2782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587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29.25">
      <c r="A115" s="35"/>
      <c r="B115" s="36"/>
      <c r="C115" s="37"/>
      <c r="D115" s="196" t="s">
        <v>249</v>
      </c>
      <c r="E115" s="37"/>
      <c r="F115" s="197" t="s">
        <v>588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249</v>
      </c>
      <c r="AU115" s="18" t="s">
        <v>86</v>
      </c>
    </row>
    <row r="116" spans="1:65" s="2" customFormat="1" ht="24.2" customHeight="1">
      <c r="A116" s="35"/>
      <c r="B116" s="36"/>
      <c r="C116" s="206" t="s">
        <v>158</v>
      </c>
      <c r="D116" s="206" t="s">
        <v>310</v>
      </c>
      <c r="E116" s="207" t="s">
        <v>589</v>
      </c>
      <c r="F116" s="208" t="s">
        <v>2783</v>
      </c>
      <c r="G116" s="209" t="s">
        <v>301</v>
      </c>
      <c r="H116" s="210">
        <v>1</v>
      </c>
      <c r="I116" s="211"/>
      <c r="J116" s="212">
        <f>ROUND(I116*H116,2)</f>
        <v>0</v>
      </c>
      <c r="K116" s="208" t="s">
        <v>240</v>
      </c>
      <c r="L116" s="213"/>
      <c r="M116" s="214" t="s">
        <v>19</v>
      </c>
      <c r="N116" s="215" t="s">
        <v>46</v>
      </c>
      <c r="O116" s="65"/>
      <c r="P116" s="187">
        <f>O116*H116</f>
        <v>0</v>
      </c>
      <c r="Q116" s="187">
        <v>5.1999999999999995E-4</v>
      </c>
      <c r="R116" s="187">
        <f>Q116*H116</f>
        <v>5.1999999999999995E-4</v>
      </c>
      <c r="S116" s="187">
        <v>0</v>
      </c>
      <c r="T116" s="18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313</v>
      </c>
      <c r="AT116" s="189" t="s">
        <v>310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194</v>
      </c>
      <c r="BM116" s="189" t="s">
        <v>2784</v>
      </c>
    </row>
    <row r="117" spans="1:65" s="2" customFormat="1" ht="37.9" customHeight="1">
      <c r="A117" s="35"/>
      <c r="B117" s="36"/>
      <c r="C117" s="178" t="s">
        <v>191</v>
      </c>
      <c r="D117" s="178" t="s">
        <v>236</v>
      </c>
      <c r="E117" s="179" t="s">
        <v>607</v>
      </c>
      <c r="F117" s="180" t="s">
        <v>2785</v>
      </c>
      <c r="G117" s="181" t="s">
        <v>301</v>
      </c>
      <c r="H117" s="182">
        <v>11</v>
      </c>
      <c r="I117" s="183"/>
      <c r="J117" s="184">
        <f>ROUND(I117*H117,2)</f>
        <v>0</v>
      </c>
      <c r="K117" s="180" t="s">
        <v>19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2.5999999999999998E-4</v>
      </c>
      <c r="R117" s="187">
        <f>Q117*H117</f>
        <v>2.8599999999999997E-3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194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194</v>
      </c>
      <c r="BM117" s="189" t="s">
        <v>2786</v>
      </c>
    </row>
    <row r="118" spans="1:65" s="2" customFormat="1" ht="29.25">
      <c r="A118" s="35"/>
      <c r="B118" s="36"/>
      <c r="C118" s="37"/>
      <c r="D118" s="196" t="s">
        <v>249</v>
      </c>
      <c r="E118" s="37"/>
      <c r="F118" s="197" t="s">
        <v>603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249</v>
      </c>
      <c r="AU118" s="18" t="s">
        <v>86</v>
      </c>
    </row>
    <row r="119" spans="1:65" s="2" customFormat="1" ht="24.2" customHeight="1">
      <c r="A119" s="35"/>
      <c r="B119" s="36"/>
      <c r="C119" s="206" t="s">
        <v>126</v>
      </c>
      <c r="D119" s="206" t="s">
        <v>310</v>
      </c>
      <c r="E119" s="207" t="s">
        <v>611</v>
      </c>
      <c r="F119" s="208" t="s">
        <v>2787</v>
      </c>
      <c r="G119" s="209" t="s">
        <v>301</v>
      </c>
      <c r="H119" s="210">
        <v>11</v>
      </c>
      <c r="I119" s="211"/>
      <c r="J119" s="212">
        <f>ROUND(I119*H119,2)</f>
        <v>0</v>
      </c>
      <c r="K119" s="208" t="s">
        <v>240</v>
      </c>
      <c r="L119" s="213"/>
      <c r="M119" s="214" t="s">
        <v>19</v>
      </c>
      <c r="N119" s="215" t="s">
        <v>46</v>
      </c>
      <c r="O119" s="65"/>
      <c r="P119" s="187">
        <f>O119*H119</f>
        <v>0</v>
      </c>
      <c r="Q119" s="187">
        <v>2.3000000000000001E-4</v>
      </c>
      <c r="R119" s="187">
        <f>Q119*H119</f>
        <v>2.5300000000000001E-3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313</v>
      </c>
      <c r="AT119" s="189" t="s">
        <v>310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194</v>
      </c>
      <c r="BM119" s="189" t="s">
        <v>2788</v>
      </c>
    </row>
    <row r="120" spans="1:65" s="2" customFormat="1" ht="37.9" customHeight="1">
      <c r="A120" s="35"/>
      <c r="B120" s="36"/>
      <c r="C120" s="178" t="s">
        <v>8</v>
      </c>
      <c r="D120" s="178" t="s">
        <v>236</v>
      </c>
      <c r="E120" s="179" t="s">
        <v>599</v>
      </c>
      <c r="F120" s="180" t="s">
        <v>2789</v>
      </c>
      <c r="G120" s="181" t="s">
        <v>301</v>
      </c>
      <c r="H120" s="182">
        <v>8</v>
      </c>
      <c r="I120" s="183"/>
      <c r="J120" s="184">
        <f>ROUND(I120*H120,2)</f>
        <v>0</v>
      </c>
      <c r="K120" s="180" t="s">
        <v>19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2.3000000000000001E-4</v>
      </c>
      <c r="R120" s="187">
        <f>Q120*H120</f>
        <v>1.8400000000000001E-3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194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194</v>
      </c>
      <c r="BM120" s="189" t="s">
        <v>2790</v>
      </c>
    </row>
    <row r="121" spans="1:65" s="2" customFormat="1" ht="29.25">
      <c r="A121" s="35"/>
      <c r="B121" s="36"/>
      <c r="C121" s="37"/>
      <c r="D121" s="196" t="s">
        <v>249</v>
      </c>
      <c r="E121" s="37"/>
      <c r="F121" s="197" t="s">
        <v>603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249</v>
      </c>
      <c r="AU121" s="18" t="s">
        <v>86</v>
      </c>
    </row>
    <row r="122" spans="1:65" s="2" customFormat="1" ht="24.2" customHeight="1">
      <c r="A122" s="35"/>
      <c r="B122" s="36"/>
      <c r="C122" s="206" t="s">
        <v>194</v>
      </c>
      <c r="D122" s="206" t="s">
        <v>310</v>
      </c>
      <c r="E122" s="207" t="s">
        <v>604</v>
      </c>
      <c r="F122" s="208" t="s">
        <v>2791</v>
      </c>
      <c r="G122" s="209" t="s">
        <v>301</v>
      </c>
      <c r="H122" s="210">
        <v>8</v>
      </c>
      <c r="I122" s="211"/>
      <c r="J122" s="212">
        <f>ROUND(I122*H122,2)</f>
        <v>0</v>
      </c>
      <c r="K122" s="208" t="s">
        <v>240</v>
      </c>
      <c r="L122" s="213"/>
      <c r="M122" s="214" t="s">
        <v>19</v>
      </c>
      <c r="N122" s="215" t="s">
        <v>46</v>
      </c>
      <c r="O122" s="65"/>
      <c r="P122" s="187">
        <f>O122*H122</f>
        <v>0</v>
      </c>
      <c r="Q122" s="187">
        <v>1.8000000000000001E-4</v>
      </c>
      <c r="R122" s="187">
        <f>Q122*H122</f>
        <v>1.4400000000000001E-3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313</v>
      </c>
      <c r="AT122" s="189" t="s">
        <v>310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194</v>
      </c>
      <c r="BM122" s="189" t="s">
        <v>2792</v>
      </c>
    </row>
    <row r="123" spans="1:65" s="2" customFormat="1" ht="24.2" customHeight="1">
      <c r="A123" s="35"/>
      <c r="B123" s="36"/>
      <c r="C123" s="178" t="s">
        <v>129</v>
      </c>
      <c r="D123" s="178" t="s">
        <v>236</v>
      </c>
      <c r="E123" s="179" t="s">
        <v>622</v>
      </c>
      <c r="F123" s="180" t="s">
        <v>2793</v>
      </c>
      <c r="G123" s="181" t="s">
        <v>301</v>
      </c>
      <c r="H123" s="182">
        <v>11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2.5999999999999998E-4</v>
      </c>
      <c r="R123" s="187">
        <f>Q123*H123</f>
        <v>2.8599999999999997E-3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194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194</v>
      </c>
      <c r="BM123" s="189" t="s">
        <v>2794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625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2" customFormat="1" ht="29.25">
      <c r="A125" s="35"/>
      <c r="B125" s="36"/>
      <c r="C125" s="37"/>
      <c r="D125" s="196" t="s">
        <v>249</v>
      </c>
      <c r="E125" s="37"/>
      <c r="F125" s="197" t="s">
        <v>618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249</v>
      </c>
      <c r="AU125" s="18" t="s">
        <v>86</v>
      </c>
    </row>
    <row r="126" spans="1:65" s="2" customFormat="1" ht="24.2" customHeight="1">
      <c r="A126" s="35"/>
      <c r="B126" s="36"/>
      <c r="C126" s="206" t="s">
        <v>163</v>
      </c>
      <c r="D126" s="206" t="s">
        <v>310</v>
      </c>
      <c r="E126" s="207" t="s">
        <v>626</v>
      </c>
      <c r="F126" s="208" t="s">
        <v>2795</v>
      </c>
      <c r="G126" s="209" t="s">
        <v>301</v>
      </c>
      <c r="H126" s="210">
        <v>11</v>
      </c>
      <c r="I126" s="211"/>
      <c r="J126" s="212">
        <f>ROUND(I126*H126,2)</f>
        <v>0</v>
      </c>
      <c r="K126" s="208" t="s">
        <v>19</v>
      </c>
      <c r="L126" s="213"/>
      <c r="M126" s="214" t="s">
        <v>19</v>
      </c>
      <c r="N126" s="215" t="s">
        <v>46</v>
      </c>
      <c r="O126" s="65"/>
      <c r="P126" s="187">
        <f>O126*H126</f>
        <v>0</v>
      </c>
      <c r="Q126" s="187">
        <v>2.1000000000000001E-4</v>
      </c>
      <c r="R126" s="187">
        <f>Q126*H126</f>
        <v>2.31E-3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313</v>
      </c>
      <c r="AT126" s="189" t="s">
        <v>310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2796</v>
      </c>
    </row>
    <row r="127" spans="1:65" s="2" customFormat="1" ht="24.2" customHeight="1">
      <c r="A127" s="35"/>
      <c r="B127" s="36"/>
      <c r="C127" s="178" t="s">
        <v>197</v>
      </c>
      <c r="D127" s="178" t="s">
        <v>236</v>
      </c>
      <c r="E127" s="179" t="s">
        <v>614</v>
      </c>
      <c r="F127" s="180" t="s">
        <v>2797</v>
      </c>
      <c r="G127" s="181" t="s">
        <v>301</v>
      </c>
      <c r="H127" s="182">
        <v>8</v>
      </c>
      <c r="I127" s="183"/>
      <c r="J127" s="184">
        <f>ROUND(I127*H127,2)</f>
        <v>0</v>
      </c>
      <c r="K127" s="180" t="s">
        <v>19</v>
      </c>
      <c r="L127" s="40"/>
      <c r="M127" s="185" t="s">
        <v>19</v>
      </c>
      <c r="N127" s="186" t="s">
        <v>46</v>
      </c>
      <c r="O127" s="65"/>
      <c r="P127" s="187">
        <f>O127*H127</f>
        <v>0</v>
      </c>
      <c r="Q127" s="187">
        <v>2.3000000000000001E-4</v>
      </c>
      <c r="R127" s="187">
        <f>Q127*H127</f>
        <v>1.8400000000000001E-3</v>
      </c>
      <c r="S127" s="187">
        <v>0</v>
      </c>
      <c r="T127" s="18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194</v>
      </c>
      <c r="AT127" s="189" t="s">
        <v>236</v>
      </c>
      <c r="AU127" s="189" t="s">
        <v>86</v>
      </c>
      <c r="AY127" s="18" t="s">
        <v>233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80</v>
      </c>
      <c r="BK127" s="190">
        <f>ROUND(I127*H127,2)</f>
        <v>0</v>
      </c>
      <c r="BL127" s="18" t="s">
        <v>194</v>
      </c>
      <c r="BM127" s="189" t="s">
        <v>2798</v>
      </c>
    </row>
    <row r="128" spans="1:65" s="2" customFormat="1" ht="29.25">
      <c r="A128" s="35"/>
      <c r="B128" s="36"/>
      <c r="C128" s="37"/>
      <c r="D128" s="196" t="s">
        <v>249</v>
      </c>
      <c r="E128" s="37"/>
      <c r="F128" s="197" t="s">
        <v>618</v>
      </c>
      <c r="G128" s="37"/>
      <c r="H128" s="37"/>
      <c r="I128" s="193"/>
      <c r="J128" s="37"/>
      <c r="K128" s="37"/>
      <c r="L128" s="40"/>
      <c r="M128" s="194"/>
      <c r="N128" s="195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249</v>
      </c>
      <c r="AU128" s="18" t="s">
        <v>86</v>
      </c>
    </row>
    <row r="129" spans="1:65" s="2" customFormat="1" ht="24.2" customHeight="1">
      <c r="A129" s="35"/>
      <c r="B129" s="36"/>
      <c r="C129" s="206" t="s">
        <v>132</v>
      </c>
      <c r="D129" s="206" t="s">
        <v>310</v>
      </c>
      <c r="E129" s="207" t="s">
        <v>619</v>
      </c>
      <c r="F129" s="208" t="s">
        <v>2799</v>
      </c>
      <c r="G129" s="209" t="s">
        <v>301</v>
      </c>
      <c r="H129" s="210">
        <v>8</v>
      </c>
      <c r="I129" s="211"/>
      <c r="J129" s="212">
        <f>ROUND(I129*H129,2)</f>
        <v>0</v>
      </c>
      <c r="K129" s="208" t="s">
        <v>240</v>
      </c>
      <c r="L129" s="213"/>
      <c r="M129" s="214" t="s">
        <v>19</v>
      </c>
      <c r="N129" s="215" t="s">
        <v>46</v>
      </c>
      <c r="O129" s="65"/>
      <c r="P129" s="187">
        <f>O129*H129</f>
        <v>0</v>
      </c>
      <c r="Q129" s="187">
        <v>1.8000000000000001E-4</v>
      </c>
      <c r="R129" s="187">
        <f>Q129*H129</f>
        <v>1.4400000000000001E-3</v>
      </c>
      <c r="S129" s="187">
        <v>0</v>
      </c>
      <c r="T129" s="18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313</v>
      </c>
      <c r="AT129" s="189" t="s">
        <v>310</v>
      </c>
      <c r="AU129" s="189" t="s">
        <v>86</v>
      </c>
      <c r="AY129" s="18" t="s">
        <v>233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80</v>
      </c>
      <c r="BK129" s="190">
        <f>ROUND(I129*H129,2)</f>
        <v>0</v>
      </c>
      <c r="BL129" s="18" t="s">
        <v>194</v>
      </c>
      <c r="BM129" s="189" t="s">
        <v>2800</v>
      </c>
    </row>
    <row r="130" spans="1:65" s="2" customFormat="1" ht="24.2" customHeight="1">
      <c r="A130" s="35"/>
      <c r="B130" s="36"/>
      <c r="C130" s="178" t="s">
        <v>7</v>
      </c>
      <c r="D130" s="178" t="s">
        <v>236</v>
      </c>
      <c r="E130" s="179" t="s">
        <v>503</v>
      </c>
      <c r="F130" s="180" t="s">
        <v>2801</v>
      </c>
      <c r="G130" s="181" t="s">
        <v>301</v>
      </c>
      <c r="H130" s="182">
        <v>6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2.2000000000000001E-4</v>
      </c>
      <c r="R130" s="187">
        <f>Q130*H130</f>
        <v>1.32E-3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2802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506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19.5">
      <c r="A132" s="35"/>
      <c r="B132" s="36"/>
      <c r="C132" s="37"/>
      <c r="D132" s="196" t="s">
        <v>249</v>
      </c>
      <c r="E132" s="37"/>
      <c r="F132" s="197" t="s">
        <v>631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249</v>
      </c>
      <c r="AU132" s="18" t="s">
        <v>86</v>
      </c>
    </row>
    <row r="133" spans="1:65" s="2" customFormat="1" ht="24.2" customHeight="1">
      <c r="A133" s="35"/>
      <c r="B133" s="36"/>
      <c r="C133" s="206" t="s">
        <v>200</v>
      </c>
      <c r="D133" s="206" t="s">
        <v>310</v>
      </c>
      <c r="E133" s="207" t="s">
        <v>508</v>
      </c>
      <c r="F133" s="208" t="s">
        <v>2803</v>
      </c>
      <c r="G133" s="209" t="s">
        <v>301</v>
      </c>
      <c r="H133" s="210">
        <v>6</v>
      </c>
      <c r="I133" s="211"/>
      <c r="J133" s="212">
        <f>ROUND(I133*H133,2)</f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>O133*H133</f>
        <v>0</v>
      </c>
      <c r="Q133" s="187">
        <v>1.9000000000000001E-4</v>
      </c>
      <c r="R133" s="187">
        <f>Q133*H133</f>
        <v>1.14E-3</v>
      </c>
      <c r="S133" s="187">
        <v>0</v>
      </c>
      <c r="T133" s="18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8" t="s">
        <v>80</v>
      </c>
      <c r="BK133" s="190">
        <f>ROUND(I133*H133,2)</f>
        <v>0</v>
      </c>
      <c r="BL133" s="18" t="s">
        <v>194</v>
      </c>
      <c r="BM133" s="189" t="s">
        <v>2804</v>
      </c>
    </row>
    <row r="134" spans="1:65" s="2" customFormat="1" ht="24.2" customHeight="1">
      <c r="A134" s="35"/>
      <c r="B134" s="36"/>
      <c r="C134" s="178" t="s">
        <v>135</v>
      </c>
      <c r="D134" s="178" t="s">
        <v>236</v>
      </c>
      <c r="E134" s="179" t="s">
        <v>2061</v>
      </c>
      <c r="F134" s="180" t="s">
        <v>2805</v>
      </c>
      <c r="G134" s="181" t="s">
        <v>301</v>
      </c>
      <c r="H134" s="182">
        <v>2</v>
      </c>
      <c r="I134" s="183"/>
      <c r="J134" s="184">
        <f>ROUND(I134*H134,2)</f>
        <v>0</v>
      </c>
      <c r="K134" s="180" t="s">
        <v>19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1.8000000000000001E-4</v>
      </c>
      <c r="R134" s="187">
        <f>Q134*H134</f>
        <v>3.6000000000000002E-4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2806</v>
      </c>
    </row>
    <row r="135" spans="1:65" s="2" customFormat="1" ht="19.5">
      <c r="A135" s="35"/>
      <c r="B135" s="36"/>
      <c r="C135" s="37"/>
      <c r="D135" s="196" t="s">
        <v>249</v>
      </c>
      <c r="E135" s="37"/>
      <c r="F135" s="197" t="s">
        <v>631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249</v>
      </c>
      <c r="AU135" s="18" t="s">
        <v>86</v>
      </c>
    </row>
    <row r="136" spans="1:65" s="2" customFormat="1" ht="24.2" customHeight="1">
      <c r="A136" s="35"/>
      <c r="B136" s="36"/>
      <c r="C136" s="206" t="s">
        <v>168</v>
      </c>
      <c r="D136" s="206" t="s">
        <v>310</v>
      </c>
      <c r="E136" s="207" t="s">
        <v>2065</v>
      </c>
      <c r="F136" s="208" t="s">
        <v>2807</v>
      </c>
      <c r="G136" s="209" t="s">
        <v>301</v>
      </c>
      <c r="H136" s="210">
        <v>2</v>
      </c>
      <c r="I136" s="211"/>
      <c r="J136" s="212">
        <f t="shared" ref="J136:J141" si="0">ROUND(I136*H136,2)</f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ref="P136:P141" si="1">O136*H136</f>
        <v>0</v>
      </c>
      <c r="Q136" s="187">
        <v>1.4999999999999999E-4</v>
      </c>
      <c r="R136" s="187">
        <f t="shared" ref="R136:R141" si="2">Q136*H136</f>
        <v>2.9999999999999997E-4</v>
      </c>
      <c r="S136" s="187">
        <v>0</v>
      </c>
      <c r="T136" s="188">
        <f t="shared" ref="T136:T141" si="3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 t="shared" ref="BE136:BE141" si="4">IF(N136="základní",J136,0)</f>
        <v>0</v>
      </c>
      <c r="BF136" s="190">
        <f t="shared" ref="BF136:BF141" si="5">IF(N136="snížená",J136,0)</f>
        <v>0</v>
      </c>
      <c r="BG136" s="190">
        <f t="shared" ref="BG136:BG141" si="6">IF(N136="zákl. přenesená",J136,0)</f>
        <v>0</v>
      </c>
      <c r="BH136" s="190">
        <f t="shared" ref="BH136:BH141" si="7">IF(N136="sníž. přenesená",J136,0)</f>
        <v>0</v>
      </c>
      <c r="BI136" s="190">
        <f t="shared" ref="BI136:BI141" si="8">IF(N136="nulová",J136,0)</f>
        <v>0</v>
      </c>
      <c r="BJ136" s="18" t="s">
        <v>80</v>
      </c>
      <c r="BK136" s="190">
        <f t="shared" ref="BK136:BK141" si="9">ROUND(I136*H136,2)</f>
        <v>0</v>
      </c>
      <c r="BL136" s="18" t="s">
        <v>194</v>
      </c>
      <c r="BM136" s="189" t="s">
        <v>2808</v>
      </c>
    </row>
    <row r="137" spans="1:65" s="2" customFormat="1" ht="24.2" customHeight="1">
      <c r="A137" s="35"/>
      <c r="B137" s="36"/>
      <c r="C137" s="178" t="s">
        <v>203</v>
      </c>
      <c r="D137" s="178" t="s">
        <v>236</v>
      </c>
      <c r="E137" s="179" t="s">
        <v>634</v>
      </c>
      <c r="F137" s="180" t="s">
        <v>2809</v>
      </c>
      <c r="G137" s="181" t="s">
        <v>301</v>
      </c>
      <c r="H137" s="182">
        <v>6</v>
      </c>
      <c r="I137" s="183"/>
      <c r="J137" s="184">
        <f t="shared" si="0"/>
        <v>0</v>
      </c>
      <c r="K137" s="180" t="s">
        <v>19</v>
      </c>
      <c r="L137" s="40"/>
      <c r="M137" s="185" t="s">
        <v>19</v>
      </c>
      <c r="N137" s="186" t="s">
        <v>46</v>
      </c>
      <c r="O137" s="65"/>
      <c r="P137" s="187">
        <f t="shared" si="1"/>
        <v>0</v>
      </c>
      <c r="Q137" s="187">
        <v>2.3000000000000001E-4</v>
      </c>
      <c r="R137" s="187">
        <f t="shared" si="2"/>
        <v>1.3800000000000002E-3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194</v>
      </c>
      <c r="AT137" s="189" t="s">
        <v>236</v>
      </c>
      <c r="AU137" s="189" t="s">
        <v>86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194</v>
      </c>
      <c r="BM137" s="189" t="s">
        <v>2810</v>
      </c>
    </row>
    <row r="138" spans="1:65" s="2" customFormat="1" ht="24.2" customHeight="1">
      <c r="A138" s="35"/>
      <c r="B138" s="36"/>
      <c r="C138" s="206" t="s">
        <v>401</v>
      </c>
      <c r="D138" s="206" t="s">
        <v>310</v>
      </c>
      <c r="E138" s="207" t="s">
        <v>638</v>
      </c>
      <c r="F138" s="208" t="s">
        <v>2811</v>
      </c>
      <c r="G138" s="209" t="s">
        <v>301</v>
      </c>
      <c r="H138" s="210">
        <v>6</v>
      </c>
      <c r="I138" s="211"/>
      <c r="J138" s="212">
        <f t="shared" si="0"/>
        <v>0</v>
      </c>
      <c r="K138" s="208" t="s">
        <v>240</v>
      </c>
      <c r="L138" s="213"/>
      <c r="M138" s="214" t="s">
        <v>19</v>
      </c>
      <c r="N138" s="215" t="s">
        <v>46</v>
      </c>
      <c r="O138" s="65"/>
      <c r="P138" s="187">
        <f t="shared" si="1"/>
        <v>0</v>
      </c>
      <c r="Q138" s="187">
        <v>2.0000000000000001E-4</v>
      </c>
      <c r="R138" s="187">
        <f t="shared" si="2"/>
        <v>1.2000000000000001E-3</v>
      </c>
      <c r="S138" s="187">
        <v>0</v>
      </c>
      <c r="T138" s="18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313</v>
      </c>
      <c r="AT138" s="189" t="s">
        <v>310</v>
      </c>
      <c r="AU138" s="189" t="s">
        <v>86</v>
      </c>
      <c r="AY138" s="18" t="s">
        <v>233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8" t="s">
        <v>80</v>
      </c>
      <c r="BK138" s="190">
        <f t="shared" si="9"/>
        <v>0</v>
      </c>
      <c r="BL138" s="18" t="s">
        <v>194</v>
      </c>
      <c r="BM138" s="189" t="s">
        <v>2812</v>
      </c>
    </row>
    <row r="139" spans="1:65" s="2" customFormat="1" ht="24.2" customHeight="1">
      <c r="A139" s="35"/>
      <c r="B139" s="36"/>
      <c r="C139" s="178" t="s">
        <v>406</v>
      </c>
      <c r="D139" s="178" t="s">
        <v>236</v>
      </c>
      <c r="E139" s="179" t="s">
        <v>641</v>
      </c>
      <c r="F139" s="180" t="s">
        <v>2813</v>
      </c>
      <c r="G139" s="181" t="s">
        <v>301</v>
      </c>
      <c r="H139" s="182">
        <v>11</v>
      </c>
      <c r="I139" s="183"/>
      <c r="J139" s="184">
        <f t="shared" si="0"/>
        <v>0</v>
      </c>
      <c r="K139" s="180" t="s">
        <v>19</v>
      </c>
      <c r="L139" s="40"/>
      <c r="M139" s="185" t="s">
        <v>19</v>
      </c>
      <c r="N139" s="186" t="s">
        <v>46</v>
      </c>
      <c r="O139" s="65"/>
      <c r="P139" s="187">
        <f t="shared" si="1"/>
        <v>0</v>
      </c>
      <c r="Q139" s="187">
        <v>9.0000000000000006E-5</v>
      </c>
      <c r="R139" s="187">
        <f t="shared" si="2"/>
        <v>9.8999999999999999E-4</v>
      </c>
      <c r="S139" s="187">
        <v>0</v>
      </c>
      <c r="T139" s="188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194</v>
      </c>
      <c r="AT139" s="189" t="s">
        <v>236</v>
      </c>
      <c r="AU139" s="189" t="s">
        <v>86</v>
      </c>
      <c r="AY139" s="18" t="s">
        <v>233</v>
      </c>
      <c r="BE139" s="190">
        <f t="shared" si="4"/>
        <v>0</v>
      </c>
      <c r="BF139" s="190">
        <f t="shared" si="5"/>
        <v>0</v>
      </c>
      <c r="BG139" s="190">
        <f t="shared" si="6"/>
        <v>0</v>
      </c>
      <c r="BH139" s="190">
        <f t="shared" si="7"/>
        <v>0</v>
      </c>
      <c r="BI139" s="190">
        <f t="shared" si="8"/>
        <v>0</v>
      </c>
      <c r="BJ139" s="18" t="s">
        <v>80</v>
      </c>
      <c r="BK139" s="190">
        <f t="shared" si="9"/>
        <v>0</v>
      </c>
      <c r="BL139" s="18" t="s">
        <v>194</v>
      </c>
      <c r="BM139" s="189" t="s">
        <v>2814</v>
      </c>
    </row>
    <row r="140" spans="1:65" s="2" customFormat="1" ht="24.2" customHeight="1">
      <c r="A140" s="35"/>
      <c r="B140" s="36"/>
      <c r="C140" s="206" t="s">
        <v>410</v>
      </c>
      <c r="D140" s="206" t="s">
        <v>310</v>
      </c>
      <c r="E140" s="207" t="s">
        <v>645</v>
      </c>
      <c r="F140" s="208" t="s">
        <v>2815</v>
      </c>
      <c r="G140" s="209" t="s">
        <v>301</v>
      </c>
      <c r="H140" s="210">
        <v>11</v>
      </c>
      <c r="I140" s="211"/>
      <c r="J140" s="212">
        <f t="shared" si="0"/>
        <v>0</v>
      </c>
      <c r="K140" s="208" t="s">
        <v>240</v>
      </c>
      <c r="L140" s="213"/>
      <c r="M140" s="214" t="s">
        <v>19</v>
      </c>
      <c r="N140" s="215" t="s">
        <v>46</v>
      </c>
      <c r="O140" s="65"/>
      <c r="P140" s="187">
        <f t="shared" si="1"/>
        <v>0</v>
      </c>
      <c r="Q140" s="187">
        <v>4.0000000000000003E-5</v>
      </c>
      <c r="R140" s="187">
        <f t="shared" si="2"/>
        <v>4.4000000000000002E-4</v>
      </c>
      <c r="S140" s="187">
        <v>0</v>
      </c>
      <c r="T140" s="188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313</v>
      </c>
      <c r="AT140" s="189" t="s">
        <v>310</v>
      </c>
      <c r="AU140" s="189" t="s">
        <v>86</v>
      </c>
      <c r="AY140" s="18" t="s">
        <v>233</v>
      </c>
      <c r="BE140" s="190">
        <f t="shared" si="4"/>
        <v>0</v>
      </c>
      <c r="BF140" s="190">
        <f t="shared" si="5"/>
        <v>0</v>
      </c>
      <c r="BG140" s="190">
        <f t="shared" si="6"/>
        <v>0</v>
      </c>
      <c r="BH140" s="190">
        <f t="shared" si="7"/>
        <v>0</v>
      </c>
      <c r="BI140" s="190">
        <f t="shared" si="8"/>
        <v>0</v>
      </c>
      <c r="BJ140" s="18" t="s">
        <v>80</v>
      </c>
      <c r="BK140" s="190">
        <f t="shared" si="9"/>
        <v>0</v>
      </c>
      <c r="BL140" s="18" t="s">
        <v>194</v>
      </c>
      <c r="BM140" s="189" t="s">
        <v>2816</v>
      </c>
    </row>
    <row r="141" spans="1:65" s="2" customFormat="1" ht="24.2" customHeight="1">
      <c r="A141" s="35"/>
      <c r="B141" s="36"/>
      <c r="C141" s="178" t="s">
        <v>415</v>
      </c>
      <c r="D141" s="178" t="s">
        <v>236</v>
      </c>
      <c r="E141" s="179" t="s">
        <v>648</v>
      </c>
      <c r="F141" s="180" t="s">
        <v>2817</v>
      </c>
      <c r="G141" s="181" t="s">
        <v>301</v>
      </c>
      <c r="H141" s="182">
        <v>19</v>
      </c>
      <c r="I141" s="183"/>
      <c r="J141" s="184">
        <f t="shared" si="0"/>
        <v>0</v>
      </c>
      <c r="K141" s="180" t="s">
        <v>240</v>
      </c>
      <c r="L141" s="40"/>
      <c r="M141" s="185" t="s">
        <v>19</v>
      </c>
      <c r="N141" s="186" t="s">
        <v>46</v>
      </c>
      <c r="O141" s="65"/>
      <c r="P141" s="187">
        <f t="shared" si="1"/>
        <v>0</v>
      </c>
      <c r="Q141" s="187">
        <v>2.9E-4</v>
      </c>
      <c r="R141" s="187">
        <f t="shared" si="2"/>
        <v>5.5100000000000001E-3</v>
      </c>
      <c r="S141" s="187">
        <v>0</v>
      </c>
      <c r="T141" s="188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194</v>
      </c>
      <c r="AT141" s="189" t="s">
        <v>236</v>
      </c>
      <c r="AU141" s="189" t="s">
        <v>86</v>
      </c>
      <c r="AY141" s="18" t="s">
        <v>233</v>
      </c>
      <c r="BE141" s="190">
        <f t="shared" si="4"/>
        <v>0</v>
      </c>
      <c r="BF141" s="190">
        <f t="shared" si="5"/>
        <v>0</v>
      </c>
      <c r="BG141" s="190">
        <f t="shared" si="6"/>
        <v>0</v>
      </c>
      <c r="BH141" s="190">
        <f t="shared" si="7"/>
        <v>0</v>
      </c>
      <c r="BI141" s="190">
        <f t="shared" si="8"/>
        <v>0</v>
      </c>
      <c r="BJ141" s="18" t="s">
        <v>80</v>
      </c>
      <c r="BK141" s="190">
        <f t="shared" si="9"/>
        <v>0</v>
      </c>
      <c r="BL141" s="18" t="s">
        <v>194</v>
      </c>
      <c r="BM141" s="189" t="s">
        <v>2818</v>
      </c>
    </row>
    <row r="142" spans="1:65" s="2" customFormat="1">
      <c r="A142" s="35"/>
      <c r="B142" s="36"/>
      <c r="C142" s="37"/>
      <c r="D142" s="191" t="s">
        <v>243</v>
      </c>
      <c r="E142" s="37"/>
      <c r="F142" s="192" t="s">
        <v>651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243</v>
      </c>
      <c r="AU142" s="18" t="s">
        <v>86</v>
      </c>
    </row>
    <row r="143" spans="1:65" s="2" customFormat="1" ht="39">
      <c r="A143" s="35"/>
      <c r="B143" s="36"/>
      <c r="C143" s="37"/>
      <c r="D143" s="196" t="s">
        <v>249</v>
      </c>
      <c r="E143" s="37"/>
      <c r="F143" s="197" t="s">
        <v>652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249</v>
      </c>
      <c r="AU143" s="18" t="s">
        <v>86</v>
      </c>
    </row>
    <row r="144" spans="1:65" s="2" customFormat="1" ht="24.2" customHeight="1">
      <c r="A144" s="35"/>
      <c r="B144" s="36"/>
      <c r="C144" s="206" t="s">
        <v>419</v>
      </c>
      <c r="D144" s="206" t="s">
        <v>310</v>
      </c>
      <c r="E144" s="207" t="s">
        <v>653</v>
      </c>
      <c r="F144" s="208" t="s">
        <v>2819</v>
      </c>
      <c r="G144" s="209" t="s">
        <v>301</v>
      </c>
      <c r="H144" s="210">
        <v>19</v>
      </c>
      <c r="I144" s="211"/>
      <c r="J144" s="212">
        <f>ROUND(I144*H144,2)</f>
        <v>0</v>
      </c>
      <c r="K144" s="208" t="s">
        <v>240</v>
      </c>
      <c r="L144" s="213"/>
      <c r="M144" s="214" t="s">
        <v>19</v>
      </c>
      <c r="N144" s="215" t="s">
        <v>46</v>
      </c>
      <c r="O144" s="65"/>
      <c r="P144" s="187">
        <f>O144*H144</f>
        <v>0</v>
      </c>
      <c r="Q144" s="187">
        <v>1.3999999999999999E-4</v>
      </c>
      <c r="R144" s="187">
        <f>Q144*H144</f>
        <v>2.6599999999999996E-3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313</v>
      </c>
      <c r="AT144" s="189" t="s">
        <v>310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2820</v>
      </c>
    </row>
    <row r="145" spans="1:65" s="2" customFormat="1" ht="49.15" customHeight="1">
      <c r="A145" s="35"/>
      <c r="B145" s="36"/>
      <c r="C145" s="178" t="s">
        <v>424</v>
      </c>
      <c r="D145" s="178" t="s">
        <v>236</v>
      </c>
      <c r="E145" s="179" t="s">
        <v>656</v>
      </c>
      <c r="F145" s="180" t="s">
        <v>2821</v>
      </c>
      <c r="G145" s="181" t="s">
        <v>549</v>
      </c>
      <c r="H145" s="182">
        <v>3.9E-2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86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2822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659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86</v>
      </c>
    </row>
    <row r="147" spans="1:65" s="2" customFormat="1" ht="49.15" customHeight="1">
      <c r="A147" s="35"/>
      <c r="B147" s="36"/>
      <c r="C147" s="178" t="s">
        <v>313</v>
      </c>
      <c r="D147" s="178" t="s">
        <v>236</v>
      </c>
      <c r="E147" s="179" t="s">
        <v>660</v>
      </c>
      <c r="F147" s="180" t="s">
        <v>2823</v>
      </c>
      <c r="G147" s="181" t="s">
        <v>549</v>
      </c>
      <c r="H147" s="182">
        <v>3.9E-2</v>
      </c>
      <c r="I147" s="183"/>
      <c r="J147" s="184">
        <f>ROUND(I147*H147,2)</f>
        <v>0</v>
      </c>
      <c r="K147" s="180" t="s">
        <v>240</v>
      </c>
      <c r="L147" s="40"/>
      <c r="M147" s="185" t="s">
        <v>19</v>
      </c>
      <c r="N147" s="186" t="s">
        <v>46</v>
      </c>
      <c r="O147" s="6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194</v>
      </c>
      <c r="AT147" s="189" t="s">
        <v>236</v>
      </c>
      <c r="AU147" s="189" t="s">
        <v>86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2824</v>
      </c>
    </row>
    <row r="148" spans="1:65" s="2" customFormat="1">
      <c r="A148" s="35"/>
      <c r="B148" s="36"/>
      <c r="C148" s="37"/>
      <c r="D148" s="191" t="s">
        <v>243</v>
      </c>
      <c r="E148" s="37"/>
      <c r="F148" s="192" t="s">
        <v>663</v>
      </c>
      <c r="G148" s="37"/>
      <c r="H148" s="37"/>
      <c r="I148" s="193"/>
      <c r="J148" s="37"/>
      <c r="K148" s="37"/>
      <c r="L148" s="40"/>
      <c r="M148" s="194"/>
      <c r="N148" s="195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243</v>
      </c>
      <c r="AU148" s="18" t="s">
        <v>86</v>
      </c>
    </row>
    <row r="149" spans="1:65" s="2" customFormat="1" ht="55.5" customHeight="1">
      <c r="A149" s="35"/>
      <c r="B149" s="36"/>
      <c r="C149" s="178" t="s">
        <v>432</v>
      </c>
      <c r="D149" s="178" t="s">
        <v>236</v>
      </c>
      <c r="E149" s="179" t="s">
        <v>2084</v>
      </c>
      <c r="F149" s="180" t="s">
        <v>2825</v>
      </c>
      <c r="G149" s="181" t="s">
        <v>549</v>
      </c>
      <c r="H149" s="182">
        <v>0.97499999999999998</v>
      </c>
      <c r="I149" s="183"/>
      <c r="J149" s="184">
        <f>ROUND(I149*H149,2)</f>
        <v>0</v>
      </c>
      <c r="K149" s="180" t="s">
        <v>240</v>
      </c>
      <c r="L149" s="40"/>
      <c r="M149" s="185" t="s">
        <v>19</v>
      </c>
      <c r="N149" s="186" t="s">
        <v>46</v>
      </c>
      <c r="O149" s="65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194</v>
      </c>
      <c r="AT149" s="189" t="s">
        <v>236</v>
      </c>
      <c r="AU149" s="189" t="s">
        <v>86</v>
      </c>
      <c r="AY149" s="18" t="s">
        <v>233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8" t="s">
        <v>80</v>
      </c>
      <c r="BK149" s="190">
        <f>ROUND(I149*H149,2)</f>
        <v>0</v>
      </c>
      <c r="BL149" s="18" t="s">
        <v>194</v>
      </c>
      <c r="BM149" s="189" t="s">
        <v>2826</v>
      </c>
    </row>
    <row r="150" spans="1:65" s="2" customFormat="1">
      <c r="A150" s="35"/>
      <c r="B150" s="36"/>
      <c r="C150" s="37"/>
      <c r="D150" s="191" t="s">
        <v>243</v>
      </c>
      <c r="E150" s="37"/>
      <c r="F150" s="192" t="s">
        <v>2087</v>
      </c>
      <c r="G150" s="37"/>
      <c r="H150" s="37"/>
      <c r="I150" s="193"/>
      <c r="J150" s="37"/>
      <c r="K150" s="37"/>
      <c r="L150" s="40"/>
      <c r="M150" s="194"/>
      <c r="N150" s="195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243</v>
      </c>
      <c r="AU150" s="18" t="s">
        <v>86</v>
      </c>
    </row>
    <row r="151" spans="1:65" s="13" customFormat="1">
      <c r="B151" s="216"/>
      <c r="C151" s="217"/>
      <c r="D151" s="196" t="s">
        <v>562</v>
      </c>
      <c r="E151" s="217"/>
      <c r="F151" s="218" t="s">
        <v>2827</v>
      </c>
      <c r="G151" s="217"/>
      <c r="H151" s="219">
        <v>0.97499999999999998</v>
      </c>
      <c r="I151" s="220"/>
      <c r="J151" s="217"/>
      <c r="K151" s="217"/>
      <c r="L151" s="221"/>
      <c r="M151" s="226"/>
      <c r="N151" s="227"/>
      <c r="O151" s="227"/>
      <c r="P151" s="227"/>
      <c r="Q151" s="227"/>
      <c r="R151" s="227"/>
      <c r="S151" s="227"/>
      <c r="T151" s="228"/>
      <c r="AT151" s="225" t="s">
        <v>562</v>
      </c>
      <c r="AU151" s="225" t="s">
        <v>86</v>
      </c>
      <c r="AV151" s="13" t="s">
        <v>86</v>
      </c>
      <c r="AW151" s="13" t="s">
        <v>4</v>
      </c>
      <c r="AX151" s="13" t="s">
        <v>80</v>
      </c>
      <c r="AY151" s="225" t="s">
        <v>233</v>
      </c>
    </row>
    <row r="152" spans="1:65" s="12" customFormat="1" ht="22.9" customHeight="1">
      <c r="B152" s="162"/>
      <c r="C152" s="163"/>
      <c r="D152" s="164" t="s">
        <v>74</v>
      </c>
      <c r="E152" s="176" t="s">
        <v>669</v>
      </c>
      <c r="F152" s="176" t="s">
        <v>2828</v>
      </c>
      <c r="G152" s="163"/>
      <c r="H152" s="163"/>
      <c r="I152" s="166"/>
      <c r="J152" s="177">
        <f>BK152</f>
        <v>0</v>
      </c>
      <c r="K152" s="163"/>
      <c r="L152" s="168"/>
      <c r="M152" s="169"/>
      <c r="N152" s="170"/>
      <c r="O152" s="170"/>
      <c r="P152" s="171">
        <f>P153+SUM(P154:P182)+P211</f>
        <v>0</v>
      </c>
      <c r="Q152" s="170"/>
      <c r="R152" s="171">
        <f>R153+SUM(R154:R182)+R211</f>
        <v>1.4359</v>
      </c>
      <c r="S152" s="170"/>
      <c r="T152" s="172">
        <f>T153+SUM(T154:T182)+T211</f>
        <v>0</v>
      </c>
      <c r="AR152" s="173" t="s">
        <v>86</v>
      </c>
      <c r="AT152" s="174" t="s">
        <v>74</v>
      </c>
      <c r="AU152" s="174" t="s">
        <v>80</v>
      </c>
      <c r="AY152" s="173" t="s">
        <v>233</v>
      </c>
      <c r="BK152" s="175">
        <f>BK153+SUM(BK154:BK182)+BK211</f>
        <v>0</v>
      </c>
    </row>
    <row r="153" spans="1:65" s="2" customFormat="1" ht="49.15" customHeight="1">
      <c r="A153" s="35"/>
      <c r="B153" s="36"/>
      <c r="C153" s="178" t="s">
        <v>437</v>
      </c>
      <c r="D153" s="178" t="s">
        <v>236</v>
      </c>
      <c r="E153" s="179" t="s">
        <v>2829</v>
      </c>
      <c r="F153" s="180" t="s">
        <v>2830</v>
      </c>
      <c r="G153" s="181" t="s">
        <v>301</v>
      </c>
      <c r="H153" s="182">
        <v>1</v>
      </c>
      <c r="I153" s="183"/>
      <c r="J153" s="184">
        <f>ROUND(I153*H153,2)</f>
        <v>0</v>
      </c>
      <c r="K153" s="180" t="s">
        <v>240</v>
      </c>
      <c r="L153" s="40"/>
      <c r="M153" s="185" t="s">
        <v>19</v>
      </c>
      <c r="N153" s="186" t="s">
        <v>46</v>
      </c>
      <c r="O153" s="65"/>
      <c r="P153" s="187">
        <f>O153*H153</f>
        <v>0</v>
      </c>
      <c r="Q153" s="187">
        <v>2.2290000000000001E-2</v>
      </c>
      <c r="R153" s="187">
        <f>Q153*H153</f>
        <v>2.2290000000000001E-2</v>
      </c>
      <c r="S153" s="187">
        <v>0</v>
      </c>
      <c r="T153" s="18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194</v>
      </c>
      <c r="AT153" s="189" t="s">
        <v>236</v>
      </c>
      <c r="AU153" s="189" t="s">
        <v>86</v>
      </c>
      <c r="AY153" s="18" t="s">
        <v>233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8" t="s">
        <v>80</v>
      </c>
      <c r="BK153" s="190">
        <f>ROUND(I153*H153,2)</f>
        <v>0</v>
      </c>
      <c r="BL153" s="18" t="s">
        <v>194</v>
      </c>
      <c r="BM153" s="189" t="s">
        <v>2831</v>
      </c>
    </row>
    <row r="154" spans="1:65" s="2" customFormat="1">
      <c r="A154" s="35"/>
      <c r="B154" s="36"/>
      <c r="C154" s="37"/>
      <c r="D154" s="191" t="s">
        <v>243</v>
      </c>
      <c r="E154" s="37"/>
      <c r="F154" s="192" t="s">
        <v>2832</v>
      </c>
      <c r="G154" s="37"/>
      <c r="H154" s="37"/>
      <c r="I154" s="193"/>
      <c r="J154" s="37"/>
      <c r="K154" s="37"/>
      <c r="L154" s="40"/>
      <c r="M154" s="194"/>
      <c r="N154" s="195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243</v>
      </c>
      <c r="AU154" s="18" t="s">
        <v>86</v>
      </c>
    </row>
    <row r="155" spans="1:65" s="2" customFormat="1" ht="19.5">
      <c r="A155" s="35"/>
      <c r="B155" s="36"/>
      <c r="C155" s="37"/>
      <c r="D155" s="196" t="s">
        <v>249</v>
      </c>
      <c r="E155" s="37"/>
      <c r="F155" s="197" t="s">
        <v>675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249</v>
      </c>
      <c r="AU155" s="18" t="s">
        <v>86</v>
      </c>
    </row>
    <row r="156" spans="1:65" s="2" customFormat="1" ht="33" customHeight="1">
      <c r="A156" s="35"/>
      <c r="B156" s="36"/>
      <c r="C156" s="206" t="s">
        <v>442</v>
      </c>
      <c r="D156" s="206" t="s">
        <v>310</v>
      </c>
      <c r="E156" s="207" t="s">
        <v>2833</v>
      </c>
      <c r="F156" s="208" t="s">
        <v>2834</v>
      </c>
      <c r="G156" s="209" t="s">
        <v>301</v>
      </c>
      <c r="H156" s="210">
        <v>1</v>
      </c>
      <c r="I156" s="211"/>
      <c r="J156" s="212">
        <f>ROUND(I156*H156,2)</f>
        <v>0</v>
      </c>
      <c r="K156" s="208" t="s">
        <v>240</v>
      </c>
      <c r="L156" s="213"/>
      <c r="M156" s="214" t="s">
        <v>19</v>
      </c>
      <c r="N156" s="215" t="s">
        <v>46</v>
      </c>
      <c r="O156" s="65"/>
      <c r="P156" s="187">
        <f>O156*H156</f>
        <v>0</v>
      </c>
      <c r="Q156" s="187">
        <v>2.009E-2</v>
      </c>
      <c r="R156" s="187">
        <f>Q156*H156</f>
        <v>2.009E-2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313</v>
      </c>
      <c r="AT156" s="189" t="s">
        <v>310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2835</v>
      </c>
    </row>
    <row r="157" spans="1:65" s="2" customFormat="1" ht="49.15" customHeight="1">
      <c r="A157" s="35"/>
      <c r="B157" s="36"/>
      <c r="C157" s="178" t="s">
        <v>447</v>
      </c>
      <c r="D157" s="178" t="s">
        <v>236</v>
      </c>
      <c r="E157" s="179" t="s">
        <v>700</v>
      </c>
      <c r="F157" s="180" t="s">
        <v>2836</v>
      </c>
      <c r="G157" s="181" t="s">
        <v>301</v>
      </c>
      <c r="H157" s="182">
        <v>4</v>
      </c>
      <c r="I157" s="183"/>
      <c r="J157" s="184">
        <f>ROUND(I157*H157,2)</f>
        <v>0</v>
      </c>
      <c r="K157" s="180" t="s">
        <v>19</v>
      </c>
      <c r="L157" s="40"/>
      <c r="M157" s="185" t="s">
        <v>19</v>
      </c>
      <c r="N157" s="186" t="s">
        <v>46</v>
      </c>
      <c r="O157" s="65"/>
      <c r="P157" s="187">
        <f>O157*H157</f>
        <v>0</v>
      </c>
      <c r="Q157" s="187">
        <v>3.32E-2</v>
      </c>
      <c r="R157" s="187">
        <f>Q157*H157</f>
        <v>0.1328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194</v>
      </c>
      <c r="AT157" s="189" t="s">
        <v>236</v>
      </c>
      <c r="AU157" s="189" t="s">
        <v>86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2837</v>
      </c>
    </row>
    <row r="158" spans="1:65" s="2" customFormat="1" ht="33" customHeight="1">
      <c r="A158" s="35"/>
      <c r="B158" s="36"/>
      <c r="C158" s="206" t="s">
        <v>452</v>
      </c>
      <c r="D158" s="206" t="s">
        <v>310</v>
      </c>
      <c r="E158" s="207" t="s">
        <v>704</v>
      </c>
      <c r="F158" s="208" t="s">
        <v>2838</v>
      </c>
      <c r="G158" s="209" t="s">
        <v>301</v>
      </c>
      <c r="H158" s="210">
        <v>4</v>
      </c>
      <c r="I158" s="211"/>
      <c r="J158" s="212">
        <f>ROUND(I158*H158,2)</f>
        <v>0</v>
      </c>
      <c r="K158" s="208" t="s">
        <v>240</v>
      </c>
      <c r="L158" s="213"/>
      <c r="M158" s="214" t="s">
        <v>19</v>
      </c>
      <c r="N158" s="215" t="s">
        <v>46</v>
      </c>
      <c r="O158" s="65"/>
      <c r="P158" s="187">
        <f>O158*H158</f>
        <v>0</v>
      </c>
      <c r="Q158" s="187">
        <v>3.1E-2</v>
      </c>
      <c r="R158" s="187">
        <f>Q158*H158</f>
        <v>0.124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313</v>
      </c>
      <c r="AT158" s="189" t="s">
        <v>310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2839</v>
      </c>
    </row>
    <row r="159" spans="1:65" s="2" customFormat="1" ht="49.15" customHeight="1">
      <c r="A159" s="35"/>
      <c r="B159" s="36"/>
      <c r="C159" s="178" t="s">
        <v>457</v>
      </c>
      <c r="D159" s="178" t="s">
        <v>236</v>
      </c>
      <c r="E159" s="179" t="s">
        <v>707</v>
      </c>
      <c r="F159" s="180" t="s">
        <v>2840</v>
      </c>
      <c r="G159" s="181" t="s">
        <v>301</v>
      </c>
      <c r="H159" s="182">
        <v>6</v>
      </c>
      <c r="I159" s="183"/>
      <c r="J159" s="184">
        <f>ROUND(I159*H159,2)</f>
        <v>0</v>
      </c>
      <c r="K159" s="180" t="s">
        <v>19</v>
      </c>
      <c r="L159" s="40"/>
      <c r="M159" s="185" t="s">
        <v>19</v>
      </c>
      <c r="N159" s="186" t="s">
        <v>46</v>
      </c>
      <c r="O159" s="65"/>
      <c r="P159" s="187">
        <f>O159*H159</f>
        <v>0</v>
      </c>
      <c r="Q159" s="187">
        <v>1.8499999999999999E-2</v>
      </c>
      <c r="R159" s="187">
        <f>Q159*H159</f>
        <v>0.11099999999999999</v>
      </c>
      <c r="S159" s="187">
        <v>0</v>
      </c>
      <c r="T159" s="18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194</v>
      </c>
      <c r="AT159" s="189" t="s">
        <v>236</v>
      </c>
      <c r="AU159" s="189" t="s">
        <v>86</v>
      </c>
      <c r="AY159" s="18" t="s">
        <v>233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8" t="s">
        <v>80</v>
      </c>
      <c r="BK159" s="190">
        <f>ROUND(I159*H159,2)</f>
        <v>0</v>
      </c>
      <c r="BL159" s="18" t="s">
        <v>194</v>
      </c>
      <c r="BM159" s="189" t="s">
        <v>2841</v>
      </c>
    </row>
    <row r="160" spans="1:65" s="2" customFormat="1" ht="19.5">
      <c r="A160" s="35"/>
      <c r="B160" s="36"/>
      <c r="C160" s="37"/>
      <c r="D160" s="196" t="s">
        <v>249</v>
      </c>
      <c r="E160" s="37"/>
      <c r="F160" s="197" t="s">
        <v>675</v>
      </c>
      <c r="G160" s="37"/>
      <c r="H160" s="37"/>
      <c r="I160" s="193"/>
      <c r="J160" s="37"/>
      <c r="K160" s="37"/>
      <c r="L160" s="40"/>
      <c r="M160" s="194"/>
      <c r="N160" s="195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249</v>
      </c>
      <c r="AU160" s="18" t="s">
        <v>86</v>
      </c>
    </row>
    <row r="161" spans="1:65" s="2" customFormat="1" ht="33" customHeight="1">
      <c r="A161" s="35"/>
      <c r="B161" s="36"/>
      <c r="C161" s="206" t="s">
        <v>462</v>
      </c>
      <c r="D161" s="206" t="s">
        <v>310</v>
      </c>
      <c r="E161" s="207" t="s">
        <v>2842</v>
      </c>
      <c r="F161" s="208" t="s">
        <v>2843</v>
      </c>
      <c r="G161" s="209" t="s">
        <v>301</v>
      </c>
      <c r="H161" s="210">
        <v>6</v>
      </c>
      <c r="I161" s="211"/>
      <c r="J161" s="212">
        <f>ROUND(I161*H161,2)</f>
        <v>0</v>
      </c>
      <c r="K161" s="208" t="s">
        <v>240</v>
      </c>
      <c r="L161" s="213"/>
      <c r="M161" s="214" t="s">
        <v>19</v>
      </c>
      <c r="N161" s="215" t="s">
        <v>46</v>
      </c>
      <c r="O161" s="65"/>
      <c r="P161" s="187">
        <f>O161*H161</f>
        <v>0</v>
      </c>
      <c r="Q161" s="187">
        <v>1.6299999999999999E-2</v>
      </c>
      <c r="R161" s="187">
        <f>Q161*H161</f>
        <v>9.7799999999999998E-2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313</v>
      </c>
      <c r="AT161" s="189" t="s">
        <v>310</v>
      </c>
      <c r="AU161" s="189" t="s">
        <v>86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2844</v>
      </c>
    </row>
    <row r="162" spans="1:65" s="2" customFormat="1" ht="49.15" customHeight="1">
      <c r="A162" s="35"/>
      <c r="B162" s="36"/>
      <c r="C162" s="178" t="s">
        <v>466</v>
      </c>
      <c r="D162" s="178" t="s">
        <v>236</v>
      </c>
      <c r="E162" s="179" t="s">
        <v>2845</v>
      </c>
      <c r="F162" s="180" t="s">
        <v>2846</v>
      </c>
      <c r="G162" s="181" t="s">
        <v>301</v>
      </c>
      <c r="H162" s="182">
        <v>1</v>
      </c>
      <c r="I162" s="183"/>
      <c r="J162" s="184">
        <f>ROUND(I162*H162,2)</f>
        <v>0</v>
      </c>
      <c r="K162" s="180" t="s">
        <v>19</v>
      </c>
      <c r="L162" s="40"/>
      <c r="M162" s="185" t="s">
        <v>19</v>
      </c>
      <c r="N162" s="186" t="s">
        <v>46</v>
      </c>
      <c r="O162" s="65"/>
      <c r="P162" s="187">
        <f>O162*H162</f>
        <v>0</v>
      </c>
      <c r="Q162" s="187">
        <v>2.1760000000000002E-2</v>
      </c>
      <c r="R162" s="187">
        <f>Q162*H162</f>
        <v>2.1760000000000002E-2</v>
      </c>
      <c r="S162" s="187">
        <v>0</v>
      </c>
      <c r="T162" s="18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9" t="s">
        <v>194</v>
      </c>
      <c r="AT162" s="189" t="s">
        <v>236</v>
      </c>
      <c r="AU162" s="189" t="s">
        <v>86</v>
      </c>
      <c r="AY162" s="18" t="s">
        <v>233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8" t="s">
        <v>80</v>
      </c>
      <c r="BK162" s="190">
        <f>ROUND(I162*H162,2)</f>
        <v>0</v>
      </c>
      <c r="BL162" s="18" t="s">
        <v>194</v>
      </c>
      <c r="BM162" s="189" t="s">
        <v>2847</v>
      </c>
    </row>
    <row r="163" spans="1:65" s="2" customFormat="1" ht="19.5">
      <c r="A163" s="35"/>
      <c r="B163" s="36"/>
      <c r="C163" s="37"/>
      <c r="D163" s="196" t="s">
        <v>249</v>
      </c>
      <c r="E163" s="37"/>
      <c r="F163" s="197" t="s">
        <v>2848</v>
      </c>
      <c r="G163" s="37"/>
      <c r="H163" s="37"/>
      <c r="I163" s="193"/>
      <c r="J163" s="37"/>
      <c r="K163" s="37"/>
      <c r="L163" s="40"/>
      <c r="M163" s="194"/>
      <c r="N163" s="195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249</v>
      </c>
      <c r="AU163" s="18" t="s">
        <v>86</v>
      </c>
    </row>
    <row r="164" spans="1:65" s="2" customFormat="1" ht="33" customHeight="1">
      <c r="A164" s="35"/>
      <c r="B164" s="36"/>
      <c r="C164" s="206" t="s">
        <v>472</v>
      </c>
      <c r="D164" s="206" t="s">
        <v>310</v>
      </c>
      <c r="E164" s="207" t="s">
        <v>711</v>
      </c>
      <c r="F164" s="208" t="s">
        <v>2849</v>
      </c>
      <c r="G164" s="209" t="s">
        <v>301</v>
      </c>
      <c r="H164" s="210">
        <v>1</v>
      </c>
      <c r="I164" s="211"/>
      <c r="J164" s="212">
        <f>ROUND(I164*H164,2)</f>
        <v>0</v>
      </c>
      <c r="K164" s="208" t="s">
        <v>240</v>
      </c>
      <c r="L164" s="213"/>
      <c r="M164" s="214" t="s">
        <v>19</v>
      </c>
      <c r="N164" s="215" t="s">
        <v>46</v>
      </c>
      <c r="O164" s="65"/>
      <c r="P164" s="187">
        <f>O164*H164</f>
        <v>0</v>
      </c>
      <c r="Q164" s="187">
        <v>1.9560000000000001E-2</v>
      </c>
      <c r="R164" s="187">
        <f>Q164*H164</f>
        <v>1.9560000000000001E-2</v>
      </c>
      <c r="S164" s="187">
        <v>0</v>
      </c>
      <c r="T164" s="18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313</v>
      </c>
      <c r="AT164" s="189" t="s">
        <v>310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2850</v>
      </c>
    </row>
    <row r="165" spans="1:65" s="2" customFormat="1" ht="49.15" customHeight="1">
      <c r="A165" s="35"/>
      <c r="B165" s="36"/>
      <c r="C165" s="178" t="s">
        <v>476</v>
      </c>
      <c r="D165" s="178" t="s">
        <v>236</v>
      </c>
      <c r="E165" s="179" t="s">
        <v>714</v>
      </c>
      <c r="F165" s="180" t="s">
        <v>2851</v>
      </c>
      <c r="G165" s="181" t="s">
        <v>301</v>
      </c>
      <c r="H165" s="182">
        <v>2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3.4799999999999998E-2</v>
      </c>
      <c r="R165" s="187">
        <f>Q165*H165</f>
        <v>6.9599999999999995E-2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2852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717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19.5">
      <c r="A167" s="35"/>
      <c r="B167" s="36"/>
      <c r="C167" s="37"/>
      <c r="D167" s="196" t="s">
        <v>249</v>
      </c>
      <c r="E167" s="37"/>
      <c r="F167" s="197" t="s">
        <v>675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249</v>
      </c>
      <c r="AU167" s="18" t="s">
        <v>86</v>
      </c>
    </row>
    <row r="168" spans="1:65" s="2" customFormat="1" ht="33" customHeight="1">
      <c r="A168" s="35"/>
      <c r="B168" s="36"/>
      <c r="C168" s="206" t="s">
        <v>482</v>
      </c>
      <c r="D168" s="206" t="s">
        <v>310</v>
      </c>
      <c r="E168" s="207" t="s">
        <v>718</v>
      </c>
      <c r="F168" s="208" t="s">
        <v>2853</v>
      </c>
      <c r="G168" s="209" t="s">
        <v>301</v>
      </c>
      <c r="H168" s="210">
        <v>2</v>
      </c>
      <c r="I168" s="211"/>
      <c r="J168" s="212">
        <f>ROUND(I168*H168,2)</f>
        <v>0</v>
      </c>
      <c r="K168" s="208" t="s">
        <v>19</v>
      </c>
      <c r="L168" s="213"/>
      <c r="M168" s="214" t="s">
        <v>19</v>
      </c>
      <c r="N168" s="215" t="s">
        <v>46</v>
      </c>
      <c r="O168" s="65"/>
      <c r="P168" s="187">
        <f>O168*H168</f>
        <v>0</v>
      </c>
      <c r="Q168" s="187">
        <v>3.2599999999999997E-2</v>
      </c>
      <c r="R168" s="187">
        <f>Q168*H168</f>
        <v>6.5199999999999994E-2</v>
      </c>
      <c r="S168" s="187">
        <v>0</v>
      </c>
      <c r="T168" s="18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313</v>
      </c>
      <c r="AT168" s="189" t="s">
        <v>310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2854</v>
      </c>
    </row>
    <row r="169" spans="1:65" s="2" customFormat="1" ht="49.15" customHeight="1">
      <c r="A169" s="35"/>
      <c r="B169" s="36"/>
      <c r="C169" s="178" t="s">
        <v>486</v>
      </c>
      <c r="D169" s="178" t="s">
        <v>236</v>
      </c>
      <c r="E169" s="179" t="s">
        <v>721</v>
      </c>
      <c r="F169" s="180" t="s">
        <v>2855</v>
      </c>
      <c r="G169" s="181" t="s">
        <v>301</v>
      </c>
      <c r="H169" s="182">
        <v>2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3.7199999999999997E-2</v>
      </c>
      <c r="R169" s="187">
        <f>Q169*H169</f>
        <v>7.4399999999999994E-2</v>
      </c>
      <c r="S169" s="187">
        <v>0</v>
      </c>
      <c r="T169" s="18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2856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724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19.5">
      <c r="A171" s="35"/>
      <c r="B171" s="36"/>
      <c r="C171" s="37"/>
      <c r="D171" s="196" t="s">
        <v>249</v>
      </c>
      <c r="E171" s="37"/>
      <c r="F171" s="197" t="s">
        <v>675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249</v>
      </c>
      <c r="AU171" s="18" t="s">
        <v>86</v>
      </c>
    </row>
    <row r="172" spans="1:65" s="2" customFormat="1" ht="33" customHeight="1">
      <c r="A172" s="35"/>
      <c r="B172" s="36"/>
      <c r="C172" s="206" t="s">
        <v>492</v>
      </c>
      <c r="D172" s="206" t="s">
        <v>310</v>
      </c>
      <c r="E172" s="207" t="s">
        <v>725</v>
      </c>
      <c r="F172" s="208" t="s">
        <v>2857</v>
      </c>
      <c r="G172" s="209" t="s">
        <v>301</v>
      </c>
      <c r="H172" s="210">
        <v>2</v>
      </c>
      <c r="I172" s="211"/>
      <c r="J172" s="212">
        <f>ROUND(I172*H172,2)</f>
        <v>0</v>
      </c>
      <c r="K172" s="208" t="s">
        <v>19</v>
      </c>
      <c r="L172" s="213"/>
      <c r="M172" s="214" t="s">
        <v>19</v>
      </c>
      <c r="N172" s="215" t="s">
        <v>46</v>
      </c>
      <c r="O172" s="65"/>
      <c r="P172" s="187">
        <f>O172*H172</f>
        <v>0</v>
      </c>
      <c r="Q172" s="187">
        <v>3.5000000000000003E-2</v>
      </c>
      <c r="R172" s="187">
        <f>Q172*H172</f>
        <v>7.0000000000000007E-2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313</v>
      </c>
      <c r="AT172" s="189" t="s">
        <v>310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2858</v>
      </c>
    </row>
    <row r="173" spans="1:65" s="2" customFormat="1" ht="49.15" customHeight="1">
      <c r="A173" s="35"/>
      <c r="B173" s="36"/>
      <c r="C173" s="178" t="s">
        <v>496</v>
      </c>
      <c r="D173" s="178" t="s">
        <v>236</v>
      </c>
      <c r="E173" s="179" t="s">
        <v>728</v>
      </c>
      <c r="F173" s="180" t="s">
        <v>2859</v>
      </c>
      <c r="G173" s="181" t="s">
        <v>301</v>
      </c>
      <c r="H173" s="182">
        <v>3</v>
      </c>
      <c r="I173" s="183"/>
      <c r="J173" s="184">
        <f>ROUND(I173*H173,2)</f>
        <v>0</v>
      </c>
      <c r="K173" s="180" t="s">
        <v>19</v>
      </c>
      <c r="L173" s="40"/>
      <c r="M173" s="185" t="s">
        <v>19</v>
      </c>
      <c r="N173" s="186" t="s">
        <v>46</v>
      </c>
      <c r="O173" s="65"/>
      <c r="P173" s="187">
        <f>O173*H173</f>
        <v>0</v>
      </c>
      <c r="Q173" s="187">
        <v>4.1320000000000003E-2</v>
      </c>
      <c r="R173" s="187">
        <f>Q173*H173</f>
        <v>0.12396000000000001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2860</v>
      </c>
    </row>
    <row r="174" spans="1:65" s="2" customFormat="1" ht="19.5">
      <c r="A174" s="35"/>
      <c r="B174" s="36"/>
      <c r="C174" s="37"/>
      <c r="D174" s="196" t="s">
        <v>249</v>
      </c>
      <c r="E174" s="37"/>
      <c r="F174" s="197" t="s">
        <v>675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249</v>
      </c>
      <c r="AU174" s="18" t="s">
        <v>86</v>
      </c>
    </row>
    <row r="175" spans="1:65" s="2" customFormat="1" ht="33" customHeight="1">
      <c r="A175" s="35"/>
      <c r="B175" s="36"/>
      <c r="C175" s="206" t="s">
        <v>502</v>
      </c>
      <c r="D175" s="206" t="s">
        <v>310</v>
      </c>
      <c r="E175" s="207" t="s">
        <v>732</v>
      </c>
      <c r="F175" s="208" t="s">
        <v>2861</v>
      </c>
      <c r="G175" s="209" t="s">
        <v>301</v>
      </c>
      <c r="H175" s="210">
        <v>3</v>
      </c>
      <c r="I175" s="211"/>
      <c r="J175" s="212">
        <f>ROUND(I175*H175,2)</f>
        <v>0</v>
      </c>
      <c r="K175" s="208" t="s">
        <v>240</v>
      </c>
      <c r="L175" s="213"/>
      <c r="M175" s="214" t="s">
        <v>19</v>
      </c>
      <c r="N175" s="215" t="s">
        <v>46</v>
      </c>
      <c r="O175" s="65"/>
      <c r="P175" s="187">
        <f>O175*H175</f>
        <v>0</v>
      </c>
      <c r="Q175" s="187">
        <v>3.9120000000000002E-2</v>
      </c>
      <c r="R175" s="187">
        <f>Q175*H175</f>
        <v>0.11736000000000001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313</v>
      </c>
      <c r="AT175" s="189" t="s">
        <v>310</v>
      </c>
      <c r="AU175" s="189" t="s">
        <v>86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194</v>
      </c>
      <c r="BM175" s="189" t="s">
        <v>2862</v>
      </c>
    </row>
    <row r="176" spans="1:65" s="2" customFormat="1" ht="49.15" customHeight="1">
      <c r="A176" s="35"/>
      <c r="B176" s="36"/>
      <c r="C176" s="178" t="s">
        <v>507</v>
      </c>
      <c r="D176" s="178" t="s">
        <v>236</v>
      </c>
      <c r="E176" s="179" t="s">
        <v>735</v>
      </c>
      <c r="F176" s="180" t="s">
        <v>2863</v>
      </c>
      <c r="G176" s="181" t="s">
        <v>549</v>
      </c>
      <c r="H176" s="182">
        <v>1.4359999999999999</v>
      </c>
      <c r="I176" s="183"/>
      <c r="J176" s="184">
        <f>ROUND(I176*H176,2)</f>
        <v>0</v>
      </c>
      <c r="K176" s="180" t="s">
        <v>240</v>
      </c>
      <c r="L176" s="40"/>
      <c r="M176" s="185" t="s">
        <v>19</v>
      </c>
      <c r="N176" s="186" t="s">
        <v>46</v>
      </c>
      <c r="O176" s="65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194</v>
      </c>
      <c r="AT176" s="189" t="s">
        <v>236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2864</v>
      </c>
    </row>
    <row r="177" spans="1:65" s="2" customFormat="1">
      <c r="A177" s="35"/>
      <c r="B177" s="36"/>
      <c r="C177" s="37"/>
      <c r="D177" s="191" t="s">
        <v>243</v>
      </c>
      <c r="E177" s="37"/>
      <c r="F177" s="192" t="s">
        <v>738</v>
      </c>
      <c r="G177" s="37"/>
      <c r="H177" s="37"/>
      <c r="I177" s="193"/>
      <c r="J177" s="37"/>
      <c r="K177" s="37"/>
      <c r="L177" s="40"/>
      <c r="M177" s="194"/>
      <c r="N177" s="195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243</v>
      </c>
      <c r="AU177" s="18" t="s">
        <v>86</v>
      </c>
    </row>
    <row r="178" spans="1:65" s="2" customFormat="1" ht="55.5" customHeight="1">
      <c r="A178" s="35"/>
      <c r="B178" s="36"/>
      <c r="C178" s="178" t="s">
        <v>511</v>
      </c>
      <c r="D178" s="178" t="s">
        <v>236</v>
      </c>
      <c r="E178" s="179" t="s">
        <v>739</v>
      </c>
      <c r="F178" s="180" t="s">
        <v>2865</v>
      </c>
      <c r="G178" s="181" t="s">
        <v>549</v>
      </c>
      <c r="H178" s="182">
        <v>1.4359999999999999</v>
      </c>
      <c r="I178" s="183"/>
      <c r="J178" s="184">
        <f>ROUND(I178*H178,2)</f>
        <v>0</v>
      </c>
      <c r="K178" s="180" t="s">
        <v>240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194</v>
      </c>
      <c r="AT178" s="189" t="s">
        <v>236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2866</v>
      </c>
    </row>
    <row r="179" spans="1:65" s="2" customFormat="1">
      <c r="A179" s="35"/>
      <c r="B179" s="36"/>
      <c r="C179" s="37"/>
      <c r="D179" s="191" t="s">
        <v>243</v>
      </c>
      <c r="E179" s="37"/>
      <c r="F179" s="192" t="s">
        <v>742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243</v>
      </c>
      <c r="AU179" s="18" t="s">
        <v>86</v>
      </c>
    </row>
    <row r="180" spans="1:65" s="2" customFormat="1" ht="55.5" customHeight="1">
      <c r="A180" s="35"/>
      <c r="B180" s="36"/>
      <c r="C180" s="178" t="s">
        <v>516</v>
      </c>
      <c r="D180" s="178" t="s">
        <v>236</v>
      </c>
      <c r="E180" s="179" t="s">
        <v>743</v>
      </c>
      <c r="F180" s="180" t="s">
        <v>2867</v>
      </c>
      <c r="G180" s="181" t="s">
        <v>549</v>
      </c>
      <c r="H180" s="182">
        <v>35.9</v>
      </c>
      <c r="I180" s="183"/>
      <c r="J180" s="184">
        <f>ROUND(I180*H180,2)</f>
        <v>0</v>
      </c>
      <c r="K180" s="180" t="s">
        <v>19</v>
      </c>
      <c r="L180" s="40"/>
      <c r="M180" s="185" t="s">
        <v>19</v>
      </c>
      <c r="N180" s="186" t="s">
        <v>46</v>
      </c>
      <c r="O180" s="65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194</v>
      </c>
      <c r="AT180" s="189" t="s">
        <v>236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2868</v>
      </c>
    </row>
    <row r="181" spans="1:65" s="13" customFormat="1">
      <c r="B181" s="216"/>
      <c r="C181" s="217"/>
      <c r="D181" s="196" t="s">
        <v>562</v>
      </c>
      <c r="E181" s="217"/>
      <c r="F181" s="218" t="s">
        <v>2869</v>
      </c>
      <c r="G181" s="217"/>
      <c r="H181" s="219">
        <v>35.9</v>
      </c>
      <c r="I181" s="220"/>
      <c r="J181" s="217"/>
      <c r="K181" s="217"/>
      <c r="L181" s="221"/>
      <c r="M181" s="226"/>
      <c r="N181" s="227"/>
      <c r="O181" s="227"/>
      <c r="P181" s="227"/>
      <c r="Q181" s="227"/>
      <c r="R181" s="227"/>
      <c r="S181" s="227"/>
      <c r="T181" s="228"/>
      <c r="AT181" s="225" t="s">
        <v>562</v>
      </c>
      <c r="AU181" s="225" t="s">
        <v>86</v>
      </c>
      <c r="AV181" s="13" t="s">
        <v>86</v>
      </c>
      <c r="AW181" s="13" t="s">
        <v>4</v>
      </c>
      <c r="AX181" s="13" t="s">
        <v>80</v>
      </c>
      <c r="AY181" s="225" t="s">
        <v>233</v>
      </c>
    </row>
    <row r="182" spans="1:65" s="12" customFormat="1" ht="20.85" customHeight="1">
      <c r="B182" s="162"/>
      <c r="C182" s="163"/>
      <c r="D182" s="164" t="s">
        <v>74</v>
      </c>
      <c r="E182" s="176" t="s">
        <v>748</v>
      </c>
      <c r="F182" s="176" t="s">
        <v>2870</v>
      </c>
      <c r="G182" s="163"/>
      <c r="H182" s="163"/>
      <c r="I182" s="166"/>
      <c r="J182" s="177">
        <f>BK182</f>
        <v>0</v>
      </c>
      <c r="K182" s="163"/>
      <c r="L182" s="168"/>
      <c r="M182" s="169"/>
      <c r="N182" s="170"/>
      <c r="O182" s="170"/>
      <c r="P182" s="171">
        <f>SUM(P183:P210)</f>
        <v>0</v>
      </c>
      <c r="Q182" s="170"/>
      <c r="R182" s="171">
        <f>SUM(R183:R210)</f>
        <v>0.34253</v>
      </c>
      <c r="S182" s="170"/>
      <c r="T182" s="172">
        <f>SUM(T183:T210)</f>
        <v>0</v>
      </c>
      <c r="AR182" s="173" t="s">
        <v>86</v>
      </c>
      <c r="AT182" s="174" t="s">
        <v>74</v>
      </c>
      <c r="AU182" s="174" t="s">
        <v>86</v>
      </c>
      <c r="AY182" s="173" t="s">
        <v>233</v>
      </c>
      <c r="BK182" s="175">
        <f>SUM(BK183:BK210)</f>
        <v>0</v>
      </c>
    </row>
    <row r="183" spans="1:65" s="2" customFormat="1" ht="33" customHeight="1">
      <c r="A183" s="35"/>
      <c r="B183" s="36"/>
      <c r="C183" s="178" t="s">
        <v>520</v>
      </c>
      <c r="D183" s="178" t="s">
        <v>236</v>
      </c>
      <c r="E183" s="179" t="s">
        <v>750</v>
      </c>
      <c r="F183" s="180" t="s">
        <v>2254</v>
      </c>
      <c r="G183" s="181" t="s">
        <v>307</v>
      </c>
      <c r="H183" s="182">
        <v>89</v>
      </c>
      <c r="I183" s="183"/>
      <c r="J183" s="184">
        <f>ROUND(I183*H183,2)</f>
        <v>0</v>
      </c>
      <c r="K183" s="180" t="s">
        <v>240</v>
      </c>
      <c r="L183" s="40"/>
      <c r="M183" s="185" t="s">
        <v>19</v>
      </c>
      <c r="N183" s="186" t="s">
        <v>46</v>
      </c>
      <c r="O183" s="65"/>
      <c r="P183" s="187">
        <f>O183*H183</f>
        <v>0</v>
      </c>
      <c r="Q183" s="187">
        <v>3.8000000000000002E-4</v>
      </c>
      <c r="R183" s="187">
        <f>Q183*H183</f>
        <v>3.3820000000000003E-2</v>
      </c>
      <c r="S183" s="187">
        <v>0</v>
      </c>
      <c r="T183" s="18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9" t="s">
        <v>194</v>
      </c>
      <c r="AT183" s="189" t="s">
        <v>236</v>
      </c>
      <c r="AU183" s="189" t="s">
        <v>91</v>
      </c>
      <c r="AY183" s="18" t="s">
        <v>233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8" t="s">
        <v>80</v>
      </c>
      <c r="BK183" s="190">
        <f>ROUND(I183*H183,2)</f>
        <v>0</v>
      </c>
      <c r="BL183" s="18" t="s">
        <v>194</v>
      </c>
      <c r="BM183" s="189" t="s">
        <v>2871</v>
      </c>
    </row>
    <row r="184" spans="1:65" s="2" customFormat="1">
      <c r="A184" s="35"/>
      <c r="B184" s="36"/>
      <c r="C184" s="37"/>
      <c r="D184" s="191" t="s">
        <v>243</v>
      </c>
      <c r="E184" s="37"/>
      <c r="F184" s="192" t="s">
        <v>753</v>
      </c>
      <c r="G184" s="37"/>
      <c r="H184" s="37"/>
      <c r="I184" s="193"/>
      <c r="J184" s="37"/>
      <c r="K184" s="37"/>
      <c r="L184" s="40"/>
      <c r="M184" s="194"/>
      <c r="N184" s="195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243</v>
      </c>
      <c r="AU184" s="18" t="s">
        <v>91</v>
      </c>
    </row>
    <row r="185" spans="1:65" s="2" customFormat="1" ht="39">
      <c r="A185" s="35"/>
      <c r="B185" s="36"/>
      <c r="C185" s="37"/>
      <c r="D185" s="196" t="s">
        <v>249</v>
      </c>
      <c r="E185" s="37"/>
      <c r="F185" s="197" t="s">
        <v>754</v>
      </c>
      <c r="G185" s="37"/>
      <c r="H185" s="37"/>
      <c r="I185" s="193"/>
      <c r="J185" s="37"/>
      <c r="K185" s="37"/>
      <c r="L185" s="40"/>
      <c r="M185" s="194"/>
      <c r="N185" s="195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249</v>
      </c>
      <c r="AU185" s="18" t="s">
        <v>91</v>
      </c>
    </row>
    <row r="186" spans="1:65" s="2" customFormat="1" ht="33" customHeight="1">
      <c r="A186" s="35"/>
      <c r="B186" s="36"/>
      <c r="C186" s="178" t="s">
        <v>526</v>
      </c>
      <c r="D186" s="178" t="s">
        <v>236</v>
      </c>
      <c r="E186" s="179" t="s">
        <v>755</v>
      </c>
      <c r="F186" s="180" t="s">
        <v>2256</v>
      </c>
      <c r="G186" s="181" t="s">
        <v>307</v>
      </c>
      <c r="H186" s="182">
        <v>69</v>
      </c>
      <c r="I186" s="183"/>
      <c r="J186" s="184">
        <f>ROUND(I186*H186,2)</f>
        <v>0</v>
      </c>
      <c r="K186" s="180" t="s">
        <v>240</v>
      </c>
      <c r="L186" s="40"/>
      <c r="M186" s="185" t="s">
        <v>19</v>
      </c>
      <c r="N186" s="186" t="s">
        <v>46</v>
      </c>
      <c r="O186" s="65"/>
      <c r="P186" s="187">
        <f>O186*H186</f>
        <v>0</v>
      </c>
      <c r="Q186" s="187">
        <v>4.6000000000000001E-4</v>
      </c>
      <c r="R186" s="187">
        <f>Q186*H186</f>
        <v>3.1740000000000004E-2</v>
      </c>
      <c r="S186" s="187">
        <v>0</v>
      </c>
      <c r="T186" s="18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9" t="s">
        <v>194</v>
      </c>
      <c r="AT186" s="189" t="s">
        <v>236</v>
      </c>
      <c r="AU186" s="189" t="s">
        <v>91</v>
      </c>
      <c r="AY186" s="18" t="s">
        <v>233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8" t="s">
        <v>80</v>
      </c>
      <c r="BK186" s="190">
        <f>ROUND(I186*H186,2)</f>
        <v>0</v>
      </c>
      <c r="BL186" s="18" t="s">
        <v>194</v>
      </c>
      <c r="BM186" s="189" t="s">
        <v>2872</v>
      </c>
    </row>
    <row r="187" spans="1:65" s="2" customFormat="1">
      <c r="A187" s="35"/>
      <c r="B187" s="36"/>
      <c r="C187" s="37"/>
      <c r="D187" s="191" t="s">
        <v>243</v>
      </c>
      <c r="E187" s="37"/>
      <c r="F187" s="192" t="s">
        <v>758</v>
      </c>
      <c r="G187" s="37"/>
      <c r="H187" s="37"/>
      <c r="I187" s="193"/>
      <c r="J187" s="37"/>
      <c r="K187" s="37"/>
      <c r="L187" s="40"/>
      <c r="M187" s="194"/>
      <c r="N187" s="195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243</v>
      </c>
      <c r="AU187" s="18" t="s">
        <v>91</v>
      </c>
    </row>
    <row r="188" spans="1:65" s="2" customFormat="1" ht="29.25">
      <c r="A188" s="35"/>
      <c r="B188" s="36"/>
      <c r="C188" s="37"/>
      <c r="D188" s="196" t="s">
        <v>249</v>
      </c>
      <c r="E188" s="37"/>
      <c r="F188" s="197" t="s">
        <v>759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249</v>
      </c>
      <c r="AU188" s="18" t="s">
        <v>91</v>
      </c>
    </row>
    <row r="189" spans="1:65" s="2" customFormat="1" ht="33" customHeight="1">
      <c r="A189" s="35"/>
      <c r="B189" s="36"/>
      <c r="C189" s="178" t="s">
        <v>532</v>
      </c>
      <c r="D189" s="178" t="s">
        <v>236</v>
      </c>
      <c r="E189" s="179" t="s">
        <v>760</v>
      </c>
      <c r="F189" s="180" t="s">
        <v>2258</v>
      </c>
      <c r="G189" s="181" t="s">
        <v>307</v>
      </c>
      <c r="H189" s="182">
        <v>28</v>
      </c>
      <c r="I189" s="183"/>
      <c r="J189" s="184">
        <f>ROUND(I189*H189,2)</f>
        <v>0</v>
      </c>
      <c r="K189" s="180" t="s">
        <v>19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5.5999999999999995E-4</v>
      </c>
      <c r="R189" s="187">
        <f>Q189*H189</f>
        <v>1.5679999999999999E-2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194</v>
      </c>
      <c r="AT189" s="189" t="s">
        <v>236</v>
      </c>
      <c r="AU189" s="189" t="s">
        <v>91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194</v>
      </c>
      <c r="BM189" s="189" t="s">
        <v>2873</v>
      </c>
    </row>
    <row r="190" spans="1:65" s="2" customFormat="1" ht="29.25">
      <c r="A190" s="35"/>
      <c r="B190" s="36"/>
      <c r="C190" s="37"/>
      <c r="D190" s="196" t="s">
        <v>249</v>
      </c>
      <c r="E190" s="37"/>
      <c r="F190" s="197" t="s">
        <v>759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249</v>
      </c>
      <c r="AU190" s="18" t="s">
        <v>91</v>
      </c>
    </row>
    <row r="191" spans="1:65" s="2" customFormat="1" ht="33" customHeight="1">
      <c r="A191" s="35"/>
      <c r="B191" s="36"/>
      <c r="C191" s="178" t="s">
        <v>536</v>
      </c>
      <c r="D191" s="178" t="s">
        <v>236</v>
      </c>
      <c r="E191" s="179" t="s">
        <v>764</v>
      </c>
      <c r="F191" s="180" t="s">
        <v>2260</v>
      </c>
      <c r="G191" s="181" t="s">
        <v>307</v>
      </c>
      <c r="H191" s="182">
        <v>39</v>
      </c>
      <c r="I191" s="183"/>
      <c r="J191" s="184">
        <f>ROUND(I191*H191,2)</f>
        <v>0</v>
      </c>
      <c r="K191" s="180" t="s">
        <v>240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7.1000000000000002E-4</v>
      </c>
      <c r="R191" s="187">
        <f>Q191*H191</f>
        <v>2.7689999999999999E-2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91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2874</v>
      </c>
    </row>
    <row r="192" spans="1:65" s="2" customFormat="1">
      <c r="A192" s="35"/>
      <c r="B192" s="36"/>
      <c r="C192" s="37"/>
      <c r="D192" s="191" t="s">
        <v>243</v>
      </c>
      <c r="E192" s="37"/>
      <c r="F192" s="192" t="s">
        <v>767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243</v>
      </c>
      <c r="AU192" s="18" t="s">
        <v>91</v>
      </c>
    </row>
    <row r="193" spans="1:65" s="2" customFormat="1" ht="29.25">
      <c r="A193" s="35"/>
      <c r="B193" s="36"/>
      <c r="C193" s="37"/>
      <c r="D193" s="196" t="s">
        <v>249</v>
      </c>
      <c r="E193" s="37"/>
      <c r="F193" s="197" t="s">
        <v>759</v>
      </c>
      <c r="G193" s="37"/>
      <c r="H193" s="37"/>
      <c r="I193" s="193"/>
      <c r="J193" s="37"/>
      <c r="K193" s="37"/>
      <c r="L193" s="40"/>
      <c r="M193" s="194"/>
      <c r="N193" s="195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249</v>
      </c>
      <c r="AU193" s="18" t="s">
        <v>91</v>
      </c>
    </row>
    <row r="194" spans="1:65" s="2" customFormat="1" ht="33" customHeight="1">
      <c r="A194" s="35"/>
      <c r="B194" s="36"/>
      <c r="C194" s="178" t="s">
        <v>542</v>
      </c>
      <c r="D194" s="178" t="s">
        <v>236</v>
      </c>
      <c r="E194" s="179" t="s">
        <v>768</v>
      </c>
      <c r="F194" s="180" t="s">
        <v>2262</v>
      </c>
      <c r="G194" s="181" t="s">
        <v>307</v>
      </c>
      <c r="H194" s="182">
        <v>25</v>
      </c>
      <c r="I194" s="183"/>
      <c r="J194" s="184">
        <f>ROUND(I194*H194,2)</f>
        <v>0</v>
      </c>
      <c r="K194" s="180" t="s">
        <v>240</v>
      </c>
      <c r="L194" s="40"/>
      <c r="M194" s="185" t="s">
        <v>19</v>
      </c>
      <c r="N194" s="186" t="s">
        <v>46</v>
      </c>
      <c r="O194" s="65"/>
      <c r="P194" s="187">
        <f>O194*H194</f>
        <v>0</v>
      </c>
      <c r="Q194" s="187">
        <v>1.25E-3</v>
      </c>
      <c r="R194" s="187">
        <f>Q194*H194</f>
        <v>3.125E-2</v>
      </c>
      <c r="S194" s="187">
        <v>0</v>
      </c>
      <c r="T194" s="18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9" t="s">
        <v>194</v>
      </c>
      <c r="AT194" s="189" t="s">
        <v>236</v>
      </c>
      <c r="AU194" s="189" t="s">
        <v>91</v>
      </c>
      <c r="AY194" s="18" t="s">
        <v>233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8" t="s">
        <v>80</v>
      </c>
      <c r="BK194" s="190">
        <f>ROUND(I194*H194,2)</f>
        <v>0</v>
      </c>
      <c r="BL194" s="18" t="s">
        <v>194</v>
      </c>
      <c r="BM194" s="189" t="s">
        <v>2875</v>
      </c>
    </row>
    <row r="195" spans="1:65" s="2" customFormat="1">
      <c r="A195" s="35"/>
      <c r="B195" s="36"/>
      <c r="C195" s="37"/>
      <c r="D195" s="191" t="s">
        <v>243</v>
      </c>
      <c r="E195" s="37"/>
      <c r="F195" s="192" t="s">
        <v>771</v>
      </c>
      <c r="G195" s="37"/>
      <c r="H195" s="37"/>
      <c r="I195" s="193"/>
      <c r="J195" s="37"/>
      <c r="K195" s="37"/>
      <c r="L195" s="40"/>
      <c r="M195" s="194"/>
      <c r="N195" s="195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243</v>
      </c>
      <c r="AU195" s="18" t="s">
        <v>91</v>
      </c>
    </row>
    <row r="196" spans="1:65" s="2" customFormat="1" ht="29.25">
      <c r="A196" s="35"/>
      <c r="B196" s="36"/>
      <c r="C196" s="37"/>
      <c r="D196" s="196" t="s">
        <v>249</v>
      </c>
      <c r="E196" s="37"/>
      <c r="F196" s="197" t="s">
        <v>759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249</v>
      </c>
      <c r="AU196" s="18" t="s">
        <v>91</v>
      </c>
    </row>
    <row r="197" spans="1:65" s="2" customFormat="1" ht="33" customHeight="1">
      <c r="A197" s="35"/>
      <c r="B197" s="36"/>
      <c r="C197" s="178" t="s">
        <v>546</v>
      </c>
      <c r="D197" s="178" t="s">
        <v>236</v>
      </c>
      <c r="E197" s="179" t="s">
        <v>772</v>
      </c>
      <c r="F197" s="180" t="s">
        <v>2876</v>
      </c>
      <c r="G197" s="181" t="s">
        <v>307</v>
      </c>
      <c r="H197" s="182">
        <v>41</v>
      </c>
      <c r="I197" s="183"/>
      <c r="J197" s="184">
        <f>ROUND(I197*H197,2)</f>
        <v>0</v>
      </c>
      <c r="K197" s="180" t="s">
        <v>240</v>
      </c>
      <c r="L197" s="40"/>
      <c r="M197" s="185" t="s">
        <v>19</v>
      </c>
      <c r="N197" s="186" t="s">
        <v>46</v>
      </c>
      <c r="O197" s="65"/>
      <c r="P197" s="187">
        <f>O197*H197</f>
        <v>0</v>
      </c>
      <c r="Q197" s="187">
        <v>1.6199999999999999E-3</v>
      </c>
      <c r="R197" s="187">
        <f>Q197*H197</f>
        <v>6.6419999999999993E-2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194</v>
      </c>
      <c r="AT197" s="189" t="s">
        <v>236</v>
      </c>
      <c r="AU197" s="189" t="s">
        <v>91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2877</v>
      </c>
    </row>
    <row r="198" spans="1:65" s="2" customFormat="1">
      <c r="A198" s="35"/>
      <c r="B198" s="36"/>
      <c r="C198" s="37"/>
      <c r="D198" s="191" t="s">
        <v>243</v>
      </c>
      <c r="E198" s="37"/>
      <c r="F198" s="192" t="s">
        <v>775</v>
      </c>
      <c r="G198" s="37"/>
      <c r="H198" s="37"/>
      <c r="I198" s="193"/>
      <c r="J198" s="37"/>
      <c r="K198" s="37"/>
      <c r="L198" s="40"/>
      <c r="M198" s="194"/>
      <c r="N198" s="195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243</v>
      </c>
      <c r="AU198" s="18" t="s">
        <v>91</v>
      </c>
    </row>
    <row r="199" spans="1:65" s="2" customFormat="1" ht="29.25">
      <c r="A199" s="35"/>
      <c r="B199" s="36"/>
      <c r="C199" s="37"/>
      <c r="D199" s="196" t="s">
        <v>249</v>
      </c>
      <c r="E199" s="37"/>
      <c r="F199" s="197" t="s">
        <v>759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249</v>
      </c>
      <c r="AU199" s="18" t="s">
        <v>91</v>
      </c>
    </row>
    <row r="200" spans="1:65" s="2" customFormat="1" ht="33" customHeight="1">
      <c r="A200" s="35"/>
      <c r="B200" s="36"/>
      <c r="C200" s="178" t="s">
        <v>552</v>
      </c>
      <c r="D200" s="178" t="s">
        <v>236</v>
      </c>
      <c r="E200" s="179" t="s">
        <v>776</v>
      </c>
      <c r="F200" s="180" t="s">
        <v>2878</v>
      </c>
      <c r="G200" s="181" t="s">
        <v>307</v>
      </c>
      <c r="H200" s="182">
        <v>69</v>
      </c>
      <c r="I200" s="183"/>
      <c r="J200" s="184">
        <f>ROUND(I200*H200,2)</f>
        <v>0</v>
      </c>
      <c r="K200" s="180" t="s">
        <v>19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1.97E-3</v>
      </c>
      <c r="R200" s="187">
        <f>Q200*H200</f>
        <v>0.13593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91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2879</v>
      </c>
    </row>
    <row r="201" spans="1:65" s="2" customFormat="1" ht="29.25">
      <c r="A201" s="35"/>
      <c r="B201" s="36"/>
      <c r="C201" s="37"/>
      <c r="D201" s="196" t="s">
        <v>249</v>
      </c>
      <c r="E201" s="37"/>
      <c r="F201" s="197" t="s">
        <v>780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249</v>
      </c>
      <c r="AU201" s="18" t="s">
        <v>91</v>
      </c>
    </row>
    <row r="202" spans="1:65" s="2" customFormat="1" ht="24.2" customHeight="1">
      <c r="A202" s="35"/>
      <c r="B202" s="36"/>
      <c r="C202" s="178" t="s">
        <v>557</v>
      </c>
      <c r="D202" s="178" t="s">
        <v>236</v>
      </c>
      <c r="E202" s="179" t="s">
        <v>795</v>
      </c>
      <c r="F202" s="180" t="s">
        <v>2880</v>
      </c>
      <c r="G202" s="181" t="s">
        <v>307</v>
      </c>
      <c r="H202" s="182">
        <v>250</v>
      </c>
      <c r="I202" s="183"/>
      <c r="J202" s="184">
        <f>ROUND(I202*H202,2)</f>
        <v>0</v>
      </c>
      <c r="K202" s="180" t="s">
        <v>19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91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2881</v>
      </c>
    </row>
    <row r="203" spans="1:65" s="2" customFormat="1" ht="24.2" customHeight="1">
      <c r="A203" s="35"/>
      <c r="B203" s="36"/>
      <c r="C203" s="178" t="s">
        <v>794</v>
      </c>
      <c r="D203" s="178" t="s">
        <v>236</v>
      </c>
      <c r="E203" s="179" t="s">
        <v>800</v>
      </c>
      <c r="F203" s="180" t="s">
        <v>2882</v>
      </c>
      <c r="G203" s="181" t="s">
        <v>307</v>
      </c>
      <c r="H203" s="182">
        <v>110</v>
      </c>
      <c r="I203" s="183"/>
      <c r="J203" s="184">
        <f>ROUND(I203*H203,2)</f>
        <v>0</v>
      </c>
      <c r="K203" s="180" t="s">
        <v>240</v>
      </c>
      <c r="L203" s="40"/>
      <c r="M203" s="185" t="s">
        <v>19</v>
      </c>
      <c r="N203" s="186" t="s">
        <v>46</v>
      </c>
      <c r="O203" s="65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9" t="s">
        <v>194</v>
      </c>
      <c r="AT203" s="189" t="s">
        <v>236</v>
      </c>
      <c r="AU203" s="189" t="s">
        <v>91</v>
      </c>
      <c r="AY203" s="18" t="s">
        <v>233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8" t="s">
        <v>80</v>
      </c>
      <c r="BK203" s="190">
        <f>ROUND(I203*H203,2)</f>
        <v>0</v>
      </c>
      <c r="BL203" s="18" t="s">
        <v>194</v>
      </c>
      <c r="BM203" s="189" t="s">
        <v>2883</v>
      </c>
    </row>
    <row r="204" spans="1:65" s="2" customFormat="1">
      <c r="A204" s="35"/>
      <c r="B204" s="36"/>
      <c r="C204" s="37"/>
      <c r="D204" s="191" t="s">
        <v>243</v>
      </c>
      <c r="E204" s="37"/>
      <c r="F204" s="192" t="s">
        <v>803</v>
      </c>
      <c r="G204" s="37"/>
      <c r="H204" s="37"/>
      <c r="I204" s="193"/>
      <c r="J204" s="37"/>
      <c r="K204" s="37"/>
      <c r="L204" s="40"/>
      <c r="M204" s="194"/>
      <c r="N204" s="195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243</v>
      </c>
      <c r="AU204" s="18" t="s">
        <v>91</v>
      </c>
    </row>
    <row r="205" spans="1:65" s="2" customFormat="1" ht="49.15" customHeight="1">
      <c r="A205" s="35"/>
      <c r="B205" s="36"/>
      <c r="C205" s="178" t="s">
        <v>799</v>
      </c>
      <c r="D205" s="178" t="s">
        <v>236</v>
      </c>
      <c r="E205" s="179" t="s">
        <v>810</v>
      </c>
      <c r="F205" s="180" t="s">
        <v>2884</v>
      </c>
      <c r="G205" s="181" t="s">
        <v>549</v>
      </c>
      <c r="H205" s="182">
        <v>0.34300000000000003</v>
      </c>
      <c r="I205" s="183"/>
      <c r="J205" s="184">
        <f>ROUND(I205*H205,2)</f>
        <v>0</v>
      </c>
      <c r="K205" s="180" t="s">
        <v>240</v>
      </c>
      <c r="L205" s="40"/>
      <c r="M205" s="185" t="s">
        <v>19</v>
      </c>
      <c r="N205" s="186" t="s">
        <v>46</v>
      </c>
      <c r="O205" s="65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9" t="s">
        <v>194</v>
      </c>
      <c r="AT205" s="189" t="s">
        <v>236</v>
      </c>
      <c r="AU205" s="189" t="s">
        <v>91</v>
      </c>
      <c r="AY205" s="18" t="s">
        <v>233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8" t="s">
        <v>80</v>
      </c>
      <c r="BK205" s="190">
        <f>ROUND(I205*H205,2)</f>
        <v>0</v>
      </c>
      <c r="BL205" s="18" t="s">
        <v>194</v>
      </c>
      <c r="BM205" s="189" t="s">
        <v>2885</v>
      </c>
    </row>
    <row r="206" spans="1:65" s="2" customFormat="1">
      <c r="A206" s="35"/>
      <c r="B206" s="36"/>
      <c r="C206" s="37"/>
      <c r="D206" s="191" t="s">
        <v>243</v>
      </c>
      <c r="E206" s="37"/>
      <c r="F206" s="192" t="s">
        <v>813</v>
      </c>
      <c r="G206" s="37"/>
      <c r="H206" s="37"/>
      <c r="I206" s="193"/>
      <c r="J206" s="37"/>
      <c r="K206" s="37"/>
      <c r="L206" s="40"/>
      <c r="M206" s="194"/>
      <c r="N206" s="195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243</v>
      </c>
      <c r="AU206" s="18" t="s">
        <v>91</v>
      </c>
    </row>
    <row r="207" spans="1:65" s="2" customFormat="1" ht="55.5" customHeight="1">
      <c r="A207" s="35"/>
      <c r="B207" s="36"/>
      <c r="C207" s="178" t="s">
        <v>804</v>
      </c>
      <c r="D207" s="178" t="s">
        <v>236</v>
      </c>
      <c r="E207" s="179" t="s">
        <v>815</v>
      </c>
      <c r="F207" s="180" t="s">
        <v>2886</v>
      </c>
      <c r="G207" s="181" t="s">
        <v>549</v>
      </c>
      <c r="H207" s="182">
        <v>0.34300000000000003</v>
      </c>
      <c r="I207" s="183"/>
      <c r="J207" s="184">
        <f>ROUND(I207*H207,2)</f>
        <v>0</v>
      </c>
      <c r="K207" s="180" t="s">
        <v>240</v>
      </c>
      <c r="L207" s="40"/>
      <c r="M207" s="185" t="s">
        <v>19</v>
      </c>
      <c r="N207" s="186" t="s">
        <v>46</v>
      </c>
      <c r="O207" s="65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9" t="s">
        <v>194</v>
      </c>
      <c r="AT207" s="189" t="s">
        <v>236</v>
      </c>
      <c r="AU207" s="189" t="s">
        <v>91</v>
      </c>
      <c r="AY207" s="18" t="s">
        <v>233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8" t="s">
        <v>80</v>
      </c>
      <c r="BK207" s="190">
        <f>ROUND(I207*H207,2)</f>
        <v>0</v>
      </c>
      <c r="BL207" s="18" t="s">
        <v>194</v>
      </c>
      <c r="BM207" s="189" t="s">
        <v>2887</v>
      </c>
    </row>
    <row r="208" spans="1:65" s="2" customFormat="1">
      <c r="A208" s="35"/>
      <c r="B208" s="36"/>
      <c r="C208" s="37"/>
      <c r="D208" s="191" t="s">
        <v>243</v>
      </c>
      <c r="E208" s="37"/>
      <c r="F208" s="192" t="s">
        <v>818</v>
      </c>
      <c r="G208" s="37"/>
      <c r="H208" s="37"/>
      <c r="I208" s="193"/>
      <c r="J208" s="37"/>
      <c r="K208" s="37"/>
      <c r="L208" s="40"/>
      <c r="M208" s="194"/>
      <c r="N208" s="195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243</v>
      </c>
      <c r="AU208" s="18" t="s">
        <v>91</v>
      </c>
    </row>
    <row r="209" spans="1:65" s="2" customFormat="1" ht="55.5" customHeight="1">
      <c r="A209" s="35"/>
      <c r="B209" s="36"/>
      <c r="C209" s="178" t="s">
        <v>507</v>
      </c>
      <c r="D209" s="178" t="s">
        <v>236</v>
      </c>
      <c r="E209" s="179" t="s">
        <v>820</v>
      </c>
      <c r="F209" s="180" t="s">
        <v>2888</v>
      </c>
      <c r="G209" s="181" t="s">
        <v>549</v>
      </c>
      <c r="H209" s="182">
        <v>8.5749999999999993</v>
      </c>
      <c r="I209" s="183"/>
      <c r="J209" s="184">
        <f>ROUND(I209*H209,2)</f>
        <v>0</v>
      </c>
      <c r="K209" s="180" t="s">
        <v>19</v>
      </c>
      <c r="L209" s="40"/>
      <c r="M209" s="185" t="s">
        <v>19</v>
      </c>
      <c r="N209" s="186" t="s">
        <v>46</v>
      </c>
      <c r="O209" s="65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9" t="s">
        <v>194</v>
      </c>
      <c r="AT209" s="189" t="s">
        <v>236</v>
      </c>
      <c r="AU209" s="189" t="s">
        <v>91</v>
      </c>
      <c r="AY209" s="18" t="s">
        <v>233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8" t="s">
        <v>80</v>
      </c>
      <c r="BK209" s="190">
        <f>ROUND(I209*H209,2)</f>
        <v>0</v>
      </c>
      <c r="BL209" s="18" t="s">
        <v>194</v>
      </c>
      <c r="BM209" s="189" t="s">
        <v>2889</v>
      </c>
    </row>
    <row r="210" spans="1:65" s="13" customFormat="1">
      <c r="B210" s="216"/>
      <c r="C210" s="217"/>
      <c r="D210" s="196" t="s">
        <v>562</v>
      </c>
      <c r="E210" s="217"/>
      <c r="F210" s="218" t="s">
        <v>2890</v>
      </c>
      <c r="G210" s="217"/>
      <c r="H210" s="219">
        <v>8.5749999999999993</v>
      </c>
      <c r="I210" s="220"/>
      <c r="J210" s="217"/>
      <c r="K210" s="217"/>
      <c r="L210" s="221"/>
      <c r="M210" s="226"/>
      <c r="N210" s="227"/>
      <c r="O210" s="227"/>
      <c r="P210" s="227"/>
      <c r="Q210" s="227"/>
      <c r="R210" s="227"/>
      <c r="S210" s="227"/>
      <c r="T210" s="228"/>
      <c r="AT210" s="225" t="s">
        <v>562</v>
      </c>
      <c r="AU210" s="225" t="s">
        <v>91</v>
      </c>
      <c r="AV210" s="13" t="s">
        <v>86</v>
      </c>
      <c r="AW210" s="13" t="s">
        <v>4</v>
      </c>
      <c r="AX210" s="13" t="s">
        <v>80</v>
      </c>
      <c r="AY210" s="225" t="s">
        <v>233</v>
      </c>
    </row>
    <row r="211" spans="1:65" s="12" customFormat="1" ht="20.85" customHeight="1">
      <c r="B211" s="162"/>
      <c r="C211" s="163"/>
      <c r="D211" s="164" t="s">
        <v>74</v>
      </c>
      <c r="E211" s="176" t="s">
        <v>825</v>
      </c>
      <c r="F211" s="176" t="s">
        <v>2891</v>
      </c>
      <c r="G211" s="163"/>
      <c r="H211" s="163"/>
      <c r="I211" s="166"/>
      <c r="J211" s="177">
        <f>BK211</f>
        <v>0</v>
      </c>
      <c r="K211" s="163"/>
      <c r="L211" s="168"/>
      <c r="M211" s="169"/>
      <c r="N211" s="170"/>
      <c r="O211" s="170"/>
      <c r="P211" s="171">
        <f>SUM(P212:P233)</f>
        <v>0</v>
      </c>
      <c r="Q211" s="170"/>
      <c r="R211" s="171">
        <f>SUM(R212:R233)</f>
        <v>2.3550000000000001E-2</v>
      </c>
      <c r="S211" s="170"/>
      <c r="T211" s="172">
        <f>SUM(T212:T233)</f>
        <v>0</v>
      </c>
      <c r="AR211" s="173" t="s">
        <v>86</v>
      </c>
      <c r="AT211" s="174" t="s">
        <v>74</v>
      </c>
      <c r="AU211" s="174" t="s">
        <v>86</v>
      </c>
      <c r="AY211" s="173" t="s">
        <v>233</v>
      </c>
      <c r="BK211" s="175">
        <f>SUM(BK212:BK233)</f>
        <v>0</v>
      </c>
    </row>
    <row r="212" spans="1:65" s="2" customFormat="1" ht="55.5" customHeight="1">
      <c r="A212" s="35"/>
      <c r="B212" s="36"/>
      <c r="C212" s="178" t="s">
        <v>814</v>
      </c>
      <c r="D212" s="178" t="s">
        <v>236</v>
      </c>
      <c r="E212" s="179" t="s">
        <v>828</v>
      </c>
      <c r="F212" s="180" t="s">
        <v>2275</v>
      </c>
      <c r="G212" s="181" t="s">
        <v>307</v>
      </c>
      <c r="H212" s="182">
        <v>265.714</v>
      </c>
      <c r="I212" s="183"/>
      <c r="J212" s="184">
        <f>ROUND(I212*H212,2)</f>
        <v>0</v>
      </c>
      <c r="K212" s="180" t="s">
        <v>19</v>
      </c>
      <c r="L212" s="40"/>
      <c r="M212" s="185" t="s">
        <v>19</v>
      </c>
      <c r="N212" s="186" t="s">
        <v>46</v>
      </c>
      <c r="O212" s="65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9" t="s">
        <v>194</v>
      </c>
      <c r="AT212" s="189" t="s">
        <v>236</v>
      </c>
      <c r="AU212" s="189" t="s">
        <v>91</v>
      </c>
      <c r="AY212" s="18" t="s">
        <v>233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8" t="s">
        <v>80</v>
      </c>
      <c r="BK212" s="190">
        <f>ROUND(I212*H212,2)</f>
        <v>0</v>
      </c>
      <c r="BL212" s="18" t="s">
        <v>194</v>
      </c>
      <c r="BM212" s="189" t="s">
        <v>2892</v>
      </c>
    </row>
    <row r="213" spans="1:65" s="2" customFormat="1" ht="24.2" customHeight="1">
      <c r="A213" s="35"/>
      <c r="B213" s="36"/>
      <c r="C213" s="206" t="s">
        <v>819</v>
      </c>
      <c r="D213" s="206" t="s">
        <v>310</v>
      </c>
      <c r="E213" s="207" t="s">
        <v>1051</v>
      </c>
      <c r="F213" s="208" t="s">
        <v>2278</v>
      </c>
      <c r="G213" s="209" t="s">
        <v>307</v>
      </c>
      <c r="H213" s="210">
        <v>78</v>
      </c>
      <c r="I213" s="211"/>
      <c r="J213" s="212">
        <f>ROUND(I213*H213,2)</f>
        <v>0</v>
      </c>
      <c r="K213" s="208" t="s">
        <v>240</v>
      </c>
      <c r="L213" s="213"/>
      <c r="M213" s="214" t="s">
        <v>19</v>
      </c>
      <c r="N213" s="215" t="s">
        <v>46</v>
      </c>
      <c r="O213" s="65"/>
      <c r="P213" s="187">
        <f>O213*H213</f>
        <v>0</v>
      </c>
      <c r="Q213" s="187">
        <v>3.0000000000000001E-5</v>
      </c>
      <c r="R213" s="187">
        <f>Q213*H213</f>
        <v>2.3400000000000001E-3</v>
      </c>
      <c r="S213" s="187">
        <v>0</v>
      </c>
      <c r="T213" s="18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9" t="s">
        <v>313</v>
      </c>
      <c r="AT213" s="189" t="s">
        <v>310</v>
      </c>
      <c r="AU213" s="189" t="s">
        <v>91</v>
      </c>
      <c r="AY213" s="18" t="s">
        <v>233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8" t="s">
        <v>80</v>
      </c>
      <c r="BK213" s="190">
        <f>ROUND(I213*H213,2)</f>
        <v>0</v>
      </c>
      <c r="BL213" s="18" t="s">
        <v>194</v>
      </c>
      <c r="BM213" s="189" t="s">
        <v>2893</v>
      </c>
    </row>
    <row r="214" spans="1:65" s="2" customFormat="1" ht="19.5">
      <c r="A214" s="35"/>
      <c r="B214" s="36"/>
      <c r="C214" s="37"/>
      <c r="D214" s="196" t="s">
        <v>249</v>
      </c>
      <c r="E214" s="37"/>
      <c r="F214" s="197" t="s">
        <v>836</v>
      </c>
      <c r="G214" s="37"/>
      <c r="H214" s="37"/>
      <c r="I214" s="193"/>
      <c r="J214" s="37"/>
      <c r="K214" s="37"/>
      <c r="L214" s="40"/>
      <c r="M214" s="194"/>
      <c r="N214" s="195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249</v>
      </c>
      <c r="AU214" s="18" t="s">
        <v>91</v>
      </c>
    </row>
    <row r="215" spans="1:65" s="13" customFormat="1">
      <c r="B215" s="216"/>
      <c r="C215" s="217"/>
      <c r="D215" s="196" t="s">
        <v>562</v>
      </c>
      <c r="E215" s="217"/>
      <c r="F215" s="218" t="s">
        <v>2894</v>
      </c>
      <c r="G215" s="217"/>
      <c r="H215" s="219">
        <v>78</v>
      </c>
      <c r="I215" s="220"/>
      <c r="J215" s="217"/>
      <c r="K215" s="217"/>
      <c r="L215" s="221"/>
      <c r="M215" s="226"/>
      <c r="N215" s="227"/>
      <c r="O215" s="227"/>
      <c r="P215" s="227"/>
      <c r="Q215" s="227"/>
      <c r="R215" s="227"/>
      <c r="S215" s="227"/>
      <c r="T215" s="228"/>
      <c r="AT215" s="225" t="s">
        <v>562</v>
      </c>
      <c r="AU215" s="225" t="s">
        <v>91</v>
      </c>
      <c r="AV215" s="13" t="s">
        <v>86</v>
      </c>
      <c r="AW215" s="13" t="s">
        <v>4</v>
      </c>
      <c r="AX215" s="13" t="s">
        <v>80</v>
      </c>
      <c r="AY215" s="225" t="s">
        <v>233</v>
      </c>
    </row>
    <row r="216" spans="1:65" s="2" customFormat="1" ht="24.2" customHeight="1">
      <c r="A216" s="35"/>
      <c r="B216" s="36"/>
      <c r="C216" s="206" t="s">
        <v>827</v>
      </c>
      <c r="D216" s="206" t="s">
        <v>310</v>
      </c>
      <c r="E216" s="207" t="s">
        <v>839</v>
      </c>
      <c r="F216" s="208" t="s">
        <v>2282</v>
      </c>
      <c r="G216" s="209" t="s">
        <v>307</v>
      </c>
      <c r="H216" s="210">
        <v>24</v>
      </c>
      <c r="I216" s="211"/>
      <c r="J216" s="212">
        <f>ROUND(I216*H216,2)</f>
        <v>0</v>
      </c>
      <c r="K216" s="208" t="s">
        <v>19</v>
      </c>
      <c r="L216" s="213"/>
      <c r="M216" s="214" t="s">
        <v>19</v>
      </c>
      <c r="N216" s="215" t="s">
        <v>46</v>
      </c>
      <c r="O216" s="65"/>
      <c r="P216" s="187">
        <f>O216*H216</f>
        <v>0</v>
      </c>
      <c r="Q216" s="187">
        <v>3.0000000000000001E-5</v>
      </c>
      <c r="R216" s="187">
        <f>Q216*H216</f>
        <v>7.2000000000000005E-4</v>
      </c>
      <c r="S216" s="187">
        <v>0</v>
      </c>
      <c r="T216" s="18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9" t="s">
        <v>313</v>
      </c>
      <c r="AT216" s="189" t="s">
        <v>310</v>
      </c>
      <c r="AU216" s="189" t="s">
        <v>91</v>
      </c>
      <c r="AY216" s="18" t="s">
        <v>233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8" t="s">
        <v>80</v>
      </c>
      <c r="BK216" s="190">
        <f>ROUND(I216*H216,2)</f>
        <v>0</v>
      </c>
      <c r="BL216" s="18" t="s">
        <v>194</v>
      </c>
      <c r="BM216" s="189" t="s">
        <v>2895</v>
      </c>
    </row>
    <row r="217" spans="1:65" s="2" customFormat="1" ht="19.5">
      <c r="A217" s="35"/>
      <c r="B217" s="36"/>
      <c r="C217" s="37"/>
      <c r="D217" s="196" t="s">
        <v>249</v>
      </c>
      <c r="E217" s="37"/>
      <c r="F217" s="197" t="s">
        <v>836</v>
      </c>
      <c r="G217" s="37"/>
      <c r="H217" s="37"/>
      <c r="I217" s="193"/>
      <c r="J217" s="37"/>
      <c r="K217" s="37"/>
      <c r="L217" s="40"/>
      <c r="M217" s="194"/>
      <c r="N217" s="195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249</v>
      </c>
      <c r="AU217" s="18" t="s">
        <v>91</v>
      </c>
    </row>
    <row r="218" spans="1:65" s="13" customFormat="1">
      <c r="B218" s="216"/>
      <c r="C218" s="217"/>
      <c r="D218" s="196" t="s">
        <v>562</v>
      </c>
      <c r="E218" s="217"/>
      <c r="F218" s="218" t="s">
        <v>2896</v>
      </c>
      <c r="G218" s="217"/>
      <c r="H218" s="219">
        <v>24</v>
      </c>
      <c r="I218" s="220"/>
      <c r="J218" s="217"/>
      <c r="K218" s="217"/>
      <c r="L218" s="221"/>
      <c r="M218" s="226"/>
      <c r="N218" s="227"/>
      <c r="O218" s="227"/>
      <c r="P218" s="227"/>
      <c r="Q218" s="227"/>
      <c r="R218" s="227"/>
      <c r="S218" s="227"/>
      <c r="T218" s="228"/>
      <c r="AT218" s="225" t="s">
        <v>562</v>
      </c>
      <c r="AU218" s="225" t="s">
        <v>91</v>
      </c>
      <c r="AV218" s="13" t="s">
        <v>86</v>
      </c>
      <c r="AW218" s="13" t="s">
        <v>4</v>
      </c>
      <c r="AX218" s="13" t="s">
        <v>80</v>
      </c>
      <c r="AY218" s="225" t="s">
        <v>233</v>
      </c>
    </row>
    <row r="219" spans="1:65" s="2" customFormat="1" ht="24.2" customHeight="1">
      <c r="A219" s="35"/>
      <c r="B219" s="36"/>
      <c r="C219" s="206" t="s">
        <v>832</v>
      </c>
      <c r="D219" s="206" t="s">
        <v>310</v>
      </c>
      <c r="E219" s="207" t="s">
        <v>850</v>
      </c>
      <c r="F219" s="208" t="s">
        <v>2897</v>
      </c>
      <c r="G219" s="209" t="s">
        <v>307</v>
      </c>
      <c r="H219" s="210">
        <v>31</v>
      </c>
      <c r="I219" s="211"/>
      <c r="J219" s="212">
        <f>ROUND(I219*H219,2)</f>
        <v>0</v>
      </c>
      <c r="K219" s="208" t="s">
        <v>19</v>
      </c>
      <c r="L219" s="213"/>
      <c r="M219" s="214" t="s">
        <v>19</v>
      </c>
      <c r="N219" s="215" t="s">
        <v>46</v>
      </c>
      <c r="O219" s="65"/>
      <c r="P219" s="187">
        <f>O219*H219</f>
        <v>0</v>
      </c>
      <c r="Q219" s="187">
        <v>3.0000000000000001E-5</v>
      </c>
      <c r="R219" s="187">
        <f>Q219*H219</f>
        <v>9.3000000000000005E-4</v>
      </c>
      <c r="S219" s="187">
        <v>0</v>
      </c>
      <c r="T219" s="18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9" t="s">
        <v>313</v>
      </c>
      <c r="AT219" s="189" t="s">
        <v>310</v>
      </c>
      <c r="AU219" s="189" t="s">
        <v>91</v>
      </c>
      <c r="AY219" s="18" t="s">
        <v>233</v>
      </c>
      <c r="BE219" s="190">
        <f>IF(N219="základní",J219,0)</f>
        <v>0</v>
      </c>
      <c r="BF219" s="190">
        <f>IF(N219="snížená",J219,0)</f>
        <v>0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8" t="s">
        <v>80</v>
      </c>
      <c r="BK219" s="190">
        <f>ROUND(I219*H219,2)</f>
        <v>0</v>
      </c>
      <c r="BL219" s="18" t="s">
        <v>194</v>
      </c>
      <c r="BM219" s="189" t="s">
        <v>2898</v>
      </c>
    </row>
    <row r="220" spans="1:65" s="2" customFormat="1" ht="29.25">
      <c r="A220" s="35"/>
      <c r="B220" s="36"/>
      <c r="C220" s="37"/>
      <c r="D220" s="196" t="s">
        <v>249</v>
      </c>
      <c r="E220" s="37"/>
      <c r="F220" s="197" t="s">
        <v>847</v>
      </c>
      <c r="G220" s="37"/>
      <c r="H220" s="37"/>
      <c r="I220" s="193"/>
      <c r="J220" s="37"/>
      <c r="K220" s="37"/>
      <c r="L220" s="40"/>
      <c r="M220" s="194"/>
      <c r="N220" s="195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249</v>
      </c>
      <c r="AU220" s="18" t="s">
        <v>91</v>
      </c>
    </row>
    <row r="221" spans="1:65" s="13" customFormat="1">
      <c r="B221" s="216"/>
      <c r="C221" s="217"/>
      <c r="D221" s="196" t="s">
        <v>562</v>
      </c>
      <c r="E221" s="217"/>
      <c r="F221" s="218" t="s">
        <v>2899</v>
      </c>
      <c r="G221" s="217"/>
      <c r="H221" s="219">
        <v>31</v>
      </c>
      <c r="I221" s="220"/>
      <c r="J221" s="217"/>
      <c r="K221" s="217"/>
      <c r="L221" s="221"/>
      <c r="M221" s="226"/>
      <c r="N221" s="227"/>
      <c r="O221" s="227"/>
      <c r="P221" s="227"/>
      <c r="Q221" s="227"/>
      <c r="R221" s="227"/>
      <c r="S221" s="227"/>
      <c r="T221" s="228"/>
      <c r="AT221" s="225" t="s">
        <v>562</v>
      </c>
      <c r="AU221" s="225" t="s">
        <v>91</v>
      </c>
      <c r="AV221" s="13" t="s">
        <v>86</v>
      </c>
      <c r="AW221" s="13" t="s">
        <v>4</v>
      </c>
      <c r="AX221" s="13" t="s">
        <v>80</v>
      </c>
      <c r="AY221" s="225" t="s">
        <v>233</v>
      </c>
    </row>
    <row r="222" spans="1:65" s="2" customFormat="1" ht="24.2" customHeight="1">
      <c r="A222" s="35"/>
      <c r="B222" s="36"/>
      <c r="C222" s="206" t="s">
        <v>838</v>
      </c>
      <c r="D222" s="206" t="s">
        <v>310</v>
      </c>
      <c r="E222" s="207" t="s">
        <v>855</v>
      </c>
      <c r="F222" s="208" t="s">
        <v>2286</v>
      </c>
      <c r="G222" s="209" t="s">
        <v>307</v>
      </c>
      <c r="H222" s="210">
        <v>23</v>
      </c>
      <c r="I222" s="211"/>
      <c r="J222" s="212">
        <f>ROUND(I222*H222,2)</f>
        <v>0</v>
      </c>
      <c r="K222" s="208" t="s">
        <v>19</v>
      </c>
      <c r="L222" s="213"/>
      <c r="M222" s="214" t="s">
        <v>19</v>
      </c>
      <c r="N222" s="215" t="s">
        <v>46</v>
      </c>
      <c r="O222" s="65"/>
      <c r="P222" s="187">
        <f>O222*H222</f>
        <v>0</v>
      </c>
      <c r="Q222" s="187">
        <v>8.0000000000000007E-5</v>
      </c>
      <c r="R222" s="187">
        <f>Q222*H222</f>
        <v>1.8400000000000001E-3</v>
      </c>
      <c r="S222" s="187">
        <v>0</v>
      </c>
      <c r="T222" s="18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9" t="s">
        <v>313</v>
      </c>
      <c r="AT222" s="189" t="s">
        <v>310</v>
      </c>
      <c r="AU222" s="189" t="s">
        <v>91</v>
      </c>
      <c r="AY222" s="18" t="s">
        <v>233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8" t="s">
        <v>80</v>
      </c>
      <c r="BK222" s="190">
        <f>ROUND(I222*H222,2)</f>
        <v>0</v>
      </c>
      <c r="BL222" s="18" t="s">
        <v>194</v>
      </c>
      <c r="BM222" s="189" t="s">
        <v>2900</v>
      </c>
    </row>
    <row r="223" spans="1:65" s="2" customFormat="1" ht="29.25">
      <c r="A223" s="35"/>
      <c r="B223" s="36"/>
      <c r="C223" s="37"/>
      <c r="D223" s="196" t="s">
        <v>249</v>
      </c>
      <c r="E223" s="37"/>
      <c r="F223" s="197" t="s">
        <v>868</v>
      </c>
      <c r="G223" s="37"/>
      <c r="H223" s="37"/>
      <c r="I223" s="193"/>
      <c r="J223" s="37"/>
      <c r="K223" s="37"/>
      <c r="L223" s="40"/>
      <c r="M223" s="194"/>
      <c r="N223" s="195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249</v>
      </c>
      <c r="AU223" s="18" t="s">
        <v>91</v>
      </c>
    </row>
    <row r="224" spans="1:65" s="13" customFormat="1">
      <c r="B224" s="216"/>
      <c r="C224" s="217"/>
      <c r="D224" s="196" t="s">
        <v>562</v>
      </c>
      <c r="E224" s="217"/>
      <c r="F224" s="218" t="s">
        <v>2901</v>
      </c>
      <c r="G224" s="217"/>
      <c r="H224" s="219">
        <v>23</v>
      </c>
      <c r="I224" s="220"/>
      <c r="J224" s="217"/>
      <c r="K224" s="217"/>
      <c r="L224" s="221"/>
      <c r="M224" s="226"/>
      <c r="N224" s="227"/>
      <c r="O224" s="227"/>
      <c r="P224" s="227"/>
      <c r="Q224" s="227"/>
      <c r="R224" s="227"/>
      <c r="S224" s="227"/>
      <c r="T224" s="228"/>
      <c r="AT224" s="225" t="s">
        <v>562</v>
      </c>
      <c r="AU224" s="225" t="s">
        <v>91</v>
      </c>
      <c r="AV224" s="13" t="s">
        <v>86</v>
      </c>
      <c r="AW224" s="13" t="s">
        <v>4</v>
      </c>
      <c r="AX224" s="13" t="s">
        <v>80</v>
      </c>
      <c r="AY224" s="225" t="s">
        <v>233</v>
      </c>
    </row>
    <row r="225" spans="1:65" s="2" customFormat="1" ht="24.2" customHeight="1">
      <c r="A225" s="35"/>
      <c r="B225" s="36"/>
      <c r="C225" s="206" t="s">
        <v>843</v>
      </c>
      <c r="D225" s="206" t="s">
        <v>310</v>
      </c>
      <c r="E225" s="207" t="s">
        <v>860</v>
      </c>
      <c r="F225" s="208" t="s">
        <v>2289</v>
      </c>
      <c r="G225" s="209" t="s">
        <v>307</v>
      </c>
      <c r="H225" s="210">
        <v>27</v>
      </c>
      <c r="I225" s="211"/>
      <c r="J225" s="212">
        <f>ROUND(I225*H225,2)</f>
        <v>0</v>
      </c>
      <c r="K225" s="208" t="s">
        <v>19</v>
      </c>
      <c r="L225" s="213"/>
      <c r="M225" s="214" t="s">
        <v>19</v>
      </c>
      <c r="N225" s="215" t="s">
        <v>46</v>
      </c>
      <c r="O225" s="65"/>
      <c r="P225" s="187">
        <f>O225*H225</f>
        <v>0</v>
      </c>
      <c r="Q225" s="187">
        <v>1.2E-4</v>
      </c>
      <c r="R225" s="187">
        <f>Q225*H225</f>
        <v>3.2400000000000003E-3</v>
      </c>
      <c r="S225" s="187">
        <v>0</v>
      </c>
      <c r="T225" s="18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9" t="s">
        <v>313</v>
      </c>
      <c r="AT225" s="189" t="s">
        <v>310</v>
      </c>
      <c r="AU225" s="189" t="s">
        <v>91</v>
      </c>
      <c r="AY225" s="18" t="s">
        <v>233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8" t="s">
        <v>80</v>
      </c>
      <c r="BK225" s="190">
        <f>ROUND(I225*H225,2)</f>
        <v>0</v>
      </c>
      <c r="BL225" s="18" t="s">
        <v>194</v>
      </c>
      <c r="BM225" s="189" t="s">
        <v>2902</v>
      </c>
    </row>
    <row r="226" spans="1:65" s="2" customFormat="1" ht="29.25">
      <c r="A226" s="35"/>
      <c r="B226" s="36"/>
      <c r="C226" s="37"/>
      <c r="D226" s="196" t="s">
        <v>249</v>
      </c>
      <c r="E226" s="37"/>
      <c r="F226" s="197" t="s">
        <v>847</v>
      </c>
      <c r="G226" s="37"/>
      <c r="H226" s="37"/>
      <c r="I226" s="193"/>
      <c r="J226" s="37"/>
      <c r="K226" s="37"/>
      <c r="L226" s="40"/>
      <c r="M226" s="194"/>
      <c r="N226" s="195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249</v>
      </c>
      <c r="AU226" s="18" t="s">
        <v>91</v>
      </c>
    </row>
    <row r="227" spans="1:65" s="13" customFormat="1">
      <c r="B227" s="216"/>
      <c r="C227" s="217"/>
      <c r="D227" s="196" t="s">
        <v>562</v>
      </c>
      <c r="E227" s="217"/>
      <c r="F227" s="218" t="s">
        <v>2903</v>
      </c>
      <c r="G227" s="217"/>
      <c r="H227" s="219">
        <v>27</v>
      </c>
      <c r="I227" s="220"/>
      <c r="J227" s="217"/>
      <c r="K227" s="217"/>
      <c r="L227" s="221"/>
      <c r="M227" s="226"/>
      <c r="N227" s="227"/>
      <c r="O227" s="227"/>
      <c r="P227" s="227"/>
      <c r="Q227" s="227"/>
      <c r="R227" s="227"/>
      <c r="S227" s="227"/>
      <c r="T227" s="228"/>
      <c r="AT227" s="225" t="s">
        <v>562</v>
      </c>
      <c r="AU227" s="225" t="s">
        <v>91</v>
      </c>
      <c r="AV227" s="13" t="s">
        <v>86</v>
      </c>
      <c r="AW227" s="13" t="s">
        <v>4</v>
      </c>
      <c r="AX227" s="13" t="s">
        <v>80</v>
      </c>
      <c r="AY227" s="225" t="s">
        <v>233</v>
      </c>
    </row>
    <row r="228" spans="1:65" s="2" customFormat="1" ht="24.2" customHeight="1">
      <c r="A228" s="35"/>
      <c r="B228" s="36"/>
      <c r="C228" s="206" t="s">
        <v>849</v>
      </c>
      <c r="D228" s="206" t="s">
        <v>310</v>
      </c>
      <c r="E228" s="207" t="s">
        <v>865</v>
      </c>
      <c r="F228" s="208" t="s">
        <v>2904</v>
      </c>
      <c r="G228" s="209" t="s">
        <v>307</v>
      </c>
      <c r="H228" s="210">
        <v>44</v>
      </c>
      <c r="I228" s="211"/>
      <c r="J228" s="212">
        <f>ROUND(I228*H228,2)</f>
        <v>0</v>
      </c>
      <c r="K228" s="208" t="s">
        <v>19</v>
      </c>
      <c r="L228" s="213"/>
      <c r="M228" s="214" t="s">
        <v>19</v>
      </c>
      <c r="N228" s="215" t="s">
        <v>46</v>
      </c>
      <c r="O228" s="65"/>
      <c r="P228" s="187">
        <f>O228*H228</f>
        <v>0</v>
      </c>
      <c r="Q228" s="187">
        <v>1.3999999999999999E-4</v>
      </c>
      <c r="R228" s="187">
        <f>Q228*H228</f>
        <v>6.1599999999999997E-3</v>
      </c>
      <c r="S228" s="187">
        <v>0</v>
      </c>
      <c r="T228" s="18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9" t="s">
        <v>313</v>
      </c>
      <c r="AT228" s="189" t="s">
        <v>310</v>
      </c>
      <c r="AU228" s="189" t="s">
        <v>91</v>
      </c>
      <c r="AY228" s="18" t="s">
        <v>233</v>
      </c>
      <c r="BE228" s="190">
        <f>IF(N228="základní",J228,0)</f>
        <v>0</v>
      </c>
      <c r="BF228" s="190">
        <f>IF(N228="snížená",J228,0)</f>
        <v>0</v>
      </c>
      <c r="BG228" s="190">
        <f>IF(N228="zákl. přenesená",J228,0)</f>
        <v>0</v>
      </c>
      <c r="BH228" s="190">
        <f>IF(N228="sníž. přenesená",J228,0)</f>
        <v>0</v>
      </c>
      <c r="BI228" s="190">
        <f>IF(N228="nulová",J228,0)</f>
        <v>0</v>
      </c>
      <c r="BJ228" s="18" t="s">
        <v>80</v>
      </c>
      <c r="BK228" s="190">
        <f>ROUND(I228*H228,2)</f>
        <v>0</v>
      </c>
      <c r="BL228" s="18" t="s">
        <v>194</v>
      </c>
      <c r="BM228" s="189" t="s">
        <v>2905</v>
      </c>
    </row>
    <row r="229" spans="1:65" s="2" customFormat="1" ht="29.25">
      <c r="A229" s="35"/>
      <c r="B229" s="36"/>
      <c r="C229" s="37"/>
      <c r="D229" s="196" t="s">
        <v>249</v>
      </c>
      <c r="E229" s="37"/>
      <c r="F229" s="197" t="s">
        <v>868</v>
      </c>
      <c r="G229" s="37"/>
      <c r="H229" s="37"/>
      <c r="I229" s="193"/>
      <c r="J229" s="37"/>
      <c r="K229" s="37"/>
      <c r="L229" s="40"/>
      <c r="M229" s="194"/>
      <c r="N229" s="195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249</v>
      </c>
      <c r="AU229" s="18" t="s">
        <v>91</v>
      </c>
    </row>
    <row r="230" spans="1:65" s="13" customFormat="1">
      <c r="B230" s="216"/>
      <c r="C230" s="217"/>
      <c r="D230" s="196" t="s">
        <v>562</v>
      </c>
      <c r="E230" s="217"/>
      <c r="F230" s="218" t="s">
        <v>2906</v>
      </c>
      <c r="G230" s="217"/>
      <c r="H230" s="219">
        <v>44</v>
      </c>
      <c r="I230" s="220"/>
      <c r="J230" s="217"/>
      <c r="K230" s="217"/>
      <c r="L230" s="221"/>
      <c r="M230" s="226"/>
      <c r="N230" s="227"/>
      <c r="O230" s="227"/>
      <c r="P230" s="227"/>
      <c r="Q230" s="227"/>
      <c r="R230" s="227"/>
      <c r="S230" s="227"/>
      <c r="T230" s="228"/>
      <c r="AT230" s="225" t="s">
        <v>562</v>
      </c>
      <c r="AU230" s="225" t="s">
        <v>91</v>
      </c>
      <c r="AV230" s="13" t="s">
        <v>86</v>
      </c>
      <c r="AW230" s="13" t="s">
        <v>4</v>
      </c>
      <c r="AX230" s="13" t="s">
        <v>80</v>
      </c>
      <c r="AY230" s="225" t="s">
        <v>233</v>
      </c>
    </row>
    <row r="231" spans="1:65" s="2" customFormat="1" ht="24.2" customHeight="1">
      <c r="A231" s="35"/>
      <c r="B231" s="36"/>
      <c r="C231" s="206" t="s">
        <v>854</v>
      </c>
      <c r="D231" s="206" t="s">
        <v>310</v>
      </c>
      <c r="E231" s="207" t="s">
        <v>871</v>
      </c>
      <c r="F231" s="208" t="s">
        <v>2907</v>
      </c>
      <c r="G231" s="209" t="s">
        <v>307</v>
      </c>
      <c r="H231" s="210">
        <v>52</v>
      </c>
      <c r="I231" s="211"/>
      <c r="J231" s="212">
        <f>ROUND(I231*H231,2)</f>
        <v>0</v>
      </c>
      <c r="K231" s="208" t="s">
        <v>240</v>
      </c>
      <c r="L231" s="213"/>
      <c r="M231" s="214" t="s">
        <v>19</v>
      </c>
      <c r="N231" s="215" t="s">
        <v>46</v>
      </c>
      <c r="O231" s="65"/>
      <c r="P231" s="187">
        <f>O231*H231</f>
        <v>0</v>
      </c>
      <c r="Q231" s="187">
        <v>1.6000000000000001E-4</v>
      </c>
      <c r="R231" s="187">
        <f>Q231*H231</f>
        <v>8.320000000000001E-3</v>
      </c>
      <c r="S231" s="187">
        <v>0</v>
      </c>
      <c r="T231" s="18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9" t="s">
        <v>313</v>
      </c>
      <c r="AT231" s="189" t="s">
        <v>310</v>
      </c>
      <c r="AU231" s="189" t="s">
        <v>91</v>
      </c>
      <c r="AY231" s="18" t="s">
        <v>233</v>
      </c>
      <c r="BE231" s="190">
        <f>IF(N231="základní",J231,0)</f>
        <v>0</v>
      </c>
      <c r="BF231" s="190">
        <f>IF(N231="snížená",J231,0)</f>
        <v>0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18" t="s">
        <v>80</v>
      </c>
      <c r="BK231" s="190">
        <f>ROUND(I231*H231,2)</f>
        <v>0</v>
      </c>
      <c r="BL231" s="18" t="s">
        <v>194</v>
      </c>
      <c r="BM231" s="189" t="s">
        <v>2908</v>
      </c>
    </row>
    <row r="232" spans="1:65" s="2" customFormat="1" ht="29.25">
      <c r="A232" s="35"/>
      <c r="B232" s="36"/>
      <c r="C232" s="37"/>
      <c r="D232" s="196" t="s">
        <v>249</v>
      </c>
      <c r="E232" s="37"/>
      <c r="F232" s="197" t="s">
        <v>868</v>
      </c>
      <c r="G232" s="37"/>
      <c r="H232" s="37"/>
      <c r="I232" s="193"/>
      <c r="J232" s="37"/>
      <c r="K232" s="37"/>
      <c r="L232" s="40"/>
      <c r="M232" s="194"/>
      <c r="N232" s="195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249</v>
      </c>
      <c r="AU232" s="18" t="s">
        <v>91</v>
      </c>
    </row>
    <row r="233" spans="1:65" s="13" customFormat="1">
      <c r="B233" s="216"/>
      <c r="C233" s="217"/>
      <c r="D233" s="196" t="s">
        <v>562</v>
      </c>
      <c r="E233" s="217"/>
      <c r="F233" s="218" t="s">
        <v>2909</v>
      </c>
      <c r="G233" s="217"/>
      <c r="H233" s="219">
        <v>52</v>
      </c>
      <c r="I233" s="220"/>
      <c r="J233" s="217"/>
      <c r="K233" s="217"/>
      <c r="L233" s="221"/>
      <c r="M233" s="226"/>
      <c r="N233" s="227"/>
      <c r="O233" s="227"/>
      <c r="P233" s="227"/>
      <c r="Q233" s="227"/>
      <c r="R233" s="227"/>
      <c r="S233" s="227"/>
      <c r="T233" s="228"/>
      <c r="AT233" s="225" t="s">
        <v>562</v>
      </c>
      <c r="AU233" s="225" t="s">
        <v>91</v>
      </c>
      <c r="AV233" s="13" t="s">
        <v>86</v>
      </c>
      <c r="AW233" s="13" t="s">
        <v>4</v>
      </c>
      <c r="AX233" s="13" t="s">
        <v>80</v>
      </c>
      <c r="AY233" s="225" t="s">
        <v>233</v>
      </c>
    </row>
    <row r="234" spans="1:65" s="12" customFormat="1" ht="22.9" customHeight="1">
      <c r="B234" s="162"/>
      <c r="C234" s="163"/>
      <c r="D234" s="164" t="s">
        <v>74</v>
      </c>
      <c r="E234" s="176" t="s">
        <v>924</v>
      </c>
      <c r="F234" s="176" t="s">
        <v>2910</v>
      </c>
      <c r="G234" s="163"/>
      <c r="H234" s="163"/>
      <c r="I234" s="166"/>
      <c r="J234" s="177">
        <f>BK234</f>
        <v>0</v>
      </c>
      <c r="K234" s="163"/>
      <c r="L234" s="168"/>
      <c r="M234" s="169"/>
      <c r="N234" s="170"/>
      <c r="O234" s="170"/>
      <c r="P234" s="171">
        <f>SUM(P235:P237)</f>
        <v>0</v>
      </c>
      <c r="Q234" s="170"/>
      <c r="R234" s="171">
        <f>SUM(R235:R237)</f>
        <v>4.8999999999999998E-3</v>
      </c>
      <c r="S234" s="170"/>
      <c r="T234" s="172">
        <f>SUM(T235:T237)</f>
        <v>0</v>
      </c>
      <c r="AR234" s="173" t="s">
        <v>86</v>
      </c>
      <c r="AT234" s="174" t="s">
        <v>74</v>
      </c>
      <c r="AU234" s="174" t="s">
        <v>80</v>
      </c>
      <c r="AY234" s="173" t="s">
        <v>233</v>
      </c>
      <c r="BK234" s="175">
        <f>SUM(BK235:BK237)</f>
        <v>0</v>
      </c>
    </row>
    <row r="235" spans="1:65" s="2" customFormat="1" ht="33" customHeight="1">
      <c r="A235" s="35"/>
      <c r="B235" s="36"/>
      <c r="C235" s="178" t="s">
        <v>859</v>
      </c>
      <c r="D235" s="178" t="s">
        <v>236</v>
      </c>
      <c r="E235" s="179" t="s">
        <v>927</v>
      </c>
      <c r="F235" s="180" t="s">
        <v>2293</v>
      </c>
      <c r="G235" s="181" t="s">
        <v>929</v>
      </c>
      <c r="H235" s="182">
        <v>70</v>
      </c>
      <c r="I235" s="183"/>
      <c r="J235" s="184">
        <f>ROUND(I235*H235,2)</f>
        <v>0</v>
      </c>
      <c r="K235" s="180" t="s">
        <v>240</v>
      </c>
      <c r="L235" s="40"/>
      <c r="M235" s="185" t="s">
        <v>19</v>
      </c>
      <c r="N235" s="186" t="s">
        <v>46</v>
      </c>
      <c r="O235" s="65"/>
      <c r="P235" s="187">
        <f>O235*H235</f>
        <v>0</v>
      </c>
      <c r="Q235" s="187">
        <v>6.9999999999999994E-5</v>
      </c>
      <c r="R235" s="187">
        <f>Q235*H235</f>
        <v>4.8999999999999998E-3</v>
      </c>
      <c r="S235" s="187">
        <v>0</v>
      </c>
      <c r="T235" s="18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9" t="s">
        <v>194</v>
      </c>
      <c r="AT235" s="189" t="s">
        <v>236</v>
      </c>
      <c r="AU235" s="189" t="s">
        <v>86</v>
      </c>
      <c r="AY235" s="18" t="s">
        <v>233</v>
      </c>
      <c r="BE235" s="190">
        <f>IF(N235="základní",J235,0)</f>
        <v>0</v>
      </c>
      <c r="BF235" s="190">
        <f>IF(N235="snížená",J235,0)</f>
        <v>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8" t="s">
        <v>80</v>
      </c>
      <c r="BK235" s="190">
        <f>ROUND(I235*H235,2)</f>
        <v>0</v>
      </c>
      <c r="BL235" s="18" t="s">
        <v>194</v>
      </c>
      <c r="BM235" s="189" t="s">
        <v>2911</v>
      </c>
    </row>
    <row r="236" spans="1:65" s="2" customFormat="1">
      <c r="A236" s="35"/>
      <c r="B236" s="36"/>
      <c r="C236" s="37"/>
      <c r="D236" s="191" t="s">
        <v>243</v>
      </c>
      <c r="E236" s="37"/>
      <c r="F236" s="192" t="s">
        <v>931</v>
      </c>
      <c r="G236" s="37"/>
      <c r="H236" s="37"/>
      <c r="I236" s="193"/>
      <c r="J236" s="37"/>
      <c r="K236" s="37"/>
      <c r="L236" s="40"/>
      <c r="M236" s="194"/>
      <c r="N236" s="195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243</v>
      </c>
      <c r="AU236" s="18" t="s">
        <v>86</v>
      </c>
    </row>
    <row r="237" spans="1:65" s="2" customFormat="1" ht="19.5">
      <c r="A237" s="35"/>
      <c r="B237" s="36"/>
      <c r="C237" s="37"/>
      <c r="D237" s="196" t="s">
        <v>249</v>
      </c>
      <c r="E237" s="37"/>
      <c r="F237" s="197" t="s">
        <v>932</v>
      </c>
      <c r="G237" s="37"/>
      <c r="H237" s="37"/>
      <c r="I237" s="193"/>
      <c r="J237" s="37"/>
      <c r="K237" s="37"/>
      <c r="L237" s="40"/>
      <c r="M237" s="198"/>
      <c r="N237" s="199"/>
      <c r="O237" s="200"/>
      <c r="P237" s="200"/>
      <c r="Q237" s="200"/>
      <c r="R237" s="200"/>
      <c r="S237" s="200"/>
      <c r="T237" s="201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249</v>
      </c>
      <c r="AU237" s="18" t="s">
        <v>86</v>
      </c>
    </row>
    <row r="238" spans="1:65" s="2" customFormat="1" ht="6.95" customHeight="1">
      <c r="A238" s="35"/>
      <c r="B238" s="48"/>
      <c r="C238" s="49"/>
      <c r="D238" s="49"/>
      <c r="E238" s="49"/>
      <c r="F238" s="49"/>
      <c r="G238" s="49"/>
      <c r="H238" s="49"/>
      <c r="I238" s="49"/>
      <c r="J238" s="49"/>
      <c r="K238" s="49"/>
      <c r="L238" s="40"/>
      <c r="M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</row>
  </sheetData>
  <sheetProtection algorithmName="SHA-512" hashValue="eg3t5gtxIct7aQtJrYabZSEUAAWa9zFeRi24aoIbPNAsvWx5xZr69Kx7jcVdYbMU4Jez70gzJ3K8XIU1OmQ+YQ==" saltValue="YOiNDhpDem3Yb6dEMAsw0msldar29d7mBwb8ofpuCuBkBk6mgBajjbjVahiGjYEzzHT34qHReIXvXBbrjmfZkA==" spinCount="100000" sheet="1" objects="1" scenarios="1" formatColumns="0" formatRows="0" autoFilter="0"/>
  <autoFilter ref="C96:K237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14" r:id="rId2"/>
    <hyperlink ref="F124" r:id="rId3"/>
    <hyperlink ref="F131" r:id="rId4"/>
    <hyperlink ref="F142" r:id="rId5"/>
    <hyperlink ref="F146" r:id="rId6"/>
    <hyperlink ref="F148" r:id="rId7"/>
    <hyperlink ref="F150" r:id="rId8"/>
    <hyperlink ref="F154" r:id="rId9"/>
    <hyperlink ref="F166" r:id="rId10"/>
    <hyperlink ref="F170" r:id="rId11"/>
    <hyperlink ref="F177" r:id="rId12"/>
    <hyperlink ref="F179" r:id="rId13"/>
    <hyperlink ref="F184" r:id="rId14"/>
    <hyperlink ref="F187" r:id="rId15"/>
    <hyperlink ref="F192" r:id="rId16"/>
    <hyperlink ref="F195" r:id="rId17"/>
    <hyperlink ref="F198" r:id="rId18"/>
    <hyperlink ref="F204" r:id="rId19"/>
    <hyperlink ref="F206" r:id="rId20"/>
    <hyperlink ref="F208" r:id="rId21"/>
    <hyperlink ref="F236" r:id="rId2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11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179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1079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ROUND(J93,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ROUND((SUM(BE93:BE113)),  2)</f>
        <v>0</v>
      </c>
      <c r="G37" s="35"/>
      <c r="H37" s="35"/>
      <c r="I37" s="124">
        <v>0.21</v>
      </c>
      <c r="J37" s="123">
        <f>ROUND(((SUM(BE93:BE113))*I37),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ROUND((SUM(BF93:BF113)),  2)</f>
        <v>0</v>
      </c>
      <c r="G38" s="35"/>
      <c r="H38" s="35"/>
      <c r="I38" s="124">
        <v>0.15</v>
      </c>
      <c r="J38" s="123">
        <f>ROUND(((SUM(BF93:BF113))*I38),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ROUND((SUM(BG93:BG113)),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ROUND((SUM(BH93:BH113)),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ROUND((SUM(BI93:BI113)),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04 - Demontáže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J93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294</v>
      </c>
      <c r="E68" s="143"/>
      <c r="F68" s="143"/>
      <c r="G68" s="143"/>
      <c r="H68" s="143"/>
      <c r="I68" s="143"/>
      <c r="J68" s="144">
        <f>J94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1080</v>
      </c>
      <c r="E69" s="148"/>
      <c r="F69" s="148"/>
      <c r="G69" s="148"/>
      <c r="H69" s="148"/>
      <c r="I69" s="148"/>
      <c r="J69" s="149">
        <f>J95</f>
        <v>0</v>
      </c>
      <c r="K69" s="97"/>
      <c r="L69" s="150"/>
    </row>
    <row r="70" spans="1:47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47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47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24.95" customHeight="1">
      <c r="A76" s="35"/>
      <c r="B76" s="36"/>
      <c r="C76" s="24" t="s">
        <v>217</v>
      </c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2" customFormat="1" ht="16.5" customHeight="1">
      <c r="A79" s="35"/>
      <c r="B79" s="36"/>
      <c r="C79" s="37"/>
      <c r="D79" s="37"/>
      <c r="E79" s="390" t="str">
        <f>E7</f>
        <v>ZŠ Rokycanova - opravy vnitřních instalací</v>
      </c>
      <c r="F79" s="391"/>
      <c r="G79" s="391"/>
      <c r="H79" s="391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47" s="1" customFormat="1" ht="12" customHeight="1">
      <c r="B80" s="22"/>
      <c r="C80" s="30" t="s">
        <v>290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1" customFormat="1" ht="16.5" customHeight="1">
      <c r="B81" s="22"/>
      <c r="C81" s="23"/>
      <c r="D81" s="23"/>
      <c r="E81" s="390" t="s">
        <v>2634</v>
      </c>
      <c r="F81" s="376"/>
      <c r="G81" s="376"/>
      <c r="H81" s="376"/>
      <c r="I81" s="23"/>
      <c r="J81" s="23"/>
      <c r="K81" s="23"/>
      <c r="L81" s="21"/>
    </row>
    <row r="82" spans="1:65" s="1" customFormat="1" ht="12" customHeight="1">
      <c r="B82" s="22"/>
      <c r="C82" s="30" t="s">
        <v>292</v>
      </c>
      <c r="D82" s="23"/>
      <c r="E82" s="23"/>
      <c r="F82" s="23"/>
      <c r="G82" s="23"/>
      <c r="H82" s="23"/>
      <c r="I82" s="23"/>
      <c r="J82" s="23"/>
      <c r="K82" s="23"/>
      <c r="L82" s="21"/>
    </row>
    <row r="83" spans="1:65" s="2" customFormat="1" ht="16.5" customHeight="1">
      <c r="A83" s="35"/>
      <c r="B83" s="36"/>
      <c r="C83" s="37"/>
      <c r="D83" s="37"/>
      <c r="E83" s="394" t="s">
        <v>293</v>
      </c>
      <c r="F83" s="384"/>
      <c r="G83" s="384"/>
      <c r="H83" s="384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297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46" t="str">
        <f>E13</f>
        <v>04 - Demontáže</v>
      </c>
      <c r="F85" s="384"/>
      <c r="G85" s="384"/>
      <c r="H85" s="384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21</v>
      </c>
      <c r="D87" s="37"/>
      <c r="E87" s="37"/>
      <c r="F87" s="28" t="str">
        <f>F16</f>
        <v>Sokolov</v>
      </c>
      <c r="G87" s="37"/>
      <c r="H87" s="37"/>
      <c r="I87" s="30" t="s">
        <v>23</v>
      </c>
      <c r="J87" s="60" t="str">
        <f>IF(J16="","",J16)</f>
        <v>26. 1. 2022</v>
      </c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25</v>
      </c>
      <c r="D89" s="37"/>
      <c r="E89" s="37"/>
      <c r="F89" s="28" t="str">
        <f>E19</f>
        <v>Město Sokolov</v>
      </c>
      <c r="G89" s="37"/>
      <c r="H89" s="37"/>
      <c r="I89" s="30" t="s">
        <v>33</v>
      </c>
      <c r="J89" s="33" t="str">
        <f>E25</f>
        <v>NCI.CZ ENGINEERING s.r.o.</v>
      </c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25.7" customHeight="1">
      <c r="A90" s="35"/>
      <c r="B90" s="36"/>
      <c r="C90" s="30" t="s">
        <v>31</v>
      </c>
      <c r="D90" s="37"/>
      <c r="E90" s="37"/>
      <c r="F90" s="28" t="str">
        <f>IF(E22="","",E22)</f>
        <v>Vyplň údaj</v>
      </c>
      <c r="G90" s="37"/>
      <c r="H90" s="37"/>
      <c r="I90" s="30" t="s">
        <v>38</v>
      </c>
      <c r="J90" s="33" t="str">
        <f>E28</f>
        <v>NCI.CZ ENGINEERING s.r.o.</v>
      </c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51"/>
      <c r="B92" s="152"/>
      <c r="C92" s="153" t="s">
        <v>218</v>
      </c>
      <c r="D92" s="154" t="s">
        <v>60</v>
      </c>
      <c r="E92" s="154" t="s">
        <v>56</v>
      </c>
      <c r="F92" s="154" t="s">
        <v>57</v>
      </c>
      <c r="G92" s="154" t="s">
        <v>219</v>
      </c>
      <c r="H92" s="154" t="s">
        <v>220</v>
      </c>
      <c r="I92" s="154" t="s">
        <v>221</v>
      </c>
      <c r="J92" s="154" t="s">
        <v>209</v>
      </c>
      <c r="K92" s="155" t="s">
        <v>222</v>
      </c>
      <c r="L92" s="156"/>
      <c r="M92" s="69" t="s">
        <v>19</v>
      </c>
      <c r="N92" s="70" t="s">
        <v>45</v>
      </c>
      <c r="O92" s="70" t="s">
        <v>223</v>
      </c>
      <c r="P92" s="70" t="s">
        <v>224</v>
      </c>
      <c r="Q92" s="70" t="s">
        <v>225</v>
      </c>
      <c r="R92" s="70" t="s">
        <v>226</v>
      </c>
      <c r="S92" s="70" t="s">
        <v>227</v>
      </c>
      <c r="T92" s="71" t="s">
        <v>228</v>
      </c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</row>
    <row r="93" spans="1:65" s="2" customFormat="1" ht="22.9" customHeight="1">
      <c r="A93" s="35"/>
      <c r="B93" s="36"/>
      <c r="C93" s="76" t="s">
        <v>229</v>
      </c>
      <c r="D93" s="37"/>
      <c r="E93" s="37"/>
      <c r="F93" s="37"/>
      <c r="G93" s="37"/>
      <c r="H93" s="37"/>
      <c r="I93" s="37"/>
      <c r="J93" s="157">
        <f>BK93</f>
        <v>0</v>
      </c>
      <c r="K93" s="37"/>
      <c r="L93" s="40"/>
      <c r="M93" s="72"/>
      <c r="N93" s="158"/>
      <c r="O93" s="73"/>
      <c r="P93" s="159">
        <f>P94</f>
        <v>0</v>
      </c>
      <c r="Q93" s="73"/>
      <c r="R93" s="159">
        <f>R94</f>
        <v>10.7</v>
      </c>
      <c r="S93" s="73"/>
      <c r="T93" s="160">
        <f>T94</f>
        <v>0.22975999999999999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74</v>
      </c>
      <c r="AU93" s="18" t="s">
        <v>210</v>
      </c>
      <c r="BK93" s="161">
        <f>BK94</f>
        <v>0</v>
      </c>
    </row>
    <row r="94" spans="1:65" s="12" customFormat="1" ht="25.9" customHeight="1">
      <c r="B94" s="162"/>
      <c r="C94" s="163"/>
      <c r="D94" s="164" t="s">
        <v>74</v>
      </c>
      <c r="E94" s="165" t="s">
        <v>295</v>
      </c>
      <c r="F94" s="165" t="s">
        <v>296</v>
      </c>
      <c r="G94" s="163"/>
      <c r="H94" s="163"/>
      <c r="I94" s="166"/>
      <c r="J94" s="167">
        <f>BK94</f>
        <v>0</v>
      </c>
      <c r="K94" s="163"/>
      <c r="L94" s="168"/>
      <c r="M94" s="169"/>
      <c r="N94" s="170"/>
      <c r="O94" s="170"/>
      <c r="P94" s="171">
        <f>P95</f>
        <v>0</v>
      </c>
      <c r="Q94" s="170"/>
      <c r="R94" s="171">
        <f>R95</f>
        <v>10.7</v>
      </c>
      <c r="S94" s="170"/>
      <c r="T94" s="172">
        <f>T95</f>
        <v>0.22975999999999999</v>
      </c>
      <c r="AR94" s="173" t="s">
        <v>86</v>
      </c>
      <c r="AT94" s="174" t="s">
        <v>74</v>
      </c>
      <c r="AU94" s="174" t="s">
        <v>75</v>
      </c>
      <c r="AY94" s="173" t="s">
        <v>233</v>
      </c>
      <c r="BK94" s="175">
        <f>BK95</f>
        <v>0</v>
      </c>
    </row>
    <row r="95" spans="1:65" s="12" customFormat="1" ht="22.9" customHeight="1">
      <c r="B95" s="162"/>
      <c r="C95" s="163"/>
      <c r="D95" s="164" t="s">
        <v>74</v>
      </c>
      <c r="E95" s="176" t="s">
        <v>1081</v>
      </c>
      <c r="F95" s="176" t="s">
        <v>1082</v>
      </c>
      <c r="G95" s="163"/>
      <c r="H95" s="163"/>
      <c r="I95" s="166"/>
      <c r="J95" s="177">
        <f>BK95</f>
        <v>0</v>
      </c>
      <c r="K95" s="163"/>
      <c r="L95" s="168"/>
      <c r="M95" s="169"/>
      <c r="N95" s="170"/>
      <c r="O95" s="170"/>
      <c r="P95" s="171">
        <f>SUM(P96:P113)</f>
        <v>0</v>
      </c>
      <c r="Q95" s="170"/>
      <c r="R95" s="171">
        <f>SUM(R96:R113)</f>
        <v>10.7</v>
      </c>
      <c r="S95" s="170"/>
      <c r="T95" s="172">
        <f>SUM(T96:T113)</f>
        <v>0.22975999999999999</v>
      </c>
      <c r="AR95" s="173" t="s">
        <v>86</v>
      </c>
      <c r="AT95" s="174" t="s">
        <v>74</v>
      </c>
      <c r="AU95" s="174" t="s">
        <v>80</v>
      </c>
      <c r="AY95" s="173" t="s">
        <v>233</v>
      </c>
      <c r="BK95" s="175">
        <f>SUM(BK96:BK113)</f>
        <v>0</v>
      </c>
    </row>
    <row r="96" spans="1:65" s="2" customFormat="1" ht="21.75" customHeight="1">
      <c r="A96" s="35"/>
      <c r="B96" s="36"/>
      <c r="C96" s="178" t="s">
        <v>80</v>
      </c>
      <c r="D96" s="178" t="s">
        <v>236</v>
      </c>
      <c r="E96" s="179" t="s">
        <v>1088</v>
      </c>
      <c r="F96" s="180" t="s">
        <v>2296</v>
      </c>
      <c r="G96" s="181" t="s">
        <v>549</v>
      </c>
      <c r="H96" s="182">
        <v>8.1999999999999993</v>
      </c>
      <c r="I96" s="183"/>
      <c r="J96" s="184">
        <f>ROUND(I96*H96,2)</f>
        <v>0</v>
      </c>
      <c r="K96" s="180" t="s">
        <v>240</v>
      </c>
      <c r="L96" s="40"/>
      <c r="M96" s="185" t="s">
        <v>19</v>
      </c>
      <c r="N96" s="186" t="s">
        <v>46</v>
      </c>
      <c r="O96" s="65"/>
      <c r="P96" s="187">
        <f>O96*H96</f>
        <v>0</v>
      </c>
      <c r="Q96" s="187">
        <v>1</v>
      </c>
      <c r="R96" s="187">
        <f>Q96*H96</f>
        <v>8.1999999999999993</v>
      </c>
      <c r="S96" s="187">
        <v>2.3800000000000002E-2</v>
      </c>
      <c r="T96" s="188">
        <f>S96*H96</f>
        <v>0.19516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194</v>
      </c>
      <c r="AT96" s="189" t="s">
        <v>236</v>
      </c>
      <c r="AU96" s="189" t="s">
        <v>86</v>
      </c>
      <c r="AY96" s="18" t="s">
        <v>233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80</v>
      </c>
      <c r="BK96" s="190">
        <f>ROUND(I96*H96,2)</f>
        <v>0</v>
      </c>
      <c r="BL96" s="18" t="s">
        <v>194</v>
      </c>
      <c r="BM96" s="189" t="s">
        <v>2912</v>
      </c>
    </row>
    <row r="97" spans="1:65" s="2" customFormat="1">
      <c r="A97" s="35"/>
      <c r="B97" s="36"/>
      <c r="C97" s="37"/>
      <c r="D97" s="191" t="s">
        <v>243</v>
      </c>
      <c r="E97" s="37"/>
      <c r="F97" s="192" t="s">
        <v>1091</v>
      </c>
      <c r="G97" s="37"/>
      <c r="H97" s="37"/>
      <c r="I97" s="193"/>
      <c r="J97" s="37"/>
      <c r="K97" s="37"/>
      <c r="L97" s="40"/>
      <c r="M97" s="194"/>
      <c r="N97" s="195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243</v>
      </c>
      <c r="AU97" s="18" t="s">
        <v>86</v>
      </c>
    </row>
    <row r="98" spans="1:65" s="2" customFormat="1" ht="19.5">
      <c r="A98" s="35"/>
      <c r="B98" s="36"/>
      <c r="C98" s="37"/>
      <c r="D98" s="196" t="s">
        <v>249</v>
      </c>
      <c r="E98" s="37"/>
      <c r="F98" s="197" t="s">
        <v>2298</v>
      </c>
      <c r="G98" s="37"/>
      <c r="H98" s="37"/>
      <c r="I98" s="193"/>
      <c r="J98" s="37"/>
      <c r="K98" s="37"/>
      <c r="L98" s="40"/>
      <c r="M98" s="194"/>
      <c r="N98" s="195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249</v>
      </c>
      <c r="AU98" s="18" t="s">
        <v>86</v>
      </c>
    </row>
    <row r="99" spans="1:65" s="2" customFormat="1" ht="21.75" customHeight="1">
      <c r="A99" s="35"/>
      <c r="B99" s="36"/>
      <c r="C99" s="178" t="s">
        <v>86</v>
      </c>
      <c r="D99" s="178" t="s">
        <v>236</v>
      </c>
      <c r="E99" s="179" t="s">
        <v>1092</v>
      </c>
      <c r="F99" s="180" t="s">
        <v>2299</v>
      </c>
      <c r="G99" s="181" t="s">
        <v>549</v>
      </c>
      <c r="H99" s="182">
        <v>2.5</v>
      </c>
      <c r="I99" s="183"/>
      <c r="J99" s="184">
        <f>ROUND(I99*H99,2)</f>
        <v>0</v>
      </c>
      <c r="K99" s="180" t="s">
        <v>240</v>
      </c>
      <c r="L99" s="40"/>
      <c r="M99" s="185" t="s">
        <v>19</v>
      </c>
      <c r="N99" s="186" t="s">
        <v>46</v>
      </c>
      <c r="O99" s="65"/>
      <c r="P99" s="187">
        <f>O99*H99</f>
        <v>0</v>
      </c>
      <c r="Q99" s="187">
        <v>1</v>
      </c>
      <c r="R99" s="187">
        <f>Q99*H99</f>
        <v>2.5</v>
      </c>
      <c r="S99" s="187">
        <v>1.384E-2</v>
      </c>
      <c r="T99" s="188">
        <f>S99*H99</f>
        <v>3.4599999999999999E-2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194</v>
      </c>
      <c r="AT99" s="189" t="s">
        <v>236</v>
      </c>
      <c r="AU99" s="189" t="s">
        <v>86</v>
      </c>
      <c r="AY99" s="18" t="s">
        <v>233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80</v>
      </c>
      <c r="BK99" s="190">
        <f>ROUND(I99*H99,2)</f>
        <v>0</v>
      </c>
      <c r="BL99" s="18" t="s">
        <v>194</v>
      </c>
      <c r="BM99" s="189" t="s">
        <v>2913</v>
      </c>
    </row>
    <row r="100" spans="1:65" s="2" customFormat="1">
      <c r="A100" s="35"/>
      <c r="B100" s="36"/>
      <c r="C100" s="37"/>
      <c r="D100" s="191" t="s">
        <v>243</v>
      </c>
      <c r="E100" s="37"/>
      <c r="F100" s="192" t="s">
        <v>1095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243</v>
      </c>
      <c r="AU100" s="18" t="s">
        <v>86</v>
      </c>
    </row>
    <row r="101" spans="1:65" s="2" customFormat="1" ht="19.5">
      <c r="A101" s="35"/>
      <c r="B101" s="36"/>
      <c r="C101" s="37"/>
      <c r="D101" s="196" t="s">
        <v>249</v>
      </c>
      <c r="E101" s="37"/>
      <c r="F101" s="197" t="s">
        <v>1096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249</v>
      </c>
      <c r="AU101" s="18" t="s">
        <v>86</v>
      </c>
    </row>
    <row r="102" spans="1:65" s="2" customFormat="1" ht="37.9" customHeight="1">
      <c r="A102" s="35"/>
      <c r="B102" s="36"/>
      <c r="C102" s="178" t="s">
        <v>91</v>
      </c>
      <c r="D102" s="178" t="s">
        <v>236</v>
      </c>
      <c r="E102" s="179" t="s">
        <v>1106</v>
      </c>
      <c r="F102" s="180" t="s">
        <v>2301</v>
      </c>
      <c r="G102" s="181" t="s">
        <v>549</v>
      </c>
      <c r="H102" s="182">
        <v>2.5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0</v>
      </c>
      <c r="R102" s="187">
        <f>Q102*H102</f>
        <v>0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194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194</v>
      </c>
      <c r="BM102" s="189" t="s">
        <v>2914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1109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86</v>
      </c>
    </row>
    <row r="104" spans="1:65" s="2" customFormat="1" ht="24.2" customHeight="1">
      <c r="A104" s="35"/>
      <c r="B104" s="36"/>
      <c r="C104" s="178" t="s">
        <v>260</v>
      </c>
      <c r="D104" s="178" t="s">
        <v>236</v>
      </c>
      <c r="E104" s="179" t="s">
        <v>1097</v>
      </c>
      <c r="F104" s="180" t="s">
        <v>1098</v>
      </c>
      <c r="G104" s="181" t="s">
        <v>1099</v>
      </c>
      <c r="H104" s="182">
        <v>80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194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194</v>
      </c>
      <c r="BM104" s="189" t="s">
        <v>2915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1101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37.9" customHeight="1">
      <c r="A106" s="35"/>
      <c r="B106" s="36"/>
      <c r="C106" s="178" t="s">
        <v>232</v>
      </c>
      <c r="D106" s="178" t="s">
        <v>236</v>
      </c>
      <c r="E106" s="179" t="s">
        <v>1102</v>
      </c>
      <c r="F106" s="180" t="s">
        <v>1103</v>
      </c>
      <c r="G106" s="181" t="s">
        <v>549</v>
      </c>
      <c r="H106" s="182">
        <v>8.1999999999999993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194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194</v>
      </c>
      <c r="BM106" s="189" t="s">
        <v>2916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1105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3" customHeight="1">
      <c r="A108" s="35"/>
      <c r="B108" s="36"/>
      <c r="C108" s="178" t="s">
        <v>269</v>
      </c>
      <c r="D108" s="178" t="s">
        <v>236</v>
      </c>
      <c r="E108" s="179" t="s">
        <v>1110</v>
      </c>
      <c r="F108" s="180" t="s">
        <v>2305</v>
      </c>
      <c r="G108" s="181" t="s">
        <v>549</v>
      </c>
      <c r="H108" s="182">
        <v>10.7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194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194</v>
      </c>
      <c r="BM108" s="189" t="s">
        <v>2917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1113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19.5">
      <c r="A110" s="35"/>
      <c r="B110" s="36"/>
      <c r="C110" s="37"/>
      <c r="D110" s="196" t="s">
        <v>249</v>
      </c>
      <c r="E110" s="37"/>
      <c r="F110" s="197" t="s">
        <v>1114</v>
      </c>
      <c r="G110" s="37"/>
      <c r="H110" s="37"/>
      <c r="I110" s="193"/>
      <c r="J110" s="37"/>
      <c r="K110" s="37"/>
      <c r="L110" s="40"/>
      <c r="M110" s="194"/>
      <c r="N110" s="195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249</v>
      </c>
      <c r="AU110" s="18" t="s">
        <v>86</v>
      </c>
    </row>
    <row r="111" spans="1:65" s="2" customFormat="1" ht="44.25" customHeight="1">
      <c r="A111" s="35"/>
      <c r="B111" s="36"/>
      <c r="C111" s="178" t="s">
        <v>276</v>
      </c>
      <c r="D111" s="178" t="s">
        <v>236</v>
      </c>
      <c r="E111" s="179" t="s">
        <v>1115</v>
      </c>
      <c r="F111" s="180" t="s">
        <v>2307</v>
      </c>
      <c r="G111" s="181" t="s">
        <v>549</v>
      </c>
      <c r="H111" s="182">
        <v>10.7</v>
      </c>
      <c r="I111" s="183"/>
      <c r="J111" s="184">
        <f>ROUND(I111*H111,2)</f>
        <v>0</v>
      </c>
      <c r="K111" s="180" t="s">
        <v>240</v>
      </c>
      <c r="L111" s="40"/>
      <c r="M111" s="185" t="s">
        <v>19</v>
      </c>
      <c r="N111" s="186" t="s">
        <v>46</v>
      </c>
      <c r="O111" s="65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194</v>
      </c>
      <c r="AT111" s="189" t="s">
        <v>236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194</v>
      </c>
      <c r="BM111" s="189" t="s">
        <v>2918</v>
      </c>
    </row>
    <row r="112" spans="1:65" s="2" customFormat="1">
      <c r="A112" s="35"/>
      <c r="B112" s="36"/>
      <c r="C112" s="37"/>
      <c r="D112" s="191" t="s">
        <v>243</v>
      </c>
      <c r="E112" s="37"/>
      <c r="F112" s="192" t="s">
        <v>1118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243</v>
      </c>
      <c r="AU112" s="18" t="s">
        <v>86</v>
      </c>
    </row>
    <row r="113" spans="1:51" s="13" customFormat="1">
      <c r="B113" s="216"/>
      <c r="C113" s="217"/>
      <c r="D113" s="196" t="s">
        <v>562</v>
      </c>
      <c r="E113" s="217"/>
      <c r="F113" s="218" t="s">
        <v>2919</v>
      </c>
      <c r="G113" s="217"/>
      <c r="H113" s="219">
        <v>10.7</v>
      </c>
      <c r="I113" s="220"/>
      <c r="J113" s="217"/>
      <c r="K113" s="217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562</v>
      </c>
      <c r="AU113" s="225" t="s">
        <v>86</v>
      </c>
      <c r="AV113" s="13" t="s">
        <v>86</v>
      </c>
      <c r="AW113" s="13" t="s">
        <v>4</v>
      </c>
      <c r="AX113" s="13" t="s">
        <v>80</v>
      </c>
      <c r="AY113" s="225" t="s">
        <v>233</v>
      </c>
    </row>
    <row r="114" spans="1:51" s="2" customFormat="1" ht="6.95" customHeight="1">
      <c r="A114" s="35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0"/>
      <c r="M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</sheetData>
  <sheetProtection algorithmName="SHA-512" hashValue="1nWFMn7+249CfNV/ds2i0bN3cUd2XJEN4u9kNs8tuuPUnP+Uim8/8vGVo5d5FSFR4QIKkKFmnE4PsvupHJKgHA==" saltValue="/0cpr+jAKz9/RNl1RIwxX/6/wWoR5yPBIlU8S4NFYWQTqP+8t5Vgd60+RD0OKihY813W7iM9mjymrkDyWWc1ig==" spinCount="100000" sheet="1" objects="1" scenarios="1" formatColumns="0" formatRows="0" autoFilter="0"/>
  <autoFilter ref="C92:K11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/>
    <hyperlink ref="F100" r:id="rId2"/>
    <hyperlink ref="F103" r:id="rId3"/>
    <hyperlink ref="F105" r:id="rId4"/>
    <hyperlink ref="F107" r:id="rId5"/>
    <hyperlink ref="F109" r:id="rId6"/>
    <hyperlink ref="F112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1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180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293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1120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27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28</v>
      </c>
      <c r="F19" s="35"/>
      <c r="G19" s="35"/>
      <c r="H19" s="35"/>
      <c r="I19" s="112" t="s">
        <v>29</v>
      </c>
      <c r="J19" s="103" t="s">
        <v>30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34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36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34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35</v>
      </c>
      <c r="F28" s="35"/>
      <c r="G28" s="35"/>
      <c r="H28" s="35"/>
      <c r="I28" s="112" t="s">
        <v>29</v>
      </c>
      <c r="J28" s="103" t="s">
        <v>36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ROUND(J92,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ROUND((SUM(BE92:BE105)),  2)</f>
        <v>0</v>
      </c>
      <c r="G37" s="35"/>
      <c r="H37" s="35"/>
      <c r="I37" s="124">
        <v>0.21</v>
      </c>
      <c r="J37" s="123">
        <f>ROUND(((SUM(BE92:BE105))*I37),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ROUND((SUM(BF92:BF105)),  2)</f>
        <v>0</v>
      </c>
      <c r="G38" s="35"/>
      <c r="H38" s="35"/>
      <c r="I38" s="124">
        <v>0.15</v>
      </c>
      <c r="J38" s="123">
        <f>ROUND(((SUM(BF92:BF105))*I38),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ROUND((SUM(BG92:BG105)),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ROUND((SUM(BH92:BH105)),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ROUND((SUM(BI92:BI105)),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293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05 - Najetí, komplexní vyzkoušení, seřízení a zaregulování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25.7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NCI.CZ ENGINEERING s.r.o.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J92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1121</v>
      </c>
      <c r="E68" s="143"/>
      <c r="F68" s="143"/>
      <c r="G68" s="143"/>
      <c r="H68" s="143"/>
      <c r="I68" s="143"/>
      <c r="J68" s="144">
        <f>J93</f>
        <v>0</v>
      </c>
      <c r="K68" s="141"/>
      <c r="L68" s="145"/>
    </row>
    <row r="69" spans="1:47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47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47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47" s="2" customFormat="1" ht="24.95" customHeight="1">
      <c r="A75" s="35"/>
      <c r="B75" s="36"/>
      <c r="C75" s="24" t="s">
        <v>217</v>
      </c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16.5" customHeight="1">
      <c r="A78" s="35"/>
      <c r="B78" s="36"/>
      <c r="C78" s="37"/>
      <c r="D78" s="37"/>
      <c r="E78" s="390" t="str">
        <f>E7</f>
        <v>ZŠ Rokycanova - opravy vnitřních instalací</v>
      </c>
      <c r="F78" s="391"/>
      <c r="G78" s="391"/>
      <c r="H78" s="391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1" customFormat="1" ht="12" customHeight="1">
      <c r="B79" s="22"/>
      <c r="C79" s="30" t="s">
        <v>290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47" s="1" customFormat="1" ht="16.5" customHeight="1">
      <c r="B80" s="22"/>
      <c r="C80" s="23"/>
      <c r="D80" s="23"/>
      <c r="E80" s="390" t="s">
        <v>2634</v>
      </c>
      <c r="F80" s="376"/>
      <c r="G80" s="376"/>
      <c r="H80" s="376"/>
      <c r="I80" s="23"/>
      <c r="J80" s="23"/>
      <c r="K80" s="23"/>
      <c r="L80" s="21"/>
    </row>
    <row r="81" spans="1:65" s="1" customFormat="1" ht="12" customHeight="1">
      <c r="B81" s="22"/>
      <c r="C81" s="30" t="s">
        <v>292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5"/>
      <c r="B82" s="36"/>
      <c r="C82" s="37"/>
      <c r="D82" s="37"/>
      <c r="E82" s="394" t="s">
        <v>293</v>
      </c>
      <c r="F82" s="384"/>
      <c r="G82" s="384"/>
      <c r="H82" s="384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297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46" t="str">
        <f>E13</f>
        <v>05 - Najetí, komplexní vyzkoušení, seřízení a zaregulování</v>
      </c>
      <c r="F84" s="384"/>
      <c r="G84" s="384"/>
      <c r="H84" s="384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F16</f>
        <v>Sokolov</v>
      </c>
      <c r="G86" s="37"/>
      <c r="H86" s="37"/>
      <c r="I86" s="30" t="s">
        <v>23</v>
      </c>
      <c r="J86" s="60" t="str">
        <f>IF(J16="","",J16)</f>
        <v>26. 1. 2022</v>
      </c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" customHeight="1">
      <c r="A88" s="35"/>
      <c r="B88" s="36"/>
      <c r="C88" s="30" t="s">
        <v>25</v>
      </c>
      <c r="D88" s="37"/>
      <c r="E88" s="37"/>
      <c r="F88" s="28" t="str">
        <f>E19</f>
        <v>Město Sokolov</v>
      </c>
      <c r="G88" s="37"/>
      <c r="H88" s="37"/>
      <c r="I88" s="30" t="s">
        <v>33</v>
      </c>
      <c r="J88" s="33" t="str">
        <f>E25</f>
        <v>NCI.CZ ENGINEERING s.r.o.</v>
      </c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" customHeight="1">
      <c r="A89" s="35"/>
      <c r="B89" s="36"/>
      <c r="C89" s="30" t="s">
        <v>31</v>
      </c>
      <c r="D89" s="37"/>
      <c r="E89" s="37"/>
      <c r="F89" s="28" t="str">
        <f>IF(E22="","",E22)</f>
        <v>Vyplň údaj</v>
      </c>
      <c r="G89" s="37"/>
      <c r="H89" s="37"/>
      <c r="I89" s="30" t="s">
        <v>38</v>
      </c>
      <c r="J89" s="33" t="str">
        <f>E28</f>
        <v>NCI.CZ ENGINEERING s.r.o.</v>
      </c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51"/>
      <c r="B91" s="152"/>
      <c r="C91" s="153" t="s">
        <v>218</v>
      </c>
      <c r="D91" s="154" t="s">
        <v>60</v>
      </c>
      <c r="E91" s="154" t="s">
        <v>56</v>
      </c>
      <c r="F91" s="154" t="s">
        <v>57</v>
      </c>
      <c r="G91" s="154" t="s">
        <v>219</v>
      </c>
      <c r="H91" s="154" t="s">
        <v>220</v>
      </c>
      <c r="I91" s="154" t="s">
        <v>221</v>
      </c>
      <c r="J91" s="154" t="s">
        <v>209</v>
      </c>
      <c r="K91" s="155" t="s">
        <v>222</v>
      </c>
      <c r="L91" s="156"/>
      <c r="M91" s="69" t="s">
        <v>19</v>
      </c>
      <c r="N91" s="70" t="s">
        <v>45</v>
      </c>
      <c r="O91" s="70" t="s">
        <v>223</v>
      </c>
      <c r="P91" s="70" t="s">
        <v>224</v>
      </c>
      <c r="Q91" s="70" t="s">
        <v>225</v>
      </c>
      <c r="R91" s="70" t="s">
        <v>226</v>
      </c>
      <c r="S91" s="70" t="s">
        <v>227</v>
      </c>
      <c r="T91" s="71" t="s">
        <v>228</v>
      </c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</row>
    <row r="92" spans="1:65" s="2" customFormat="1" ht="22.9" customHeight="1">
      <c r="A92" s="35"/>
      <c r="B92" s="36"/>
      <c r="C92" s="76" t="s">
        <v>229</v>
      </c>
      <c r="D92" s="37"/>
      <c r="E92" s="37"/>
      <c r="F92" s="37"/>
      <c r="G92" s="37"/>
      <c r="H92" s="37"/>
      <c r="I92" s="37"/>
      <c r="J92" s="157">
        <f>BK92</f>
        <v>0</v>
      </c>
      <c r="K92" s="37"/>
      <c r="L92" s="40"/>
      <c r="M92" s="72"/>
      <c r="N92" s="158"/>
      <c r="O92" s="73"/>
      <c r="P92" s="159">
        <f>P93</f>
        <v>0</v>
      </c>
      <c r="Q92" s="73"/>
      <c r="R92" s="159">
        <f>R93</f>
        <v>0</v>
      </c>
      <c r="S92" s="73"/>
      <c r="T92" s="160">
        <f>T93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210</v>
      </c>
      <c r="BK92" s="161">
        <f>BK93</f>
        <v>0</v>
      </c>
    </row>
    <row r="93" spans="1:65" s="12" customFormat="1" ht="25.9" customHeight="1">
      <c r="B93" s="162"/>
      <c r="C93" s="163"/>
      <c r="D93" s="164" t="s">
        <v>74</v>
      </c>
      <c r="E93" s="165" t="s">
        <v>1122</v>
      </c>
      <c r="F93" s="165" t="s">
        <v>1123</v>
      </c>
      <c r="G93" s="163"/>
      <c r="H93" s="163"/>
      <c r="I93" s="166"/>
      <c r="J93" s="167">
        <f>BK93</f>
        <v>0</v>
      </c>
      <c r="K93" s="163"/>
      <c r="L93" s="168"/>
      <c r="M93" s="169"/>
      <c r="N93" s="170"/>
      <c r="O93" s="170"/>
      <c r="P93" s="171">
        <f>SUM(P94:P105)</f>
        <v>0</v>
      </c>
      <c r="Q93" s="170"/>
      <c r="R93" s="171">
        <f>SUM(R94:R105)</f>
        <v>0</v>
      </c>
      <c r="S93" s="170"/>
      <c r="T93" s="172">
        <f>SUM(T94:T105)</f>
        <v>0</v>
      </c>
      <c r="AR93" s="173" t="s">
        <v>80</v>
      </c>
      <c r="AT93" s="174" t="s">
        <v>74</v>
      </c>
      <c r="AU93" s="174" t="s">
        <v>75</v>
      </c>
      <c r="AY93" s="173" t="s">
        <v>233</v>
      </c>
      <c r="BK93" s="175">
        <f>SUM(BK94:BK105)</f>
        <v>0</v>
      </c>
    </row>
    <row r="94" spans="1:65" s="2" customFormat="1" ht="16.5" customHeight="1">
      <c r="A94" s="35"/>
      <c r="B94" s="36"/>
      <c r="C94" s="178" t="s">
        <v>80</v>
      </c>
      <c r="D94" s="178" t="s">
        <v>236</v>
      </c>
      <c r="E94" s="179" t="s">
        <v>1128</v>
      </c>
      <c r="F94" s="180" t="s">
        <v>1129</v>
      </c>
      <c r="G94" s="181" t="s">
        <v>330</v>
      </c>
      <c r="H94" s="182">
        <v>1</v>
      </c>
      <c r="I94" s="183"/>
      <c r="J94" s="184">
        <f>ROUND(I94*H94,2)</f>
        <v>0</v>
      </c>
      <c r="K94" s="180" t="s">
        <v>1126</v>
      </c>
      <c r="L94" s="40"/>
      <c r="M94" s="185" t="s">
        <v>19</v>
      </c>
      <c r="N94" s="186" t="s">
        <v>46</v>
      </c>
      <c r="O94" s="65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9" t="s">
        <v>260</v>
      </c>
      <c r="AT94" s="189" t="s">
        <v>236</v>
      </c>
      <c r="AU94" s="189" t="s">
        <v>80</v>
      </c>
      <c r="AY94" s="18" t="s">
        <v>233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8" t="s">
        <v>80</v>
      </c>
      <c r="BK94" s="190">
        <f>ROUND(I94*H94,2)</f>
        <v>0</v>
      </c>
      <c r="BL94" s="18" t="s">
        <v>260</v>
      </c>
      <c r="BM94" s="189" t="s">
        <v>2920</v>
      </c>
    </row>
    <row r="95" spans="1:65" s="2" customFormat="1" ht="16.5" customHeight="1">
      <c r="A95" s="35"/>
      <c r="B95" s="36"/>
      <c r="C95" s="178" t="s">
        <v>86</v>
      </c>
      <c r="D95" s="178" t="s">
        <v>236</v>
      </c>
      <c r="E95" s="179" t="s">
        <v>2311</v>
      </c>
      <c r="F95" s="180" t="s">
        <v>2312</v>
      </c>
      <c r="G95" s="181" t="s">
        <v>330</v>
      </c>
      <c r="H95" s="182">
        <v>1</v>
      </c>
      <c r="I95" s="183"/>
      <c r="J95" s="184">
        <f>ROUND(I95*H95,2)</f>
        <v>0</v>
      </c>
      <c r="K95" s="180" t="s">
        <v>1126</v>
      </c>
      <c r="L95" s="40"/>
      <c r="M95" s="185" t="s">
        <v>19</v>
      </c>
      <c r="N95" s="186" t="s">
        <v>46</v>
      </c>
      <c r="O95" s="65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9" t="s">
        <v>260</v>
      </c>
      <c r="AT95" s="189" t="s">
        <v>236</v>
      </c>
      <c r="AU95" s="189" t="s">
        <v>80</v>
      </c>
      <c r="AY95" s="18" t="s">
        <v>233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8" t="s">
        <v>80</v>
      </c>
      <c r="BK95" s="190">
        <f>ROUND(I95*H95,2)</f>
        <v>0</v>
      </c>
      <c r="BL95" s="18" t="s">
        <v>260</v>
      </c>
      <c r="BM95" s="189" t="s">
        <v>2921</v>
      </c>
    </row>
    <row r="96" spans="1:65" s="2" customFormat="1" ht="16.5" customHeight="1">
      <c r="A96" s="35"/>
      <c r="B96" s="36"/>
      <c r="C96" s="178" t="s">
        <v>91</v>
      </c>
      <c r="D96" s="178" t="s">
        <v>236</v>
      </c>
      <c r="E96" s="179" t="s">
        <v>2315</v>
      </c>
      <c r="F96" s="180" t="s">
        <v>2316</v>
      </c>
      <c r="G96" s="181" t="s">
        <v>330</v>
      </c>
      <c r="H96" s="182">
        <v>1</v>
      </c>
      <c r="I96" s="183"/>
      <c r="J96" s="184">
        <f>ROUND(I96*H96,2)</f>
        <v>0</v>
      </c>
      <c r="K96" s="180" t="s">
        <v>1126</v>
      </c>
      <c r="L96" s="40"/>
      <c r="M96" s="185" t="s">
        <v>19</v>
      </c>
      <c r="N96" s="186" t="s">
        <v>46</v>
      </c>
      <c r="O96" s="65"/>
      <c r="P96" s="187">
        <f>O96*H96</f>
        <v>0</v>
      </c>
      <c r="Q96" s="187">
        <v>0</v>
      </c>
      <c r="R96" s="187">
        <f>Q96*H96</f>
        <v>0</v>
      </c>
      <c r="S96" s="187">
        <v>0</v>
      </c>
      <c r="T96" s="18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260</v>
      </c>
      <c r="AT96" s="189" t="s">
        <v>236</v>
      </c>
      <c r="AU96" s="189" t="s">
        <v>80</v>
      </c>
      <c r="AY96" s="18" t="s">
        <v>233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80</v>
      </c>
      <c r="BK96" s="190">
        <f>ROUND(I96*H96,2)</f>
        <v>0</v>
      </c>
      <c r="BL96" s="18" t="s">
        <v>260</v>
      </c>
      <c r="BM96" s="189" t="s">
        <v>2922</v>
      </c>
    </row>
    <row r="97" spans="1:65" s="2" customFormat="1" ht="16.5" customHeight="1">
      <c r="A97" s="35"/>
      <c r="B97" s="36"/>
      <c r="C97" s="178" t="s">
        <v>260</v>
      </c>
      <c r="D97" s="178" t="s">
        <v>236</v>
      </c>
      <c r="E97" s="179" t="s">
        <v>2318</v>
      </c>
      <c r="F97" s="180" t="s">
        <v>2319</v>
      </c>
      <c r="G97" s="181" t="s">
        <v>330</v>
      </c>
      <c r="H97" s="182">
        <v>1</v>
      </c>
      <c r="I97" s="183"/>
      <c r="J97" s="184">
        <f>ROUND(I97*H97,2)</f>
        <v>0</v>
      </c>
      <c r="K97" s="180" t="s">
        <v>1126</v>
      </c>
      <c r="L97" s="40"/>
      <c r="M97" s="185" t="s">
        <v>19</v>
      </c>
      <c r="N97" s="186" t="s">
        <v>46</v>
      </c>
      <c r="O97" s="65"/>
      <c r="P97" s="187">
        <f>O97*H97</f>
        <v>0</v>
      </c>
      <c r="Q97" s="187">
        <v>0</v>
      </c>
      <c r="R97" s="187">
        <f>Q97*H97</f>
        <v>0</v>
      </c>
      <c r="S97" s="187">
        <v>0</v>
      </c>
      <c r="T97" s="18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9" t="s">
        <v>260</v>
      </c>
      <c r="AT97" s="189" t="s">
        <v>236</v>
      </c>
      <c r="AU97" s="189" t="s">
        <v>80</v>
      </c>
      <c r="AY97" s="18" t="s">
        <v>233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8" t="s">
        <v>80</v>
      </c>
      <c r="BK97" s="190">
        <f>ROUND(I97*H97,2)</f>
        <v>0</v>
      </c>
      <c r="BL97" s="18" t="s">
        <v>260</v>
      </c>
      <c r="BM97" s="189" t="s">
        <v>2923</v>
      </c>
    </row>
    <row r="98" spans="1:65" s="2" customFormat="1" ht="58.5">
      <c r="A98" s="35"/>
      <c r="B98" s="36"/>
      <c r="C98" s="37"/>
      <c r="D98" s="196" t="s">
        <v>249</v>
      </c>
      <c r="E98" s="37"/>
      <c r="F98" s="197" t="s">
        <v>1159</v>
      </c>
      <c r="G98" s="37"/>
      <c r="H98" s="37"/>
      <c r="I98" s="193"/>
      <c r="J98" s="37"/>
      <c r="K98" s="37"/>
      <c r="L98" s="40"/>
      <c r="M98" s="194"/>
      <c r="N98" s="195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249</v>
      </c>
      <c r="AU98" s="18" t="s">
        <v>80</v>
      </c>
    </row>
    <row r="99" spans="1:65" s="2" customFormat="1" ht="16.5" customHeight="1">
      <c r="A99" s="35"/>
      <c r="B99" s="36"/>
      <c r="C99" s="178" t="s">
        <v>232</v>
      </c>
      <c r="D99" s="178" t="s">
        <v>236</v>
      </c>
      <c r="E99" s="179" t="s">
        <v>237</v>
      </c>
      <c r="F99" s="180" t="s">
        <v>2321</v>
      </c>
      <c r="G99" s="181" t="s">
        <v>239</v>
      </c>
      <c r="H99" s="182">
        <v>1</v>
      </c>
      <c r="I99" s="183"/>
      <c r="J99" s="184">
        <f>ROUND(I99*H99,2)</f>
        <v>0</v>
      </c>
      <c r="K99" s="180" t="s">
        <v>1126</v>
      </c>
      <c r="L99" s="40"/>
      <c r="M99" s="185" t="s">
        <v>19</v>
      </c>
      <c r="N99" s="186" t="s">
        <v>46</v>
      </c>
      <c r="O99" s="65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241</v>
      </c>
      <c r="AT99" s="189" t="s">
        <v>236</v>
      </c>
      <c r="AU99" s="189" t="s">
        <v>80</v>
      </c>
      <c r="AY99" s="18" t="s">
        <v>233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80</v>
      </c>
      <c r="BK99" s="190">
        <f>ROUND(I99*H99,2)</f>
        <v>0</v>
      </c>
      <c r="BL99" s="18" t="s">
        <v>241</v>
      </c>
      <c r="BM99" s="189" t="s">
        <v>2924</v>
      </c>
    </row>
    <row r="100" spans="1:65" s="2" customFormat="1" ht="24.2" customHeight="1">
      <c r="A100" s="35"/>
      <c r="B100" s="36"/>
      <c r="C100" s="178" t="s">
        <v>269</v>
      </c>
      <c r="D100" s="178" t="s">
        <v>236</v>
      </c>
      <c r="E100" s="179" t="s">
        <v>1124</v>
      </c>
      <c r="F100" s="180" t="s">
        <v>1125</v>
      </c>
      <c r="G100" s="181" t="s">
        <v>330</v>
      </c>
      <c r="H100" s="182">
        <v>1</v>
      </c>
      <c r="I100" s="183"/>
      <c r="J100" s="184">
        <f>ROUND(I100*H100,2)</f>
        <v>0</v>
      </c>
      <c r="K100" s="180" t="s">
        <v>1126</v>
      </c>
      <c r="L100" s="40"/>
      <c r="M100" s="185" t="s">
        <v>19</v>
      </c>
      <c r="N100" s="186" t="s">
        <v>46</v>
      </c>
      <c r="O100" s="65"/>
      <c r="P100" s="187">
        <f>O100*H100</f>
        <v>0</v>
      </c>
      <c r="Q100" s="187">
        <v>0</v>
      </c>
      <c r="R100" s="187">
        <f>Q100*H100</f>
        <v>0</v>
      </c>
      <c r="S100" s="187">
        <v>0</v>
      </c>
      <c r="T100" s="18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260</v>
      </c>
      <c r="AT100" s="189" t="s">
        <v>236</v>
      </c>
      <c r="AU100" s="189" t="s">
        <v>80</v>
      </c>
      <c r="AY100" s="18" t="s">
        <v>233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80</v>
      </c>
      <c r="BK100" s="190">
        <f>ROUND(I100*H100,2)</f>
        <v>0</v>
      </c>
      <c r="BL100" s="18" t="s">
        <v>260</v>
      </c>
      <c r="BM100" s="189" t="s">
        <v>2925</v>
      </c>
    </row>
    <row r="101" spans="1:65" s="2" customFormat="1" ht="33" customHeight="1">
      <c r="A101" s="35"/>
      <c r="B101" s="36"/>
      <c r="C101" s="178" t="s">
        <v>276</v>
      </c>
      <c r="D101" s="178" t="s">
        <v>236</v>
      </c>
      <c r="E101" s="179" t="s">
        <v>1144</v>
      </c>
      <c r="F101" s="180" t="s">
        <v>2323</v>
      </c>
      <c r="G101" s="181" t="s">
        <v>549</v>
      </c>
      <c r="H101" s="182">
        <v>1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80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2926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1147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80</v>
      </c>
    </row>
    <row r="103" spans="1:65" s="2" customFormat="1" ht="37.9" customHeight="1">
      <c r="A103" s="35"/>
      <c r="B103" s="36"/>
      <c r="C103" s="178" t="s">
        <v>284</v>
      </c>
      <c r="D103" s="178" t="s">
        <v>236</v>
      </c>
      <c r="E103" s="179" t="s">
        <v>1148</v>
      </c>
      <c r="F103" s="180" t="s">
        <v>2325</v>
      </c>
      <c r="G103" s="181" t="s">
        <v>549</v>
      </c>
      <c r="H103" s="182">
        <v>1</v>
      </c>
      <c r="I103" s="183"/>
      <c r="J103" s="184">
        <f>ROUND(I103*H103,2)</f>
        <v>0</v>
      </c>
      <c r="K103" s="180" t="s">
        <v>1126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80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2927</v>
      </c>
    </row>
    <row r="104" spans="1:65" s="2" customFormat="1" ht="49.15" customHeight="1">
      <c r="A104" s="35"/>
      <c r="B104" s="36"/>
      <c r="C104" s="178" t="s">
        <v>340</v>
      </c>
      <c r="D104" s="178" t="s">
        <v>236</v>
      </c>
      <c r="E104" s="179" t="s">
        <v>1152</v>
      </c>
      <c r="F104" s="180" t="s">
        <v>2327</v>
      </c>
      <c r="G104" s="181" t="s">
        <v>549</v>
      </c>
      <c r="H104" s="182">
        <v>1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260</v>
      </c>
      <c r="AT104" s="189" t="s">
        <v>236</v>
      </c>
      <c r="AU104" s="189" t="s">
        <v>80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260</v>
      </c>
      <c r="BM104" s="189" t="s">
        <v>2928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1155</v>
      </c>
      <c r="G105" s="37"/>
      <c r="H105" s="37"/>
      <c r="I105" s="193"/>
      <c r="J105" s="37"/>
      <c r="K105" s="37"/>
      <c r="L105" s="40"/>
      <c r="M105" s="198"/>
      <c r="N105" s="199"/>
      <c r="O105" s="200"/>
      <c r="P105" s="200"/>
      <c r="Q105" s="200"/>
      <c r="R105" s="200"/>
      <c r="S105" s="200"/>
      <c r="T105" s="201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80</v>
      </c>
    </row>
    <row r="106" spans="1:65" s="2" customFormat="1" ht="6.95" customHeight="1">
      <c r="A106" s="35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0"/>
      <c r="M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</sheetData>
  <sheetProtection algorithmName="SHA-512" hashValue="DMVANEe75ieNB+3McaR/vC79UwA8feCVoDKPAdM6u398a+z7ukrdBWToiKyUEcwyPiYq93eza/cqIfrfz31Fvg==" saltValue="url7TVby8bMpBqXb0YivNop+v5rV0BT0eoEt6K3zWCoadNiH6UkWqTzqMhS5hSKP850MUQcwP6Kuh1HJcSem6w==" spinCount="100000" sheet="1" objects="1" scenarios="1" formatColumns="0" formatRows="0" autoFilter="0"/>
  <autoFilter ref="C91:K105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5" r:id="rId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181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s="1" customFormat="1" ht="12" customHeight="1">
      <c r="B8" s="21"/>
      <c r="D8" s="112" t="s">
        <v>290</v>
      </c>
      <c r="L8" s="21"/>
    </row>
    <row r="9" spans="1:46" s="2" customFormat="1" ht="16.5" customHeight="1">
      <c r="A9" s="35"/>
      <c r="B9" s="40"/>
      <c r="C9" s="35"/>
      <c r="D9" s="35"/>
      <c r="E9" s="392" t="s">
        <v>2634</v>
      </c>
      <c r="F9" s="386"/>
      <c r="G9" s="386"/>
      <c r="H9" s="386"/>
      <c r="I9" s="35"/>
      <c r="J9" s="35"/>
      <c r="K9" s="35"/>
      <c r="L9" s="11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2" t="s">
        <v>292</v>
      </c>
      <c r="E10" s="35"/>
      <c r="F10" s="35"/>
      <c r="G10" s="35"/>
      <c r="H10" s="35"/>
      <c r="I10" s="35"/>
      <c r="J10" s="35"/>
      <c r="K10" s="35"/>
      <c r="L10" s="11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5" t="s">
        <v>1162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2" t="s">
        <v>18</v>
      </c>
      <c r="E13" s="35"/>
      <c r="F13" s="103" t="s">
        <v>19</v>
      </c>
      <c r="G13" s="35"/>
      <c r="H13" s="35"/>
      <c r="I13" s="112" t="s">
        <v>20</v>
      </c>
      <c r="J13" s="103" t="s">
        <v>19</v>
      </c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2" t="s">
        <v>21</v>
      </c>
      <c r="E14" s="35"/>
      <c r="F14" s="103" t="s">
        <v>22</v>
      </c>
      <c r="G14" s="35"/>
      <c r="H14" s="35"/>
      <c r="I14" s="112" t="s">
        <v>23</v>
      </c>
      <c r="J14" s="114" t="str">
        <f>'Rekapitulace stavby'!AN8</f>
        <v>26. 1. 2022</v>
      </c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25</v>
      </c>
      <c r="E16" s="35"/>
      <c r="F16" s="35"/>
      <c r="G16" s="35"/>
      <c r="H16" s="35"/>
      <c r="I16" s="112" t="s">
        <v>26</v>
      </c>
      <c r="J16" s="103" t="s">
        <v>27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3" t="s">
        <v>28</v>
      </c>
      <c r="F17" s="35"/>
      <c r="G17" s="35"/>
      <c r="H17" s="35"/>
      <c r="I17" s="112" t="s">
        <v>29</v>
      </c>
      <c r="J17" s="103" t="s">
        <v>30</v>
      </c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2" t="s">
        <v>31</v>
      </c>
      <c r="E19" s="35"/>
      <c r="F19" s="35"/>
      <c r="G19" s="35"/>
      <c r="H19" s="35"/>
      <c r="I19" s="112" t="s">
        <v>26</v>
      </c>
      <c r="J19" s="31" t="str">
        <f>'Rekapitulace stavby'!AN13</f>
        <v>Vyplň údaj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7" t="str">
        <f>'Rekapitulace stavby'!E14</f>
        <v>Vyplň údaj</v>
      </c>
      <c r="F20" s="388"/>
      <c r="G20" s="388"/>
      <c r="H20" s="388"/>
      <c r="I20" s="112" t="s">
        <v>29</v>
      </c>
      <c r="J20" s="31" t="str">
        <f>'Rekapitulace stavby'!AN14</f>
        <v>Vyplň údaj</v>
      </c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2" t="s">
        <v>33</v>
      </c>
      <c r="E22" s="35"/>
      <c r="F22" s="35"/>
      <c r="G22" s="35"/>
      <c r="H22" s="35"/>
      <c r="I22" s="112" t="s">
        <v>26</v>
      </c>
      <c r="J22" s="103" t="s">
        <v>34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3" t="s">
        <v>35</v>
      </c>
      <c r="F23" s="35"/>
      <c r="G23" s="35"/>
      <c r="H23" s="35"/>
      <c r="I23" s="112" t="s">
        <v>29</v>
      </c>
      <c r="J23" s="103" t="s">
        <v>36</v>
      </c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2" t="s">
        <v>38</v>
      </c>
      <c r="E25" s="35"/>
      <c r="F25" s="35"/>
      <c r="G25" s="35"/>
      <c r="H25" s="35"/>
      <c r="I25" s="112" t="s">
        <v>26</v>
      </c>
      <c r="J25" s="103" t="s">
        <v>1163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3" t="s">
        <v>1164</v>
      </c>
      <c r="F26" s="35"/>
      <c r="G26" s="35"/>
      <c r="H26" s="35"/>
      <c r="I26" s="112" t="s">
        <v>29</v>
      </c>
      <c r="J26" s="103" t="s">
        <v>19</v>
      </c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2" t="s">
        <v>39</v>
      </c>
      <c r="E28" s="35"/>
      <c r="F28" s="35"/>
      <c r="G28" s="35"/>
      <c r="H28" s="35"/>
      <c r="I28" s="35"/>
      <c r="J28" s="35"/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5"/>
      <c r="B29" s="116"/>
      <c r="C29" s="115"/>
      <c r="D29" s="115"/>
      <c r="E29" s="389" t="s">
        <v>19</v>
      </c>
      <c r="F29" s="389"/>
      <c r="G29" s="389"/>
      <c r="H29" s="389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8"/>
      <c r="J31" s="118"/>
      <c r="K31" s="118"/>
      <c r="L31" s="11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9" t="s">
        <v>41</v>
      </c>
      <c r="E32" s="35"/>
      <c r="F32" s="35"/>
      <c r="G32" s="35"/>
      <c r="H32" s="35"/>
      <c r="I32" s="35"/>
      <c r="J32" s="120">
        <f>ROUND(J87, 2)</f>
        <v>0</v>
      </c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1" t="s">
        <v>43</v>
      </c>
      <c r="G34" s="35"/>
      <c r="H34" s="35"/>
      <c r="I34" s="121" t="s">
        <v>42</v>
      </c>
      <c r="J34" s="121" t="s">
        <v>44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45</v>
      </c>
      <c r="E35" s="112" t="s">
        <v>46</v>
      </c>
      <c r="F35" s="123">
        <f>ROUND((SUM(BE87:BE92)),  2)</f>
        <v>0</v>
      </c>
      <c r="G35" s="35"/>
      <c r="H35" s="35"/>
      <c r="I35" s="124">
        <v>0.21</v>
      </c>
      <c r="J35" s="123">
        <f>ROUND(((SUM(BE87:BE92))*I35),  2)</f>
        <v>0</v>
      </c>
      <c r="K35" s="35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2" t="s">
        <v>47</v>
      </c>
      <c r="F36" s="123">
        <f>ROUND((SUM(BF87:BF92)),  2)</f>
        <v>0</v>
      </c>
      <c r="G36" s="35"/>
      <c r="H36" s="35"/>
      <c r="I36" s="124">
        <v>0.15</v>
      </c>
      <c r="J36" s="123">
        <f>ROUND(((SUM(BF87:BF92))*I36),  2)</f>
        <v>0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2" t="s">
        <v>48</v>
      </c>
      <c r="F37" s="123">
        <f>ROUND((SUM(BG87:BG92)),  2)</f>
        <v>0</v>
      </c>
      <c r="G37" s="35"/>
      <c r="H37" s="35"/>
      <c r="I37" s="124">
        <v>0.21</v>
      </c>
      <c r="J37" s="123">
        <f>0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2" t="s">
        <v>49</v>
      </c>
      <c r="F38" s="123">
        <f>ROUND((SUM(BH87:BH92)),  2)</f>
        <v>0</v>
      </c>
      <c r="G38" s="35"/>
      <c r="H38" s="35"/>
      <c r="I38" s="124">
        <v>0.15</v>
      </c>
      <c r="J38" s="123">
        <f>0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50</v>
      </c>
      <c r="F39" s="123">
        <f>ROUND((SUM(BI87:BI92)),  2)</f>
        <v>0</v>
      </c>
      <c r="G39" s="35"/>
      <c r="H39" s="35"/>
      <c r="I39" s="124">
        <v>0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207</v>
      </c>
      <c r="D47" s="37"/>
      <c r="E47" s="37"/>
      <c r="F47" s="37"/>
      <c r="G47" s="37"/>
      <c r="H47" s="37"/>
      <c r="I47" s="37"/>
      <c r="J47" s="37"/>
      <c r="K47" s="37"/>
      <c r="L47" s="11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90" t="str">
        <f>E7</f>
        <v>ZŠ Rokycanova - opravy vnitřních instalací</v>
      </c>
      <c r="F50" s="391"/>
      <c r="G50" s="391"/>
      <c r="H50" s="391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290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90" t="s">
        <v>2634</v>
      </c>
      <c r="F52" s="384"/>
      <c r="G52" s="384"/>
      <c r="H52" s="384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292</v>
      </c>
      <c r="D53" s="37"/>
      <c r="E53" s="37"/>
      <c r="F53" s="37"/>
      <c r="G53" s="37"/>
      <c r="H53" s="37"/>
      <c r="I53" s="37"/>
      <c r="J53" s="37"/>
      <c r="K53" s="37"/>
      <c r="L53" s="11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46" t="str">
        <f>E11</f>
        <v>D.1.4.2 - Zařízení silnoproudé elektrotechniky</v>
      </c>
      <c r="F54" s="384"/>
      <c r="G54" s="384"/>
      <c r="H54" s="384"/>
      <c r="I54" s="37"/>
      <c r="J54" s="37"/>
      <c r="K54" s="37"/>
      <c r="L54" s="11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Sokolov</v>
      </c>
      <c r="G56" s="37"/>
      <c r="H56" s="37"/>
      <c r="I56" s="30" t="s">
        <v>23</v>
      </c>
      <c r="J56" s="60" t="str">
        <f>IF(J14="","",J14)</f>
        <v>26. 1. 2022</v>
      </c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25</v>
      </c>
      <c r="D58" s="37"/>
      <c r="E58" s="37"/>
      <c r="F58" s="28" t="str">
        <f>E17</f>
        <v>Město Sokolov</v>
      </c>
      <c r="G58" s="37"/>
      <c r="H58" s="37"/>
      <c r="I58" s="30" t="s">
        <v>33</v>
      </c>
      <c r="J58" s="33" t="str">
        <f>E23</f>
        <v>NCI.CZ ENGINEERING s.r.o.</v>
      </c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Ing.Ondřej Novotný</v>
      </c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6" t="s">
        <v>208</v>
      </c>
      <c r="D61" s="137"/>
      <c r="E61" s="137"/>
      <c r="F61" s="137"/>
      <c r="G61" s="137"/>
      <c r="H61" s="137"/>
      <c r="I61" s="137"/>
      <c r="J61" s="138" t="s">
        <v>209</v>
      </c>
      <c r="K61" s="1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39" t="s">
        <v>73</v>
      </c>
      <c r="D63" s="37"/>
      <c r="E63" s="37"/>
      <c r="F63" s="37"/>
      <c r="G63" s="37"/>
      <c r="H63" s="37"/>
      <c r="I63" s="37"/>
      <c r="J63" s="78">
        <f>J87</f>
        <v>0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210</v>
      </c>
    </row>
    <row r="64" spans="1:47" s="9" customFormat="1" ht="24.95" customHeight="1">
      <c r="B64" s="140"/>
      <c r="C64" s="141"/>
      <c r="D64" s="142" t="s">
        <v>294</v>
      </c>
      <c r="E64" s="143"/>
      <c r="F64" s="143"/>
      <c r="G64" s="143"/>
      <c r="H64" s="143"/>
      <c r="I64" s="143"/>
      <c r="J64" s="144">
        <f>J88</f>
        <v>0</v>
      </c>
      <c r="K64" s="141"/>
      <c r="L64" s="145"/>
    </row>
    <row r="65" spans="1:31" s="10" customFormat="1" ht="19.899999999999999" customHeight="1">
      <c r="B65" s="146"/>
      <c r="C65" s="97"/>
      <c r="D65" s="147" t="s">
        <v>1165</v>
      </c>
      <c r="E65" s="148"/>
      <c r="F65" s="148"/>
      <c r="G65" s="148"/>
      <c r="H65" s="148"/>
      <c r="I65" s="148"/>
      <c r="J65" s="149">
        <f>J89</f>
        <v>0</v>
      </c>
      <c r="K65" s="97"/>
      <c r="L65" s="150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217</v>
      </c>
      <c r="D72" s="37"/>
      <c r="E72" s="37"/>
      <c r="F72" s="37"/>
      <c r="G72" s="37"/>
      <c r="H72" s="37"/>
      <c r="I72" s="37"/>
      <c r="J72" s="37"/>
      <c r="K72" s="37"/>
      <c r="L72" s="11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1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90" t="str">
        <f>E7</f>
        <v>ZŠ Rokycanova - opravy vnitřních instalací</v>
      </c>
      <c r="F75" s="391"/>
      <c r="G75" s="391"/>
      <c r="H75" s="391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2"/>
      <c r="C76" s="30" t="s">
        <v>290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5"/>
      <c r="B77" s="36"/>
      <c r="C77" s="37"/>
      <c r="D77" s="37"/>
      <c r="E77" s="390" t="s">
        <v>2634</v>
      </c>
      <c r="F77" s="384"/>
      <c r="G77" s="384"/>
      <c r="H77" s="384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292</v>
      </c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46" t="str">
        <f>E11</f>
        <v>D.1.4.2 - Zařízení silnoproudé elektrotechniky</v>
      </c>
      <c r="F79" s="384"/>
      <c r="G79" s="384"/>
      <c r="H79" s="384"/>
      <c r="I79" s="37"/>
      <c r="J79" s="37"/>
      <c r="K79" s="37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F14</f>
        <v>Sokolov</v>
      </c>
      <c r="G81" s="37"/>
      <c r="H81" s="37"/>
      <c r="I81" s="30" t="s">
        <v>23</v>
      </c>
      <c r="J81" s="60" t="str">
        <f>IF(J14="","",J14)</f>
        <v>26. 1. 2022</v>
      </c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25</v>
      </c>
      <c r="D83" s="37"/>
      <c r="E83" s="37"/>
      <c r="F83" s="28" t="str">
        <f>E17</f>
        <v>Město Sokolov</v>
      </c>
      <c r="G83" s="37"/>
      <c r="H83" s="37"/>
      <c r="I83" s="30" t="s">
        <v>33</v>
      </c>
      <c r="J83" s="33" t="str">
        <f>E23</f>
        <v>NCI.CZ ENGINEERING s.r.o.</v>
      </c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31</v>
      </c>
      <c r="D84" s="37"/>
      <c r="E84" s="37"/>
      <c r="F84" s="28" t="str">
        <f>IF(E20="","",E20)</f>
        <v>Vyplň údaj</v>
      </c>
      <c r="G84" s="37"/>
      <c r="H84" s="37"/>
      <c r="I84" s="30" t="s">
        <v>38</v>
      </c>
      <c r="J84" s="33" t="str">
        <f>E26</f>
        <v>Ing.Ondřej Novotný</v>
      </c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51"/>
      <c r="B86" s="152"/>
      <c r="C86" s="153" t="s">
        <v>218</v>
      </c>
      <c r="D86" s="154" t="s">
        <v>60</v>
      </c>
      <c r="E86" s="154" t="s">
        <v>56</v>
      </c>
      <c r="F86" s="154" t="s">
        <v>57</v>
      </c>
      <c r="G86" s="154" t="s">
        <v>219</v>
      </c>
      <c r="H86" s="154" t="s">
        <v>220</v>
      </c>
      <c r="I86" s="154" t="s">
        <v>221</v>
      </c>
      <c r="J86" s="154" t="s">
        <v>209</v>
      </c>
      <c r="K86" s="155" t="s">
        <v>222</v>
      </c>
      <c r="L86" s="156"/>
      <c r="M86" s="69" t="s">
        <v>19</v>
      </c>
      <c r="N86" s="70" t="s">
        <v>45</v>
      </c>
      <c r="O86" s="70" t="s">
        <v>223</v>
      </c>
      <c r="P86" s="70" t="s">
        <v>224</v>
      </c>
      <c r="Q86" s="70" t="s">
        <v>225</v>
      </c>
      <c r="R86" s="70" t="s">
        <v>226</v>
      </c>
      <c r="S86" s="70" t="s">
        <v>227</v>
      </c>
      <c r="T86" s="71" t="s">
        <v>228</v>
      </c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</row>
    <row r="87" spans="1:65" s="2" customFormat="1" ht="22.9" customHeight="1">
      <c r="A87" s="35"/>
      <c r="B87" s="36"/>
      <c r="C87" s="76" t="s">
        <v>229</v>
      </c>
      <c r="D87" s="37"/>
      <c r="E87" s="37"/>
      <c r="F87" s="37"/>
      <c r="G87" s="37"/>
      <c r="H87" s="37"/>
      <c r="I87" s="37"/>
      <c r="J87" s="157">
        <f>BK87</f>
        <v>0</v>
      </c>
      <c r="K87" s="37"/>
      <c r="L87" s="40"/>
      <c r="M87" s="72"/>
      <c r="N87" s="158"/>
      <c r="O87" s="73"/>
      <c r="P87" s="159">
        <f>P88</f>
        <v>0</v>
      </c>
      <c r="Q87" s="73"/>
      <c r="R87" s="159">
        <f>R88</f>
        <v>0</v>
      </c>
      <c r="S87" s="73"/>
      <c r="T87" s="160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74</v>
      </c>
      <c r="AU87" s="18" t="s">
        <v>210</v>
      </c>
      <c r="BK87" s="161">
        <f>BK88</f>
        <v>0</v>
      </c>
    </row>
    <row r="88" spans="1:65" s="12" customFormat="1" ht="25.9" customHeight="1">
      <c r="B88" s="162"/>
      <c r="C88" s="163"/>
      <c r="D88" s="164" t="s">
        <v>74</v>
      </c>
      <c r="E88" s="165" t="s">
        <v>295</v>
      </c>
      <c r="F88" s="165" t="s">
        <v>296</v>
      </c>
      <c r="G88" s="163"/>
      <c r="H88" s="163"/>
      <c r="I88" s="166"/>
      <c r="J88" s="167">
        <f>BK88</f>
        <v>0</v>
      </c>
      <c r="K88" s="163"/>
      <c r="L88" s="168"/>
      <c r="M88" s="169"/>
      <c r="N88" s="170"/>
      <c r="O88" s="170"/>
      <c r="P88" s="171">
        <f>P89</f>
        <v>0</v>
      </c>
      <c r="Q88" s="170"/>
      <c r="R88" s="171">
        <f>R89</f>
        <v>0</v>
      </c>
      <c r="S88" s="170"/>
      <c r="T88" s="172">
        <f>T89</f>
        <v>0</v>
      </c>
      <c r="AR88" s="173" t="s">
        <v>86</v>
      </c>
      <c r="AT88" s="174" t="s">
        <v>74</v>
      </c>
      <c r="AU88" s="174" t="s">
        <v>75</v>
      </c>
      <c r="AY88" s="173" t="s">
        <v>233</v>
      </c>
      <c r="BK88" s="175">
        <f>BK89</f>
        <v>0</v>
      </c>
    </row>
    <row r="89" spans="1:65" s="12" customFormat="1" ht="22.9" customHeight="1">
      <c r="B89" s="162"/>
      <c r="C89" s="163"/>
      <c r="D89" s="164" t="s">
        <v>74</v>
      </c>
      <c r="E89" s="176" t="s">
        <v>1166</v>
      </c>
      <c r="F89" s="176" t="s">
        <v>1167</v>
      </c>
      <c r="G89" s="163"/>
      <c r="H89" s="163"/>
      <c r="I89" s="166"/>
      <c r="J89" s="177">
        <f>BK89</f>
        <v>0</v>
      </c>
      <c r="K89" s="163"/>
      <c r="L89" s="168"/>
      <c r="M89" s="169"/>
      <c r="N89" s="170"/>
      <c r="O89" s="170"/>
      <c r="P89" s="171">
        <f>SUM(P90:P92)</f>
        <v>0</v>
      </c>
      <c r="Q89" s="170"/>
      <c r="R89" s="171">
        <f>SUM(R90:R92)</f>
        <v>0</v>
      </c>
      <c r="S89" s="170"/>
      <c r="T89" s="172">
        <f>SUM(T90:T92)</f>
        <v>0</v>
      </c>
      <c r="AR89" s="173" t="s">
        <v>86</v>
      </c>
      <c r="AT89" s="174" t="s">
        <v>74</v>
      </c>
      <c r="AU89" s="174" t="s">
        <v>80</v>
      </c>
      <c r="AY89" s="173" t="s">
        <v>233</v>
      </c>
      <c r="BK89" s="175">
        <f>SUM(BK90:BK92)</f>
        <v>0</v>
      </c>
    </row>
    <row r="90" spans="1:65" s="2" customFormat="1" ht="16.5" customHeight="1">
      <c r="A90" s="35"/>
      <c r="B90" s="36"/>
      <c r="C90" s="178" t="s">
        <v>80</v>
      </c>
      <c r="D90" s="178" t="s">
        <v>236</v>
      </c>
      <c r="E90" s="179" t="s">
        <v>1168</v>
      </c>
      <c r="F90" s="180" t="s">
        <v>1169</v>
      </c>
      <c r="G90" s="181" t="s">
        <v>239</v>
      </c>
      <c r="H90" s="182">
        <v>1</v>
      </c>
      <c r="I90" s="183"/>
      <c r="J90" s="184">
        <f>ROUND(I90*H90,2)</f>
        <v>0</v>
      </c>
      <c r="K90" s="180" t="s">
        <v>240</v>
      </c>
      <c r="L90" s="40"/>
      <c r="M90" s="185" t="s">
        <v>19</v>
      </c>
      <c r="N90" s="186" t="s">
        <v>46</v>
      </c>
      <c r="O90" s="65"/>
      <c r="P90" s="187">
        <f>O90*H90</f>
        <v>0</v>
      </c>
      <c r="Q90" s="187">
        <v>0</v>
      </c>
      <c r="R90" s="187">
        <f>Q90*H90</f>
        <v>0</v>
      </c>
      <c r="S90" s="187">
        <v>0</v>
      </c>
      <c r="T90" s="18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9" t="s">
        <v>194</v>
      </c>
      <c r="AT90" s="189" t="s">
        <v>236</v>
      </c>
      <c r="AU90" s="189" t="s">
        <v>86</v>
      </c>
      <c r="AY90" s="18" t="s">
        <v>233</v>
      </c>
      <c r="BE90" s="190">
        <f>IF(N90="základní",J90,0)</f>
        <v>0</v>
      </c>
      <c r="BF90" s="190">
        <f>IF(N90="snížená",J90,0)</f>
        <v>0</v>
      </c>
      <c r="BG90" s="190">
        <f>IF(N90="zákl. přenesená",J90,0)</f>
        <v>0</v>
      </c>
      <c r="BH90" s="190">
        <f>IF(N90="sníž. přenesená",J90,0)</f>
        <v>0</v>
      </c>
      <c r="BI90" s="190">
        <f>IF(N90="nulová",J90,0)</f>
        <v>0</v>
      </c>
      <c r="BJ90" s="18" t="s">
        <v>80</v>
      </c>
      <c r="BK90" s="190">
        <f>ROUND(I90*H90,2)</f>
        <v>0</v>
      </c>
      <c r="BL90" s="18" t="s">
        <v>194</v>
      </c>
      <c r="BM90" s="189" t="s">
        <v>1170</v>
      </c>
    </row>
    <row r="91" spans="1:65" s="2" customFormat="1">
      <c r="A91" s="35"/>
      <c r="B91" s="36"/>
      <c r="C91" s="37"/>
      <c r="D91" s="191" t="s">
        <v>243</v>
      </c>
      <c r="E91" s="37"/>
      <c r="F91" s="192" t="s">
        <v>1171</v>
      </c>
      <c r="G91" s="37"/>
      <c r="H91" s="37"/>
      <c r="I91" s="193"/>
      <c r="J91" s="37"/>
      <c r="K91" s="37"/>
      <c r="L91" s="40"/>
      <c r="M91" s="194"/>
      <c r="N91" s="195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243</v>
      </c>
      <c r="AU91" s="18" t="s">
        <v>86</v>
      </c>
    </row>
    <row r="92" spans="1:65" s="2" customFormat="1" ht="19.5">
      <c r="A92" s="35"/>
      <c r="B92" s="36"/>
      <c r="C92" s="37"/>
      <c r="D92" s="196" t="s">
        <v>249</v>
      </c>
      <c r="E92" s="37"/>
      <c r="F92" s="197" t="s">
        <v>1172</v>
      </c>
      <c r="G92" s="37"/>
      <c r="H92" s="37"/>
      <c r="I92" s="193"/>
      <c r="J92" s="37"/>
      <c r="K92" s="37"/>
      <c r="L92" s="40"/>
      <c r="M92" s="198"/>
      <c r="N92" s="199"/>
      <c r="O92" s="200"/>
      <c r="P92" s="200"/>
      <c r="Q92" s="200"/>
      <c r="R92" s="200"/>
      <c r="S92" s="200"/>
      <c r="T92" s="201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249</v>
      </c>
      <c r="AU92" s="18" t="s">
        <v>86</v>
      </c>
    </row>
    <row r="93" spans="1:65" s="2" customFormat="1" ht="6.95" customHeight="1">
      <c r="A93" s="35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0"/>
      <c r="M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</sheetData>
  <sheetProtection algorithmName="SHA-512" hashValue="IwUndjVcl1dkpQu1OA2MfifCjWqcPpEFsWncuQNqRWuaCdiLmEKLgLFNxPGUGUFmrCv6aT8rdq6sOT4W262cbA==" saltValue="LCB1hg7eKHeYYs8zhhgqsn0omE3I5wtY8KJWG3wDLwGOn2IE1d+zZ+gJctmO6FS6Aycj3Yxs78CiKvy3BgFJsA==" spinCount="100000" sheet="1" objects="1" scenarios="1" formatColumns="0" formatRows="0" autoFilter="0"/>
  <autoFilter ref="C86:K9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1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184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2929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ROUND(J99,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ROUND((SUM(BE99:BE178)),  2)</f>
        <v>0</v>
      </c>
      <c r="G37" s="35"/>
      <c r="H37" s="35"/>
      <c r="I37" s="124">
        <v>0.21</v>
      </c>
      <c r="J37" s="123">
        <f>ROUND(((SUM(BE99:BE178))*I37),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ROUND((SUM(BF99:BF178)),  2)</f>
        <v>0</v>
      </c>
      <c r="G38" s="35"/>
      <c r="H38" s="35"/>
      <c r="I38" s="124">
        <v>0.15</v>
      </c>
      <c r="J38" s="123">
        <f>ROUND(((SUM(BF99:BF178))*I38),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ROUND((SUM(BG99:BG178)),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ROUND((SUM(BH99:BH178)),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ROUND((SUM(BI99:BI178)),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04 - 1.PP_3.ETAPA - VODOVOD_3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J99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J100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J101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1298</v>
      </c>
      <c r="E70" s="148"/>
      <c r="F70" s="148"/>
      <c r="G70" s="148"/>
      <c r="H70" s="148"/>
      <c r="I70" s="148"/>
      <c r="J70" s="149">
        <f>J104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1299</v>
      </c>
      <c r="E71" s="148"/>
      <c r="F71" s="148"/>
      <c r="G71" s="148"/>
      <c r="H71" s="148"/>
      <c r="I71" s="148"/>
      <c r="J71" s="149">
        <f>J115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1300</v>
      </c>
      <c r="E72" s="148"/>
      <c r="F72" s="148"/>
      <c r="G72" s="148"/>
      <c r="H72" s="148"/>
      <c r="I72" s="148"/>
      <c r="J72" s="149">
        <f>J118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1301</v>
      </c>
      <c r="E73" s="148"/>
      <c r="F73" s="148"/>
      <c r="G73" s="148"/>
      <c r="H73" s="148"/>
      <c r="I73" s="148"/>
      <c r="J73" s="149">
        <f>J125</f>
        <v>0</v>
      </c>
      <c r="K73" s="97"/>
      <c r="L73" s="150"/>
    </row>
    <row r="74" spans="1:47" s="9" customFormat="1" ht="24.95" customHeight="1">
      <c r="B74" s="140"/>
      <c r="C74" s="141"/>
      <c r="D74" s="142" t="s">
        <v>294</v>
      </c>
      <c r="E74" s="143"/>
      <c r="F74" s="143"/>
      <c r="G74" s="143"/>
      <c r="H74" s="143"/>
      <c r="I74" s="143"/>
      <c r="J74" s="144">
        <f>J128</f>
        <v>0</v>
      </c>
      <c r="K74" s="141"/>
      <c r="L74" s="145"/>
    </row>
    <row r="75" spans="1:47" s="10" customFormat="1" ht="19.899999999999999" customHeight="1">
      <c r="B75" s="146"/>
      <c r="C75" s="97"/>
      <c r="D75" s="147" t="s">
        <v>1302</v>
      </c>
      <c r="E75" s="148"/>
      <c r="F75" s="148"/>
      <c r="G75" s="148"/>
      <c r="H75" s="148"/>
      <c r="I75" s="148"/>
      <c r="J75" s="149">
        <f>J129</f>
        <v>0</v>
      </c>
      <c r="K75" s="97"/>
      <c r="L75" s="150"/>
    </row>
    <row r="76" spans="1:47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47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217</v>
      </c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90" t="str">
        <f>E7</f>
        <v>ZŠ Rokycanova - opravy vnitřních instalací</v>
      </c>
      <c r="F85" s="391"/>
      <c r="G85" s="391"/>
      <c r="H85" s="391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90" t="s">
        <v>2634</v>
      </c>
      <c r="F87" s="376"/>
      <c r="G87" s="376"/>
      <c r="H87" s="376"/>
      <c r="I87" s="23"/>
      <c r="J87" s="23"/>
      <c r="K87" s="23"/>
      <c r="L87" s="21"/>
    </row>
    <row r="88" spans="1:31" s="1" customFormat="1" ht="12" customHeight="1">
      <c r="B88" s="22"/>
      <c r="C88" s="30" t="s">
        <v>292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94" t="s">
        <v>1289</v>
      </c>
      <c r="F89" s="384"/>
      <c r="G89" s="384"/>
      <c r="H89" s="384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297</v>
      </c>
      <c r="D90" s="37"/>
      <c r="E90" s="37"/>
      <c r="F90" s="37"/>
      <c r="G90" s="37"/>
      <c r="H90" s="37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46" t="str">
        <f>E13</f>
        <v>04 - 1.PP_3.ETAPA - VODOVOD_3</v>
      </c>
      <c r="F91" s="384"/>
      <c r="G91" s="384"/>
      <c r="H91" s="384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F16</f>
        <v>Sokolov</v>
      </c>
      <c r="G93" s="37"/>
      <c r="H93" s="37"/>
      <c r="I93" s="30" t="s">
        <v>23</v>
      </c>
      <c r="J93" s="60" t="str">
        <f>IF(J16="","",J16)</f>
        <v>26. 1. 2022</v>
      </c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25</v>
      </c>
      <c r="D95" s="37"/>
      <c r="E95" s="37"/>
      <c r="F95" s="28" t="str">
        <f>E19</f>
        <v>Město Sokolov, Rokycanova 1929, Sokolov</v>
      </c>
      <c r="G95" s="37"/>
      <c r="H95" s="37"/>
      <c r="I95" s="30" t="s">
        <v>33</v>
      </c>
      <c r="J95" s="33" t="str">
        <f>E25</f>
        <v>NCI.CZ ENGINEERING s.r.o.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31</v>
      </c>
      <c r="D96" s="37"/>
      <c r="E96" s="37"/>
      <c r="F96" s="28" t="str">
        <f>IF(E22="","",E22)</f>
        <v>Vyplň údaj</v>
      </c>
      <c r="G96" s="37"/>
      <c r="H96" s="37"/>
      <c r="I96" s="30" t="s">
        <v>38</v>
      </c>
      <c r="J96" s="33" t="str">
        <f>E28</f>
        <v>Ing. Kamil Šlachta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51"/>
      <c r="B98" s="152"/>
      <c r="C98" s="153" t="s">
        <v>218</v>
      </c>
      <c r="D98" s="154" t="s">
        <v>60</v>
      </c>
      <c r="E98" s="154" t="s">
        <v>56</v>
      </c>
      <c r="F98" s="154" t="s">
        <v>57</v>
      </c>
      <c r="G98" s="154" t="s">
        <v>219</v>
      </c>
      <c r="H98" s="154" t="s">
        <v>220</v>
      </c>
      <c r="I98" s="154" t="s">
        <v>221</v>
      </c>
      <c r="J98" s="154" t="s">
        <v>209</v>
      </c>
      <c r="K98" s="155" t="s">
        <v>222</v>
      </c>
      <c r="L98" s="156"/>
      <c r="M98" s="69" t="s">
        <v>19</v>
      </c>
      <c r="N98" s="70" t="s">
        <v>45</v>
      </c>
      <c r="O98" s="70" t="s">
        <v>223</v>
      </c>
      <c r="P98" s="70" t="s">
        <v>224</v>
      </c>
      <c r="Q98" s="70" t="s">
        <v>225</v>
      </c>
      <c r="R98" s="70" t="s">
        <v>226</v>
      </c>
      <c r="S98" s="70" t="s">
        <v>227</v>
      </c>
      <c r="T98" s="71" t="s">
        <v>228</v>
      </c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</row>
    <row r="99" spans="1:65" s="2" customFormat="1" ht="22.9" customHeight="1">
      <c r="A99" s="35"/>
      <c r="B99" s="36"/>
      <c r="C99" s="76" t="s">
        <v>229</v>
      </c>
      <c r="D99" s="37"/>
      <c r="E99" s="37"/>
      <c r="F99" s="37"/>
      <c r="G99" s="37"/>
      <c r="H99" s="37"/>
      <c r="I99" s="37"/>
      <c r="J99" s="157">
        <f>BK99</f>
        <v>0</v>
      </c>
      <c r="K99" s="37"/>
      <c r="L99" s="40"/>
      <c r="M99" s="72"/>
      <c r="N99" s="158"/>
      <c r="O99" s="73"/>
      <c r="P99" s="159">
        <f>P100+P128</f>
        <v>0</v>
      </c>
      <c r="Q99" s="73"/>
      <c r="R99" s="159">
        <f>R100+R128</f>
        <v>0.82593879999999975</v>
      </c>
      <c r="S99" s="73"/>
      <c r="T99" s="160">
        <f>T100+T128</f>
        <v>0.21899999999999997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74</v>
      </c>
      <c r="AU99" s="18" t="s">
        <v>210</v>
      </c>
      <c r="BK99" s="161">
        <f>BK100+BK128</f>
        <v>0</v>
      </c>
    </row>
    <row r="100" spans="1:65" s="12" customFormat="1" ht="25.9" customHeight="1">
      <c r="B100" s="162"/>
      <c r="C100" s="163"/>
      <c r="D100" s="164" t="s">
        <v>74</v>
      </c>
      <c r="E100" s="165" t="s">
        <v>1303</v>
      </c>
      <c r="F100" s="165" t="s">
        <v>1304</v>
      </c>
      <c r="G100" s="163"/>
      <c r="H100" s="163"/>
      <c r="I100" s="166"/>
      <c r="J100" s="167">
        <f>BK100</f>
        <v>0</v>
      </c>
      <c r="K100" s="163"/>
      <c r="L100" s="168"/>
      <c r="M100" s="169"/>
      <c r="N100" s="170"/>
      <c r="O100" s="170"/>
      <c r="P100" s="171">
        <f>P101+P104+P115+P118+P125</f>
        <v>0</v>
      </c>
      <c r="Q100" s="170"/>
      <c r="R100" s="171">
        <f>R101+R104+R115+R118+R125</f>
        <v>0.1309488</v>
      </c>
      <c r="S100" s="170"/>
      <c r="T100" s="172">
        <f>T101+T104+T115+T118+T125</f>
        <v>0.21899999999999997</v>
      </c>
      <c r="AR100" s="173" t="s">
        <v>80</v>
      </c>
      <c r="AT100" s="174" t="s">
        <v>74</v>
      </c>
      <c r="AU100" s="174" t="s">
        <v>75</v>
      </c>
      <c r="AY100" s="173" t="s">
        <v>233</v>
      </c>
      <c r="BK100" s="175">
        <f>BK101+BK104+BK115+BK118+BK125</f>
        <v>0</v>
      </c>
    </row>
    <row r="101" spans="1:65" s="12" customFormat="1" ht="22.9" customHeight="1">
      <c r="B101" s="162"/>
      <c r="C101" s="163"/>
      <c r="D101" s="164" t="s">
        <v>74</v>
      </c>
      <c r="E101" s="176" t="s">
        <v>269</v>
      </c>
      <c r="F101" s="176" t="s">
        <v>1305</v>
      </c>
      <c r="G101" s="163"/>
      <c r="H101" s="163"/>
      <c r="I101" s="166"/>
      <c r="J101" s="177">
        <f>BK101</f>
        <v>0</v>
      </c>
      <c r="K101" s="163"/>
      <c r="L101" s="168"/>
      <c r="M101" s="169"/>
      <c r="N101" s="170"/>
      <c r="O101" s="170"/>
      <c r="P101" s="171">
        <f>SUM(P102:P103)</f>
        <v>0</v>
      </c>
      <c r="Q101" s="170"/>
      <c r="R101" s="171">
        <f>SUM(R102:R103)</f>
        <v>1.0199999999999999E-2</v>
      </c>
      <c r="S101" s="170"/>
      <c r="T101" s="172">
        <f>SUM(T102:T103)</f>
        <v>0</v>
      </c>
      <c r="AR101" s="173" t="s">
        <v>80</v>
      </c>
      <c r="AT101" s="174" t="s">
        <v>74</v>
      </c>
      <c r="AU101" s="174" t="s">
        <v>80</v>
      </c>
      <c r="AY101" s="173" t="s">
        <v>233</v>
      </c>
      <c r="BK101" s="175">
        <f>SUM(BK102:BK103)</f>
        <v>0</v>
      </c>
    </row>
    <row r="102" spans="1:65" s="2" customFormat="1" ht="24.2" customHeight="1">
      <c r="A102" s="35"/>
      <c r="B102" s="36"/>
      <c r="C102" s="178" t="s">
        <v>80</v>
      </c>
      <c r="D102" s="178" t="s">
        <v>236</v>
      </c>
      <c r="E102" s="179" t="s">
        <v>1306</v>
      </c>
      <c r="F102" s="180" t="s">
        <v>1307</v>
      </c>
      <c r="G102" s="181" t="s">
        <v>301</v>
      </c>
      <c r="H102" s="182">
        <v>3</v>
      </c>
      <c r="I102" s="183"/>
      <c r="J102" s="184">
        <f>ROUND(I102*H102,2)</f>
        <v>0</v>
      </c>
      <c r="K102" s="180" t="s">
        <v>240</v>
      </c>
      <c r="L102" s="40"/>
      <c r="M102" s="185" t="s">
        <v>19</v>
      </c>
      <c r="N102" s="186" t="s">
        <v>46</v>
      </c>
      <c r="O102" s="65"/>
      <c r="P102" s="187">
        <f>O102*H102</f>
        <v>0</v>
      </c>
      <c r="Q102" s="187">
        <v>3.3999999999999998E-3</v>
      </c>
      <c r="R102" s="187">
        <f>Q102*H102</f>
        <v>1.0199999999999999E-2</v>
      </c>
      <c r="S102" s="187">
        <v>0</v>
      </c>
      <c r="T102" s="18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260</v>
      </c>
      <c r="AT102" s="189" t="s">
        <v>236</v>
      </c>
      <c r="AU102" s="189" t="s">
        <v>86</v>
      </c>
      <c r="AY102" s="18" t="s">
        <v>233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80</v>
      </c>
      <c r="BK102" s="190">
        <f>ROUND(I102*H102,2)</f>
        <v>0</v>
      </c>
      <c r="BL102" s="18" t="s">
        <v>260</v>
      </c>
      <c r="BM102" s="189" t="s">
        <v>2930</v>
      </c>
    </row>
    <row r="103" spans="1:65" s="2" customFormat="1">
      <c r="A103" s="35"/>
      <c r="B103" s="36"/>
      <c r="C103" s="37"/>
      <c r="D103" s="191" t="s">
        <v>243</v>
      </c>
      <c r="E103" s="37"/>
      <c r="F103" s="192" t="s">
        <v>1309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243</v>
      </c>
      <c r="AU103" s="18" t="s">
        <v>86</v>
      </c>
    </row>
    <row r="104" spans="1:65" s="12" customFormat="1" ht="22.9" customHeight="1">
      <c r="B104" s="162"/>
      <c r="C104" s="163"/>
      <c r="D104" s="164" t="s">
        <v>74</v>
      </c>
      <c r="E104" s="176" t="s">
        <v>284</v>
      </c>
      <c r="F104" s="176" t="s">
        <v>1310</v>
      </c>
      <c r="G104" s="163"/>
      <c r="H104" s="163"/>
      <c r="I104" s="166"/>
      <c r="J104" s="177">
        <f>BK104</f>
        <v>0</v>
      </c>
      <c r="K104" s="163"/>
      <c r="L104" s="168"/>
      <c r="M104" s="169"/>
      <c r="N104" s="170"/>
      <c r="O104" s="170"/>
      <c r="P104" s="171">
        <f>SUM(P105:P114)</f>
        <v>0</v>
      </c>
      <c r="Q104" s="170"/>
      <c r="R104" s="171">
        <f>SUM(R105:R114)</f>
        <v>0.1207488</v>
      </c>
      <c r="S104" s="170"/>
      <c r="T104" s="172">
        <f>SUM(T105:T114)</f>
        <v>0</v>
      </c>
      <c r="AR104" s="173" t="s">
        <v>80</v>
      </c>
      <c r="AT104" s="174" t="s">
        <v>74</v>
      </c>
      <c r="AU104" s="174" t="s">
        <v>80</v>
      </c>
      <c r="AY104" s="173" t="s">
        <v>233</v>
      </c>
      <c r="BK104" s="175">
        <f>SUM(BK105:BK114)</f>
        <v>0</v>
      </c>
    </row>
    <row r="105" spans="1:65" s="2" customFormat="1" ht="37.9" customHeight="1">
      <c r="A105" s="35"/>
      <c r="B105" s="36"/>
      <c r="C105" s="178" t="s">
        <v>86</v>
      </c>
      <c r="D105" s="178" t="s">
        <v>236</v>
      </c>
      <c r="E105" s="179" t="s">
        <v>1311</v>
      </c>
      <c r="F105" s="180" t="s">
        <v>1312</v>
      </c>
      <c r="G105" s="181" t="s">
        <v>929</v>
      </c>
      <c r="H105" s="182">
        <v>18.73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4.6800000000000001E-3</v>
      </c>
      <c r="R105" s="187">
        <f>Q105*H105</f>
        <v>8.7656400000000009E-2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2931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1314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44.25" customHeight="1">
      <c r="A107" s="35"/>
      <c r="B107" s="36"/>
      <c r="C107" s="178" t="s">
        <v>91</v>
      </c>
      <c r="D107" s="178" t="s">
        <v>236</v>
      </c>
      <c r="E107" s="179" t="s">
        <v>1315</v>
      </c>
      <c r="F107" s="180" t="s">
        <v>1316</v>
      </c>
      <c r="G107" s="181" t="s">
        <v>301</v>
      </c>
      <c r="H107" s="182">
        <v>68</v>
      </c>
      <c r="I107" s="183"/>
      <c r="J107" s="184">
        <f>ROUND(I107*H107,2)</f>
        <v>0</v>
      </c>
      <c r="K107" s="180" t="s">
        <v>19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1.0000000000000001E-5</v>
      </c>
      <c r="R107" s="187">
        <f>Q107*H107</f>
        <v>6.8000000000000005E-4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2932</v>
      </c>
    </row>
    <row r="108" spans="1:65" s="13" customFormat="1">
      <c r="B108" s="216"/>
      <c r="C108" s="217"/>
      <c r="D108" s="196" t="s">
        <v>562</v>
      </c>
      <c r="E108" s="246" t="s">
        <v>19</v>
      </c>
      <c r="F108" s="218" t="s">
        <v>2933</v>
      </c>
      <c r="G108" s="217"/>
      <c r="H108" s="219">
        <v>46</v>
      </c>
      <c r="I108" s="220"/>
      <c r="J108" s="217"/>
      <c r="K108" s="217"/>
      <c r="L108" s="221"/>
      <c r="M108" s="226"/>
      <c r="N108" s="227"/>
      <c r="O108" s="227"/>
      <c r="P108" s="227"/>
      <c r="Q108" s="227"/>
      <c r="R108" s="227"/>
      <c r="S108" s="227"/>
      <c r="T108" s="228"/>
      <c r="AT108" s="225" t="s">
        <v>562</v>
      </c>
      <c r="AU108" s="225" t="s">
        <v>86</v>
      </c>
      <c r="AV108" s="13" t="s">
        <v>86</v>
      </c>
      <c r="AW108" s="13" t="s">
        <v>37</v>
      </c>
      <c r="AX108" s="13" t="s">
        <v>75</v>
      </c>
      <c r="AY108" s="225" t="s">
        <v>233</v>
      </c>
    </row>
    <row r="109" spans="1:65" s="13" customFormat="1">
      <c r="B109" s="216"/>
      <c r="C109" s="217"/>
      <c r="D109" s="196" t="s">
        <v>562</v>
      </c>
      <c r="E109" s="246" t="s">
        <v>19</v>
      </c>
      <c r="F109" s="218" t="s">
        <v>2934</v>
      </c>
      <c r="G109" s="217"/>
      <c r="H109" s="219">
        <v>22</v>
      </c>
      <c r="I109" s="220"/>
      <c r="J109" s="217"/>
      <c r="K109" s="217"/>
      <c r="L109" s="221"/>
      <c r="M109" s="226"/>
      <c r="N109" s="227"/>
      <c r="O109" s="227"/>
      <c r="P109" s="227"/>
      <c r="Q109" s="227"/>
      <c r="R109" s="227"/>
      <c r="S109" s="227"/>
      <c r="T109" s="228"/>
      <c r="AT109" s="225" t="s">
        <v>562</v>
      </c>
      <c r="AU109" s="225" t="s">
        <v>86</v>
      </c>
      <c r="AV109" s="13" t="s">
        <v>86</v>
      </c>
      <c r="AW109" s="13" t="s">
        <v>37</v>
      </c>
      <c r="AX109" s="13" t="s">
        <v>75</v>
      </c>
      <c r="AY109" s="225" t="s">
        <v>233</v>
      </c>
    </row>
    <row r="110" spans="1:65" s="15" customFormat="1">
      <c r="B110" s="247"/>
      <c r="C110" s="248"/>
      <c r="D110" s="196" t="s">
        <v>562</v>
      </c>
      <c r="E110" s="249" t="s">
        <v>19</v>
      </c>
      <c r="F110" s="250" t="s">
        <v>1320</v>
      </c>
      <c r="G110" s="248"/>
      <c r="H110" s="251">
        <v>68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562</v>
      </c>
      <c r="AU110" s="257" t="s">
        <v>86</v>
      </c>
      <c r="AV110" s="15" t="s">
        <v>260</v>
      </c>
      <c r="AW110" s="15" t="s">
        <v>37</v>
      </c>
      <c r="AX110" s="15" t="s">
        <v>80</v>
      </c>
      <c r="AY110" s="257" t="s">
        <v>233</v>
      </c>
    </row>
    <row r="111" spans="1:65" s="2" customFormat="1" ht="16.5" customHeight="1">
      <c r="A111" s="35"/>
      <c r="B111" s="36"/>
      <c r="C111" s="206" t="s">
        <v>260</v>
      </c>
      <c r="D111" s="206" t="s">
        <v>310</v>
      </c>
      <c r="E111" s="207" t="s">
        <v>1321</v>
      </c>
      <c r="F111" s="208" t="s">
        <v>1322</v>
      </c>
      <c r="G111" s="209" t="s">
        <v>307</v>
      </c>
      <c r="H111" s="210">
        <v>22.44</v>
      </c>
      <c r="I111" s="211"/>
      <c r="J111" s="212">
        <f>ROUND(I111*H111,2)</f>
        <v>0</v>
      </c>
      <c r="K111" s="208" t="s">
        <v>240</v>
      </c>
      <c r="L111" s="213"/>
      <c r="M111" s="214" t="s">
        <v>19</v>
      </c>
      <c r="N111" s="215" t="s">
        <v>46</v>
      </c>
      <c r="O111" s="65"/>
      <c r="P111" s="187">
        <f>O111*H111</f>
        <v>0</v>
      </c>
      <c r="Q111" s="187">
        <v>4.6000000000000001E-4</v>
      </c>
      <c r="R111" s="187">
        <f>Q111*H111</f>
        <v>1.0322400000000001E-2</v>
      </c>
      <c r="S111" s="187">
        <v>0</v>
      </c>
      <c r="T111" s="18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284</v>
      </c>
      <c r="AT111" s="189" t="s">
        <v>310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260</v>
      </c>
      <c r="BM111" s="189" t="s">
        <v>2935</v>
      </c>
    </row>
    <row r="112" spans="1:65" s="2" customFormat="1" ht="16.5" customHeight="1">
      <c r="A112" s="35"/>
      <c r="B112" s="36"/>
      <c r="C112" s="206" t="s">
        <v>232</v>
      </c>
      <c r="D112" s="206" t="s">
        <v>310</v>
      </c>
      <c r="E112" s="207" t="s">
        <v>1324</v>
      </c>
      <c r="F112" s="208" t="s">
        <v>1325</v>
      </c>
      <c r="G112" s="209" t="s">
        <v>301</v>
      </c>
      <c r="H112" s="210">
        <v>23</v>
      </c>
      <c r="I112" s="211"/>
      <c r="J112" s="212">
        <f>ROUND(I112*H112,2)</f>
        <v>0</v>
      </c>
      <c r="K112" s="208" t="s">
        <v>240</v>
      </c>
      <c r="L112" s="213"/>
      <c r="M112" s="214" t="s">
        <v>19</v>
      </c>
      <c r="N112" s="215" t="s">
        <v>46</v>
      </c>
      <c r="O112" s="65"/>
      <c r="P112" s="187">
        <f>O112*H112</f>
        <v>0</v>
      </c>
      <c r="Q112" s="187">
        <v>2.1000000000000001E-4</v>
      </c>
      <c r="R112" s="187">
        <f>Q112*H112</f>
        <v>4.8300000000000001E-3</v>
      </c>
      <c r="S112" s="187">
        <v>0</v>
      </c>
      <c r="T112" s="18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284</v>
      </c>
      <c r="AT112" s="189" t="s">
        <v>310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2936</v>
      </c>
    </row>
    <row r="113" spans="1:65" s="2" customFormat="1" ht="16.5" customHeight="1">
      <c r="A113" s="35"/>
      <c r="B113" s="36"/>
      <c r="C113" s="206" t="s">
        <v>269</v>
      </c>
      <c r="D113" s="206" t="s">
        <v>310</v>
      </c>
      <c r="E113" s="207" t="s">
        <v>1327</v>
      </c>
      <c r="F113" s="208" t="s">
        <v>1328</v>
      </c>
      <c r="G113" s="209" t="s">
        <v>301</v>
      </c>
      <c r="H113" s="210">
        <v>23</v>
      </c>
      <c r="I113" s="211"/>
      <c r="J113" s="212">
        <f>ROUND(I113*H113,2)</f>
        <v>0</v>
      </c>
      <c r="K113" s="208" t="s">
        <v>240</v>
      </c>
      <c r="L113" s="213"/>
      <c r="M113" s="214" t="s">
        <v>19</v>
      </c>
      <c r="N113" s="215" t="s">
        <v>46</v>
      </c>
      <c r="O113" s="65"/>
      <c r="P113" s="187">
        <f>O113*H113</f>
        <v>0</v>
      </c>
      <c r="Q113" s="187">
        <v>1E-4</v>
      </c>
      <c r="R113" s="187">
        <f>Q113*H113</f>
        <v>2.3E-3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284</v>
      </c>
      <c r="AT113" s="189" t="s">
        <v>310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2937</v>
      </c>
    </row>
    <row r="114" spans="1:65" s="2" customFormat="1" ht="16.5" customHeight="1">
      <c r="A114" s="35"/>
      <c r="B114" s="36"/>
      <c r="C114" s="206" t="s">
        <v>276</v>
      </c>
      <c r="D114" s="206" t="s">
        <v>310</v>
      </c>
      <c r="E114" s="207" t="s">
        <v>1330</v>
      </c>
      <c r="F114" s="208" t="s">
        <v>1331</v>
      </c>
      <c r="G114" s="209" t="s">
        <v>301</v>
      </c>
      <c r="H114" s="210">
        <v>22</v>
      </c>
      <c r="I114" s="211"/>
      <c r="J114" s="212">
        <f>ROUND(I114*H114,2)</f>
        <v>0</v>
      </c>
      <c r="K114" s="208" t="s">
        <v>240</v>
      </c>
      <c r="L114" s="213"/>
      <c r="M114" s="214" t="s">
        <v>19</v>
      </c>
      <c r="N114" s="215" t="s">
        <v>46</v>
      </c>
      <c r="O114" s="65"/>
      <c r="P114" s="187">
        <f>O114*H114</f>
        <v>0</v>
      </c>
      <c r="Q114" s="187">
        <v>6.8000000000000005E-4</v>
      </c>
      <c r="R114" s="187">
        <f>Q114*H114</f>
        <v>1.4960000000000001E-2</v>
      </c>
      <c r="S114" s="187">
        <v>0</v>
      </c>
      <c r="T114" s="18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284</v>
      </c>
      <c r="AT114" s="189" t="s">
        <v>310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2938</v>
      </c>
    </row>
    <row r="115" spans="1:65" s="12" customFormat="1" ht="22.9" customHeight="1">
      <c r="B115" s="162"/>
      <c r="C115" s="163"/>
      <c r="D115" s="164" t="s">
        <v>74</v>
      </c>
      <c r="E115" s="176" t="s">
        <v>340</v>
      </c>
      <c r="F115" s="176" t="s">
        <v>1333</v>
      </c>
      <c r="G115" s="163"/>
      <c r="H115" s="163"/>
      <c r="I115" s="166"/>
      <c r="J115" s="177">
        <f>BK115</f>
        <v>0</v>
      </c>
      <c r="K115" s="163"/>
      <c r="L115" s="168"/>
      <c r="M115" s="169"/>
      <c r="N115" s="170"/>
      <c r="O115" s="170"/>
      <c r="P115" s="171">
        <f>SUM(P116:P117)</f>
        <v>0</v>
      </c>
      <c r="Q115" s="170"/>
      <c r="R115" s="171">
        <f>SUM(R116:R117)</f>
        <v>0</v>
      </c>
      <c r="S115" s="170"/>
      <c r="T115" s="172">
        <f>SUM(T116:T117)</f>
        <v>0.21899999999999997</v>
      </c>
      <c r="AR115" s="173" t="s">
        <v>80</v>
      </c>
      <c r="AT115" s="174" t="s">
        <v>74</v>
      </c>
      <c r="AU115" s="174" t="s">
        <v>80</v>
      </c>
      <c r="AY115" s="173" t="s">
        <v>233</v>
      </c>
      <c r="BK115" s="175">
        <f>SUM(BK116:BK117)</f>
        <v>0</v>
      </c>
    </row>
    <row r="116" spans="1:65" s="2" customFormat="1" ht="33" customHeight="1">
      <c r="A116" s="35"/>
      <c r="B116" s="36"/>
      <c r="C116" s="178" t="s">
        <v>284</v>
      </c>
      <c r="D116" s="178" t="s">
        <v>236</v>
      </c>
      <c r="E116" s="179" t="s">
        <v>1334</v>
      </c>
      <c r="F116" s="180" t="s">
        <v>1335</v>
      </c>
      <c r="G116" s="181" t="s">
        <v>301</v>
      </c>
      <c r="H116" s="182">
        <v>3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7.2999999999999995E-2</v>
      </c>
      <c r="T116" s="188">
        <f>S116*H116</f>
        <v>0.21899999999999997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2939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1337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340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0.219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2940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188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1.8620000000000001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2941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123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0.219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2942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158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0.13100000000000001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2943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</f>
        <v>0</v>
      </c>
      <c r="Q128" s="170"/>
      <c r="R128" s="171">
        <f>R129</f>
        <v>0.69498999999999977</v>
      </c>
      <c r="S128" s="170"/>
      <c r="T128" s="172">
        <f>T129</f>
        <v>0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SUM(P130:P178)</f>
        <v>0</v>
      </c>
      <c r="Q129" s="170"/>
      <c r="R129" s="171">
        <f>SUM(R130:R178)</f>
        <v>0.69498999999999977</v>
      </c>
      <c r="S129" s="170"/>
      <c r="T129" s="172">
        <f>SUM(T130:T178)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SUM(BK130:BK178)</f>
        <v>0</v>
      </c>
    </row>
    <row r="130" spans="1:65" s="2" customFormat="1" ht="33" customHeight="1">
      <c r="A130" s="35"/>
      <c r="B130" s="36"/>
      <c r="C130" s="178" t="s">
        <v>191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5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4.8999999999999998E-3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2944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126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64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8.0640000000000003E-2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2945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8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42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0.11928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2946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33" customHeight="1">
      <c r="A136" s="35"/>
      <c r="B136" s="36"/>
      <c r="C136" s="178" t="s">
        <v>194</v>
      </c>
      <c r="D136" s="178" t="s">
        <v>236</v>
      </c>
      <c r="E136" s="179" t="s">
        <v>1360</v>
      </c>
      <c r="F136" s="180" t="s">
        <v>1361</v>
      </c>
      <c r="G136" s="181" t="s">
        <v>307</v>
      </c>
      <c r="H136" s="182">
        <v>92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3.7299999999999998E-3</v>
      </c>
      <c r="R136" s="187">
        <f>Q136*H136</f>
        <v>0.34315999999999997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2947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1363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37.9" customHeight="1">
      <c r="A138" s="35"/>
      <c r="B138" s="36"/>
      <c r="C138" s="178" t="s">
        <v>129</v>
      </c>
      <c r="D138" s="178" t="s">
        <v>236</v>
      </c>
      <c r="E138" s="179" t="s">
        <v>2948</v>
      </c>
      <c r="F138" s="180" t="s">
        <v>2949</v>
      </c>
      <c r="G138" s="181" t="s">
        <v>301</v>
      </c>
      <c r="H138" s="182">
        <v>3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7.7999999999999999E-4</v>
      </c>
      <c r="R138" s="187">
        <f>Q138*H138</f>
        <v>2.3400000000000001E-3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2950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2951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37.9" customHeight="1">
      <c r="A140" s="35"/>
      <c r="B140" s="36"/>
      <c r="C140" s="178" t="s">
        <v>163</v>
      </c>
      <c r="D140" s="178" t="s">
        <v>236</v>
      </c>
      <c r="E140" s="179" t="s">
        <v>1400</v>
      </c>
      <c r="F140" s="180" t="s">
        <v>1401</v>
      </c>
      <c r="G140" s="181" t="s">
        <v>301</v>
      </c>
      <c r="H140" s="182">
        <v>6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1.47E-3</v>
      </c>
      <c r="R140" s="187">
        <f>Q140*H140</f>
        <v>8.8199999999999997E-3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2952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1403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37.9" customHeight="1">
      <c r="A142" s="35"/>
      <c r="B142" s="36"/>
      <c r="C142" s="178" t="s">
        <v>197</v>
      </c>
      <c r="D142" s="178" t="s">
        <v>236</v>
      </c>
      <c r="E142" s="179" t="s">
        <v>2953</v>
      </c>
      <c r="F142" s="180" t="s">
        <v>2954</v>
      </c>
      <c r="G142" s="181" t="s">
        <v>301</v>
      </c>
      <c r="H142" s="182">
        <v>2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2.0600000000000002E-3</v>
      </c>
      <c r="R142" s="187">
        <f>Q142*H142</f>
        <v>4.1200000000000004E-3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2955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2956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24.2" customHeight="1">
      <c r="A144" s="35"/>
      <c r="B144" s="36"/>
      <c r="C144" s="178" t="s">
        <v>132</v>
      </c>
      <c r="D144" s="178" t="s">
        <v>236</v>
      </c>
      <c r="E144" s="179" t="s">
        <v>1372</v>
      </c>
      <c r="F144" s="180" t="s">
        <v>1373</v>
      </c>
      <c r="G144" s="181" t="s">
        <v>301</v>
      </c>
      <c r="H144" s="182">
        <v>10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2.7699999999999999E-3</v>
      </c>
      <c r="R144" s="187">
        <f>Q144*H144</f>
        <v>2.7699999999999999E-2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2957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1375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55.5" customHeight="1">
      <c r="A146" s="35"/>
      <c r="B146" s="36"/>
      <c r="C146" s="178" t="s">
        <v>7</v>
      </c>
      <c r="D146" s="178" t="s">
        <v>236</v>
      </c>
      <c r="E146" s="179" t="s">
        <v>1388</v>
      </c>
      <c r="F146" s="180" t="s">
        <v>1389</v>
      </c>
      <c r="G146" s="181" t="s">
        <v>307</v>
      </c>
      <c r="H146" s="182">
        <v>46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8.0000000000000007E-5</v>
      </c>
      <c r="R146" s="187">
        <f>Q146*H146</f>
        <v>3.6800000000000001E-3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2958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1391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55.5" customHeight="1">
      <c r="A148" s="35"/>
      <c r="B148" s="36"/>
      <c r="C148" s="178" t="s">
        <v>200</v>
      </c>
      <c r="D148" s="178" t="s">
        <v>236</v>
      </c>
      <c r="E148" s="179" t="s">
        <v>1503</v>
      </c>
      <c r="F148" s="180" t="s">
        <v>1504</v>
      </c>
      <c r="G148" s="181" t="s">
        <v>307</v>
      </c>
      <c r="H148" s="182">
        <v>5</v>
      </c>
      <c r="I148" s="183"/>
      <c r="J148" s="184">
        <f>ROUND(I148*H148,2)</f>
        <v>0</v>
      </c>
      <c r="K148" s="180" t="s">
        <v>240</v>
      </c>
      <c r="L148" s="40"/>
      <c r="M148" s="185" t="s">
        <v>19</v>
      </c>
      <c r="N148" s="186" t="s">
        <v>46</v>
      </c>
      <c r="O148" s="65"/>
      <c r="P148" s="187">
        <f>O148*H148</f>
        <v>0</v>
      </c>
      <c r="Q148" s="187">
        <v>2.0000000000000001E-4</v>
      </c>
      <c r="R148" s="187">
        <f>Q148*H148</f>
        <v>1E-3</v>
      </c>
      <c r="S148" s="187">
        <v>0</v>
      </c>
      <c r="T148" s="18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194</v>
      </c>
      <c r="AT148" s="189" t="s">
        <v>236</v>
      </c>
      <c r="AU148" s="189" t="s">
        <v>86</v>
      </c>
      <c r="AY148" s="18" t="s">
        <v>233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8" t="s">
        <v>80</v>
      </c>
      <c r="BK148" s="190">
        <f>ROUND(I148*H148,2)</f>
        <v>0</v>
      </c>
      <c r="BL148" s="18" t="s">
        <v>194</v>
      </c>
      <c r="BM148" s="189" t="s">
        <v>2959</v>
      </c>
    </row>
    <row r="149" spans="1:65" s="2" customFormat="1">
      <c r="A149" s="35"/>
      <c r="B149" s="36"/>
      <c r="C149" s="37"/>
      <c r="D149" s="191" t="s">
        <v>243</v>
      </c>
      <c r="E149" s="37"/>
      <c r="F149" s="192" t="s">
        <v>1506</v>
      </c>
      <c r="G149" s="37"/>
      <c r="H149" s="37"/>
      <c r="I149" s="193"/>
      <c r="J149" s="37"/>
      <c r="K149" s="37"/>
      <c r="L149" s="40"/>
      <c r="M149" s="194"/>
      <c r="N149" s="195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243</v>
      </c>
      <c r="AU149" s="18" t="s">
        <v>86</v>
      </c>
    </row>
    <row r="150" spans="1:65" s="2" customFormat="1" ht="55.5" customHeight="1">
      <c r="A150" s="35"/>
      <c r="B150" s="36"/>
      <c r="C150" s="178" t="s">
        <v>135</v>
      </c>
      <c r="D150" s="178" t="s">
        <v>236</v>
      </c>
      <c r="E150" s="179" t="s">
        <v>1392</v>
      </c>
      <c r="F150" s="180" t="s">
        <v>1393</v>
      </c>
      <c r="G150" s="181" t="s">
        <v>307</v>
      </c>
      <c r="H150" s="182">
        <v>86</v>
      </c>
      <c r="I150" s="183"/>
      <c r="J150" s="184">
        <f>ROUND(I150*H150,2)</f>
        <v>0</v>
      </c>
      <c r="K150" s="180" t="s">
        <v>240</v>
      </c>
      <c r="L150" s="40"/>
      <c r="M150" s="185" t="s">
        <v>19</v>
      </c>
      <c r="N150" s="186" t="s">
        <v>46</v>
      </c>
      <c r="O150" s="65"/>
      <c r="P150" s="187">
        <f>O150*H150</f>
        <v>0</v>
      </c>
      <c r="Q150" s="187">
        <v>2.4000000000000001E-4</v>
      </c>
      <c r="R150" s="187">
        <f>Q150*H150</f>
        <v>2.0640000000000002E-2</v>
      </c>
      <c r="S150" s="187">
        <v>0</v>
      </c>
      <c r="T150" s="18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194</v>
      </c>
      <c r="AT150" s="189" t="s">
        <v>236</v>
      </c>
      <c r="AU150" s="189" t="s">
        <v>86</v>
      </c>
      <c r="AY150" s="18" t="s">
        <v>233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8" t="s">
        <v>80</v>
      </c>
      <c r="BK150" s="190">
        <f>ROUND(I150*H150,2)</f>
        <v>0</v>
      </c>
      <c r="BL150" s="18" t="s">
        <v>194</v>
      </c>
      <c r="BM150" s="189" t="s">
        <v>2960</v>
      </c>
    </row>
    <row r="151" spans="1:65" s="2" customFormat="1">
      <c r="A151" s="35"/>
      <c r="B151" s="36"/>
      <c r="C151" s="37"/>
      <c r="D151" s="191" t="s">
        <v>243</v>
      </c>
      <c r="E151" s="37"/>
      <c r="F151" s="192" t="s">
        <v>1395</v>
      </c>
      <c r="G151" s="37"/>
      <c r="H151" s="37"/>
      <c r="I151" s="193"/>
      <c r="J151" s="37"/>
      <c r="K151" s="37"/>
      <c r="L151" s="40"/>
      <c r="M151" s="194"/>
      <c r="N151" s="195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243</v>
      </c>
      <c r="AU151" s="18" t="s">
        <v>86</v>
      </c>
    </row>
    <row r="152" spans="1:65" s="2" customFormat="1" ht="55.5" customHeight="1">
      <c r="A152" s="35"/>
      <c r="B152" s="36"/>
      <c r="C152" s="178" t="s">
        <v>168</v>
      </c>
      <c r="D152" s="178" t="s">
        <v>236</v>
      </c>
      <c r="E152" s="179" t="s">
        <v>1396</v>
      </c>
      <c r="F152" s="180" t="s">
        <v>1397</v>
      </c>
      <c r="G152" s="181" t="s">
        <v>307</v>
      </c>
      <c r="H152" s="182">
        <v>46</v>
      </c>
      <c r="I152" s="183"/>
      <c r="J152" s="184">
        <f>ROUND(I152*H152,2)</f>
        <v>0</v>
      </c>
      <c r="K152" s="180" t="s">
        <v>240</v>
      </c>
      <c r="L152" s="40"/>
      <c r="M152" s="185" t="s">
        <v>19</v>
      </c>
      <c r="N152" s="186" t="s">
        <v>46</v>
      </c>
      <c r="O152" s="65"/>
      <c r="P152" s="187">
        <f>O152*H152</f>
        <v>0</v>
      </c>
      <c r="Q152" s="187">
        <v>2.7E-4</v>
      </c>
      <c r="R152" s="187">
        <f>Q152*H152</f>
        <v>1.242E-2</v>
      </c>
      <c r="S152" s="187">
        <v>0</v>
      </c>
      <c r="T152" s="18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194</v>
      </c>
      <c r="AT152" s="189" t="s">
        <v>236</v>
      </c>
      <c r="AU152" s="189" t="s">
        <v>86</v>
      </c>
      <c r="AY152" s="18" t="s">
        <v>233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8" t="s">
        <v>80</v>
      </c>
      <c r="BK152" s="190">
        <f>ROUND(I152*H152,2)</f>
        <v>0</v>
      </c>
      <c r="BL152" s="18" t="s">
        <v>194</v>
      </c>
      <c r="BM152" s="189" t="s">
        <v>2961</v>
      </c>
    </row>
    <row r="153" spans="1:65" s="2" customFormat="1">
      <c r="A153" s="35"/>
      <c r="B153" s="36"/>
      <c r="C153" s="37"/>
      <c r="D153" s="191" t="s">
        <v>243</v>
      </c>
      <c r="E153" s="37"/>
      <c r="F153" s="192" t="s">
        <v>1399</v>
      </c>
      <c r="G153" s="37"/>
      <c r="H153" s="37"/>
      <c r="I153" s="193"/>
      <c r="J153" s="37"/>
      <c r="K153" s="37"/>
      <c r="L153" s="40"/>
      <c r="M153" s="194"/>
      <c r="N153" s="195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243</v>
      </c>
      <c r="AU153" s="18" t="s">
        <v>86</v>
      </c>
    </row>
    <row r="154" spans="1:65" s="2" customFormat="1" ht="33" customHeight="1">
      <c r="A154" s="35"/>
      <c r="B154" s="36"/>
      <c r="C154" s="178" t="s">
        <v>203</v>
      </c>
      <c r="D154" s="178" t="s">
        <v>236</v>
      </c>
      <c r="E154" s="179" t="s">
        <v>1368</v>
      </c>
      <c r="F154" s="180" t="s">
        <v>1369</v>
      </c>
      <c r="G154" s="181" t="s">
        <v>301</v>
      </c>
      <c r="H154" s="182">
        <v>4</v>
      </c>
      <c r="I154" s="183"/>
      <c r="J154" s="184">
        <f>ROUND(I154*H154,2)</f>
        <v>0</v>
      </c>
      <c r="K154" s="180" t="s">
        <v>240</v>
      </c>
      <c r="L154" s="40"/>
      <c r="M154" s="185" t="s">
        <v>19</v>
      </c>
      <c r="N154" s="186" t="s">
        <v>46</v>
      </c>
      <c r="O154" s="65"/>
      <c r="P154" s="187">
        <f>O154*H154</f>
        <v>0</v>
      </c>
      <c r="Q154" s="187">
        <v>2.9299999999999999E-3</v>
      </c>
      <c r="R154" s="187">
        <f>Q154*H154</f>
        <v>1.172E-2</v>
      </c>
      <c r="S154" s="187">
        <v>0</v>
      </c>
      <c r="T154" s="18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194</v>
      </c>
      <c r="AT154" s="189" t="s">
        <v>236</v>
      </c>
      <c r="AU154" s="189" t="s">
        <v>86</v>
      </c>
      <c r="AY154" s="18" t="s">
        <v>233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8" t="s">
        <v>80</v>
      </c>
      <c r="BK154" s="190">
        <f>ROUND(I154*H154,2)</f>
        <v>0</v>
      </c>
      <c r="BL154" s="18" t="s">
        <v>194</v>
      </c>
      <c r="BM154" s="189" t="s">
        <v>2962</v>
      </c>
    </row>
    <row r="155" spans="1:65" s="2" customFormat="1">
      <c r="A155" s="35"/>
      <c r="B155" s="36"/>
      <c r="C155" s="37"/>
      <c r="D155" s="191" t="s">
        <v>243</v>
      </c>
      <c r="E155" s="37"/>
      <c r="F155" s="192" t="s">
        <v>1371</v>
      </c>
      <c r="G155" s="37"/>
      <c r="H155" s="37"/>
      <c r="I155" s="193"/>
      <c r="J155" s="37"/>
      <c r="K155" s="37"/>
      <c r="L155" s="40"/>
      <c r="M155" s="194"/>
      <c r="N155" s="195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243</v>
      </c>
      <c r="AU155" s="18" t="s">
        <v>86</v>
      </c>
    </row>
    <row r="156" spans="1:65" s="2" customFormat="1" ht="24.2" customHeight="1">
      <c r="A156" s="35"/>
      <c r="B156" s="36"/>
      <c r="C156" s="178" t="s">
        <v>401</v>
      </c>
      <c r="D156" s="178" t="s">
        <v>236</v>
      </c>
      <c r="E156" s="179" t="s">
        <v>1404</v>
      </c>
      <c r="F156" s="180" t="s">
        <v>1405</v>
      </c>
      <c r="G156" s="181" t="s">
        <v>301</v>
      </c>
      <c r="H156" s="182">
        <v>3</v>
      </c>
      <c r="I156" s="183"/>
      <c r="J156" s="184">
        <f>ROUND(I156*H156,2)</f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>O156*H156</f>
        <v>0</v>
      </c>
      <c r="Q156" s="187">
        <v>7.5000000000000002E-4</v>
      </c>
      <c r="R156" s="187">
        <f>Q156*H156</f>
        <v>2.2500000000000003E-3</v>
      </c>
      <c r="S156" s="187">
        <v>0</v>
      </c>
      <c r="T156" s="18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8" t="s">
        <v>80</v>
      </c>
      <c r="BK156" s="190">
        <f>ROUND(I156*H156,2)</f>
        <v>0</v>
      </c>
      <c r="BL156" s="18" t="s">
        <v>194</v>
      </c>
      <c r="BM156" s="189" t="s">
        <v>2963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1407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24.2" customHeight="1">
      <c r="A158" s="35"/>
      <c r="B158" s="36"/>
      <c r="C158" s="178" t="s">
        <v>406</v>
      </c>
      <c r="D158" s="178" t="s">
        <v>236</v>
      </c>
      <c r="E158" s="179" t="s">
        <v>1408</v>
      </c>
      <c r="F158" s="180" t="s">
        <v>1409</v>
      </c>
      <c r="G158" s="181" t="s">
        <v>301</v>
      </c>
      <c r="H158" s="182">
        <v>3</v>
      </c>
      <c r="I158" s="183"/>
      <c r="J158" s="184">
        <f>ROUND(I158*H158,2)</f>
        <v>0</v>
      </c>
      <c r="K158" s="180" t="s">
        <v>240</v>
      </c>
      <c r="L158" s="40"/>
      <c r="M158" s="185" t="s">
        <v>19</v>
      </c>
      <c r="N158" s="186" t="s">
        <v>46</v>
      </c>
      <c r="O158" s="65"/>
      <c r="P158" s="187">
        <f>O158*H158</f>
        <v>0</v>
      </c>
      <c r="Q158" s="187">
        <v>9.7000000000000005E-4</v>
      </c>
      <c r="R158" s="187">
        <f>Q158*H158</f>
        <v>2.9100000000000003E-3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194</v>
      </c>
      <c r="AT158" s="189" t="s">
        <v>236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2964</v>
      </c>
    </row>
    <row r="159" spans="1:65" s="2" customFormat="1">
      <c r="A159" s="35"/>
      <c r="B159" s="36"/>
      <c r="C159" s="37"/>
      <c r="D159" s="191" t="s">
        <v>243</v>
      </c>
      <c r="E159" s="37"/>
      <c r="F159" s="192" t="s">
        <v>1411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243</v>
      </c>
      <c r="AU159" s="18" t="s">
        <v>86</v>
      </c>
    </row>
    <row r="160" spans="1:65" s="2" customFormat="1" ht="24.2" customHeight="1">
      <c r="A160" s="35"/>
      <c r="B160" s="36"/>
      <c r="C160" s="178" t="s">
        <v>410</v>
      </c>
      <c r="D160" s="178" t="s">
        <v>236</v>
      </c>
      <c r="E160" s="179" t="s">
        <v>1412</v>
      </c>
      <c r="F160" s="180" t="s">
        <v>1413</v>
      </c>
      <c r="G160" s="181" t="s">
        <v>301</v>
      </c>
      <c r="H160" s="182">
        <v>6</v>
      </c>
      <c r="I160" s="183"/>
      <c r="J160" s="184">
        <f>ROUND(I160*H160,2)</f>
        <v>0</v>
      </c>
      <c r="K160" s="180" t="s">
        <v>240</v>
      </c>
      <c r="L160" s="40"/>
      <c r="M160" s="185" t="s">
        <v>19</v>
      </c>
      <c r="N160" s="186" t="s">
        <v>46</v>
      </c>
      <c r="O160" s="65"/>
      <c r="P160" s="187">
        <f>O160*H160</f>
        <v>0</v>
      </c>
      <c r="Q160" s="187">
        <v>1.7600000000000001E-3</v>
      </c>
      <c r="R160" s="187">
        <f>Q160*H160</f>
        <v>1.056E-2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194</v>
      </c>
      <c r="AT160" s="189" t="s">
        <v>236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2965</v>
      </c>
    </row>
    <row r="161" spans="1:65" s="2" customFormat="1">
      <c r="A161" s="35"/>
      <c r="B161" s="36"/>
      <c r="C161" s="37"/>
      <c r="D161" s="191" t="s">
        <v>243</v>
      </c>
      <c r="E161" s="37"/>
      <c r="F161" s="192" t="s">
        <v>1415</v>
      </c>
      <c r="G161" s="37"/>
      <c r="H161" s="37"/>
      <c r="I161" s="193"/>
      <c r="J161" s="37"/>
      <c r="K161" s="37"/>
      <c r="L161" s="40"/>
      <c r="M161" s="194"/>
      <c r="N161" s="19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243</v>
      </c>
      <c r="AU161" s="18" t="s">
        <v>86</v>
      </c>
    </row>
    <row r="162" spans="1:65" s="2" customFormat="1" ht="16.5" customHeight="1">
      <c r="A162" s="35"/>
      <c r="B162" s="36"/>
      <c r="C162" s="206" t="s">
        <v>415</v>
      </c>
      <c r="D162" s="206" t="s">
        <v>310</v>
      </c>
      <c r="E162" s="207" t="s">
        <v>1420</v>
      </c>
      <c r="F162" s="208" t="s">
        <v>1421</v>
      </c>
      <c r="G162" s="209" t="s">
        <v>301</v>
      </c>
      <c r="H162" s="210">
        <v>6</v>
      </c>
      <c r="I162" s="211"/>
      <c r="J162" s="212">
        <f t="shared" ref="J162:J173" si="0">ROUND(I162*H162,2)</f>
        <v>0</v>
      </c>
      <c r="K162" s="208" t="s">
        <v>240</v>
      </c>
      <c r="L162" s="213"/>
      <c r="M162" s="214" t="s">
        <v>19</v>
      </c>
      <c r="N162" s="215" t="s">
        <v>46</v>
      </c>
      <c r="O162" s="65"/>
      <c r="P162" s="187">
        <f t="shared" ref="P162:P173" si="1">O162*H162</f>
        <v>0</v>
      </c>
      <c r="Q162" s="187">
        <v>2.0000000000000001E-4</v>
      </c>
      <c r="R162" s="187">
        <f t="shared" ref="R162:R173" si="2">Q162*H162</f>
        <v>1.2000000000000001E-3</v>
      </c>
      <c r="S162" s="187">
        <v>0</v>
      </c>
      <c r="T162" s="188">
        <f t="shared" ref="T162:T173" si="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9" t="s">
        <v>313</v>
      </c>
      <c r="AT162" s="189" t="s">
        <v>310</v>
      </c>
      <c r="AU162" s="189" t="s">
        <v>86</v>
      </c>
      <c r="AY162" s="18" t="s">
        <v>233</v>
      </c>
      <c r="BE162" s="190">
        <f t="shared" ref="BE162:BE173" si="4">IF(N162="základní",J162,0)</f>
        <v>0</v>
      </c>
      <c r="BF162" s="190">
        <f t="shared" ref="BF162:BF173" si="5">IF(N162="snížená",J162,0)</f>
        <v>0</v>
      </c>
      <c r="BG162" s="190">
        <f t="shared" ref="BG162:BG173" si="6">IF(N162="zákl. přenesená",J162,0)</f>
        <v>0</v>
      </c>
      <c r="BH162" s="190">
        <f t="shared" ref="BH162:BH173" si="7">IF(N162="sníž. přenesená",J162,0)</f>
        <v>0</v>
      </c>
      <c r="BI162" s="190">
        <f t="shared" ref="BI162:BI173" si="8">IF(N162="nulová",J162,0)</f>
        <v>0</v>
      </c>
      <c r="BJ162" s="18" t="s">
        <v>80</v>
      </c>
      <c r="BK162" s="190">
        <f t="shared" ref="BK162:BK173" si="9">ROUND(I162*H162,2)</f>
        <v>0</v>
      </c>
      <c r="BL162" s="18" t="s">
        <v>194</v>
      </c>
      <c r="BM162" s="189" t="s">
        <v>2966</v>
      </c>
    </row>
    <row r="163" spans="1:65" s="2" customFormat="1" ht="16.5" customHeight="1">
      <c r="A163" s="35"/>
      <c r="B163" s="36"/>
      <c r="C163" s="206" t="s">
        <v>419</v>
      </c>
      <c r="D163" s="206" t="s">
        <v>310</v>
      </c>
      <c r="E163" s="207" t="s">
        <v>1423</v>
      </c>
      <c r="F163" s="208" t="s">
        <v>1424</v>
      </c>
      <c r="G163" s="209" t="s">
        <v>301</v>
      </c>
      <c r="H163" s="210">
        <v>3</v>
      </c>
      <c r="I163" s="211"/>
      <c r="J163" s="212">
        <f t="shared" si="0"/>
        <v>0</v>
      </c>
      <c r="K163" s="208" t="s">
        <v>240</v>
      </c>
      <c r="L163" s="213"/>
      <c r="M163" s="214" t="s">
        <v>19</v>
      </c>
      <c r="N163" s="215" t="s">
        <v>46</v>
      </c>
      <c r="O163" s="65"/>
      <c r="P163" s="187">
        <f t="shared" si="1"/>
        <v>0</v>
      </c>
      <c r="Q163" s="187">
        <v>4.0000000000000003E-5</v>
      </c>
      <c r="R163" s="187">
        <f t="shared" si="2"/>
        <v>1.2000000000000002E-4</v>
      </c>
      <c r="S163" s="187">
        <v>0</v>
      </c>
      <c r="T163" s="188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9" t="s">
        <v>313</v>
      </c>
      <c r="AT163" s="189" t="s">
        <v>310</v>
      </c>
      <c r="AU163" s="189" t="s">
        <v>86</v>
      </c>
      <c r="AY163" s="18" t="s">
        <v>233</v>
      </c>
      <c r="BE163" s="190">
        <f t="shared" si="4"/>
        <v>0</v>
      </c>
      <c r="BF163" s="190">
        <f t="shared" si="5"/>
        <v>0</v>
      </c>
      <c r="BG163" s="190">
        <f t="shared" si="6"/>
        <v>0</v>
      </c>
      <c r="BH163" s="190">
        <f t="shared" si="7"/>
        <v>0</v>
      </c>
      <c r="BI163" s="190">
        <f t="shared" si="8"/>
        <v>0</v>
      </c>
      <c r="BJ163" s="18" t="s">
        <v>80</v>
      </c>
      <c r="BK163" s="190">
        <f t="shared" si="9"/>
        <v>0</v>
      </c>
      <c r="BL163" s="18" t="s">
        <v>194</v>
      </c>
      <c r="BM163" s="189" t="s">
        <v>2967</v>
      </c>
    </row>
    <row r="164" spans="1:65" s="2" customFormat="1" ht="16.5" customHeight="1">
      <c r="A164" s="35"/>
      <c r="B164" s="36"/>
      <c r="C164" s="206" t="s">
        <v>424</v>
      </c>
      <c r="D164" s="206" t="s">
        <v>310</v>
      </c>
      <c r="E164" s="207" t="s">
        <v>1426</v>
      </c>
      <c r="F164" s="208" t="s">
        <v>1427</v>
      </c>
      <c r="G164" s="209" t="s">
        <v>301</v>
      </c>
      <c r="H164" s="210">
        <v>6</v>
      </c>
      <c r="I164" s="211"/>
      <c r="J164" s="212">
        <f t="shared" si="0"/>
        <v>0</v>
      </c>
      <c r="K164" s="208" t="s">
        <v>240</v>
      </c>
      <c r="L164" s="213"/>
      <c r="M164" s="214" t="s">
        <v>19</v>
      </c>
      <c r="N164" s="215" t="s">
        <v>46</v>
      </c>
      <c r="O164" s="65"/>
      <c r="P164" s="187">
        <f t="shared" si="1"/>
        <v>0</v>
      </c>
      <c r="Q164" s="187">
        <v>6.9999999999999994E-5</v>
      </c>
      <c r="R164" s="187">
        <f t="shared" si="2"/>
        <v>4.1999999999999996E-4</v>
      </c>
      <c r="S164" s="187">
        <v>0</v>
      </c>
      <c r="T164" s="188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313</v>
      </c>
      <c r="AT164" s="189" t="s">
        <v>310</v>
      </c>
      <c r="AU164" s="189" t="s">
        <v>86</v>
      </c>
      <c r="AY164" s="18" t="s">
        <v>233</v>
      </c>
      <c r="BE164" s="190">
        <f t="shared" si="4"/>
        <v>0</v>
      </c>
      <c r="BF164" s="190">
        <f t="shared" si="5"/>
        <v>0</v>
      </c>
      <c r="BG164" s="190">
        <f t="shared" si="6"/>
        <v>0</v>
      </c>
      <c r="BH164" s="190">
        <f t="shared" si="7"/>
        <v>0</v>
      </c>
      <c r="BI164" s="190">
        <f t="shared" si="8"/>
        <v>0</v>
      </c>
      <c r="BJ164" s="18" t="s">
        <v>80</v>
      </c>
      <c r="BK164" s="190">
        <f t="shared" si="9"/>
        <v>0</v>
      </c>
      <c r="BL164" s="18" t="s">
        <v>194</v>
      </c>
      <c r="BM164" s="189" t="s">
        <v>2968</v>
      </c>
    </row>
    <row r="165" spans="1:65" s="2" customFormat="1" ht="16.5" customHeight="1">
      <c r="A165" s="35"/>
      <c r="B165" s="36"/>
      <c r="C165" s="206" t="s">
        <v>313</v>
      </c>
      <c r="D165" s="206" t="s">
        <v>310</v>
      </c>
      <c r="E165" s="207" t="s">
        <v>2969</v>
      </c>
      <c r="F165" s="208" t="s">
        <v>2970</v>
      </c>
      <c r="G165" s="209" t="s">
        <v>301</v>
      </c>
      <c r="H165" s="210">
        <v>3</v>
      </c>
      <c r="I165" s="211"/>
      <c r="J165" s="212">
        <f t="shared" si="0"/>
        <v>0</v>
      </c>
      <c r="K165" s="208" t="s">
        <v>19</v>
      </c>
      <c r="L165" s="213"/>
      <c r="M165" s="214" t="s">
        <v>19</v>
      </c>
      <c r="N165" s="215" t="s">
        <v>46</v>
      </c>
      <c r="O165" s="65"/>
      <c r="P165" s="187">
        <f t="shared" si="1"/>
        <v>0</v>
      </c>
      <c r="Q165" s="187">
        <v>5.0000000000000002E-5</v>
      </c>
      <c r="R165" s="187">
        <f t="shared" si="2"/>
        <v>1.5000000000000001E-4</v>
      </c>
      <c r="S165" s="187">
        <v>0</v>
      </c>
      <c r="T165" s="188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313</v>
      </c>
      <c r="AT165" s="189" t="s">
        <v>310</v>
      </c>
      <c r="AU165" s="189" t="s">
        <v>86</v>
      </c>
      <c r="AY165" s="18" t="s">
        <v>233</v>
      </c>
      <c r="BE165" s="190">
        <f t="shared" si="4"/>
        <v>0</v>
      </c>
      <c r="BF165" s="190">
        <f t="shared" si="5"/>
        <v>0</v>
      </c>
      <c r="BG165" s="190">
        <f t="shared" si="6"/>
        <v>0</v>
      </c>
      <c r="BH165" s="190">
        <f t="shared" si="7"/>
        <v>0</v>
      </c>
      <c r="BI165" s="190">
        <f t="shared" si="8"/>
        <v>0</v>
      </c>
      <c r="BJ165" s="18" t="s">
        <v>80</v>
      </c>
      <c r="BK165" s="190">
        <f t="shared" si="9"/>
        <v>0</v>
      </c>
      <c r="BL165" s="18" t="s">
        <v>194</v>
      </c>
      <c r="BM165" s="189" t="s">
        <v>2971</v>
      </c>
    </row>
    <row r="166" spans="1:65" s="2" customFormat="1" ht="16.5" customHeight="1">
      <c r="A166" s="35"/>
      <c r="B166" s="36"/>
      <c r="C166" s="206" t="s">
        <v>432</v>
      </c>
      <c r="D166" s="206" t="s">
        <v>310</v>
      </c>
      <c r="E166" s="207" t="s">
        <v>1429</v>
      </c>
      <c r="F166" s="208" t="s">
        <v>1430</v>
      </c>
      <c r="G166" s="209" t="s">
        <v>301</v>
      </c>
      <c r="H166" s="210">
        <v>3</v>
      </c>
      <c r="I166" s="211"/>
      <c r="J166" s="212">
        <f t="shared" si="0"/>
        <v>0</v>
      </c>
      <c r="K166" s="208" t="s">
        <v>240</v>
      </c>
      <c r="L166" s="213"/>
      <c r="M166" s="214" t="s">
        <v>19</v>
      </c>
      <c r="N166" s="215" t="s">
        <v>46</v>
      </c>
      <c r="O166" s="65"/>
      <c r="P166" s="187">
        <f t="shared" si="1"/>
        <v>0</v>
      </c>
      <c r="Q166" s="187">
        <v>1.0000000000000001E-5</v>
      </c>
      <c r="R166" s="187">
        <f t="shared" si="2"/>
        <v>3.0000000000000004E-5</v>
      </c>
      <c r="S166" s="187">
        <v>0</v>
      </c>
      <c r="T166" s="188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313</v>
      </c>
      <c r="AT166" s="189" t="s">
        <v>310</v>
      </c>
      <c r="AU166" s="189" t="s">
        <v>86</v>
      </c>
      <c r="AY166" s="18" t="s">
        <v>233</v>
      </c>
      <c r="BE166" s="190">
        <f t="shared" si="4"/>
        <v>0</v>
      </c>
      <c r="BF166" s="190">
        <f t="shared" si="5"/>
        <v>0</v>
      </c>
      <c r="BG166" s="190">
        <f t="shared" si="6"/>
        <v>0</v>
      </c>
      <c r="BH166" s="190">
        <f t="shared" si="7"/>
        <v>0</v>
      </c>
      <c r="BI166" s="190">
        <f t="shared" si="8"/>
        <v>0</v>
      </c>
      <c r="BJ166" s="18" t="s">
        <v>80</v>
      </c>
      <c r="BK166" s="190">
        <f t="shared" si="9"/>
        <v>0</v>
      </c>
      <c r="BL166" s="18" t="s">
        <v>194</v>
      </c>
      <c r="BM166" s="189" t="s">
        <v>2972</v>
      </c>
    </row>
    <row r="167" spans="1:65" s="2" customFormat="1" ht="24.2" customHeight="1">
      <c r="A167" s="35"/>
      <c r="B167" s="36"/>
      <c r="C167" s="206" t="s">
        <v>437</v>
      </c>
      <c r="D167" s="206" t="s">
        <v>310</v>
      </c>
      <c r="E167" s="207" t="s">
        <v>1432</v>
      </c>
      <c r="F167" s="208" t="s">
        <v>1433</v>
      </c>
      <c r="G167" s="209" t="s">
        <v>301</v>
      </c>
      <c r="H167" s="210">
        <v>6</v>
      </c>
      <c r="I167" s="211"/>
      <c r="J167" s="212">
        <f t="shared" si="0"/>
        <v>0</v>
      </c>
      <c r="K167" s="208" t="s">
        <v>240</v>
      </c>
      <c r="L167" s="213"/>
      <c r="M167" s="214" t="s">
        <v>19</v>
      </c>
      <c r="N167" s="215" t="s">
        <v>46</v>
      </c>
      <c r="O167" s="65"/>
      <c r="P167" s="187">
        <f t="shared" si="1"/>
        <v>0</v>
      </c>
      <c r="Q167" s="187">
        <v>1.7000000000000001E-4</v>
      </c>
      <c r="R167" s="187">
        <f t="shared" si="2"/>
        <v>1.0200000000000001E-3</v>
      </c>
      <c r="S167" s="187">
        <v>0</v>
      </c>
      <c r="T167" s="188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313</v>
      </c>
      <c r="AT167" s="189" t="s">
        <v>310</v>
      </c>
      <c r="AU167" s="189" t="s">
        <v>86</v>
      </c>
      <c r="AY167" s="18" t="s">
        <v>233</v>
      </c>
      <c r="BE167" s="190">
        <f t="shared" si="4"/>
        <v>0</v>
      </c>
      <c r="BF167" s="190">
        <f t="shared" si="5"/>
        <v>0</v>
      </c>
      <c r="BG167" s="190">
        <f t="shared" si="6"/>
        <v>0</v>
      </c>
      <c r="BH167" s="190">
        <f t="shared" si="7"/>
        <v>0</v>
      </c>
      <c r="BI167" s="190">
        <f t="shared" si="8"/>
        <v>0</v>
      </c>
      <c r="BJ167" s="18" t="s">
        <v>80</v>
      </c>
      <c r="BK167" s="190">
        <f t="shared" si="9"/>
        <v>0</v>
      </c>
      <c r="BL167" s="18" t="s">
        <v>194</v>
      </c>
      <c r="BM167" s="189" t="s">
        <v>2973</v>
      </c>
    </row>
    <row r="168" spans="1:65" s="2" customFormat="1" ht="24.2" customHeight="1">
      <c r="A168" s="35"/>
      <c r="B168" s="36"/>
      <c r="C168" s="206" t="s">
        <v>442</v>
      </c>
      <c r="D168" s="206" t="s">
        <v>310</v>
      </c>
      <c r="E168" s="207" t="s">
        <v>1435</v>
      </c>
      <c r="F168" s="208" t="s">
        <v>1436</v>
      </c>
      <c r="G168" s="209" t="s">
        <v>301</v>
      </c>
      <c r="H168" s="210">
        <v>6</v>
      </c>
      <c r="I168" s="211"/>
      <c r="J168" s="212">
        <f t="shared" si="0"/>
        <v>0</v>
      </c>
      <c r="K168" s="208" t="s">
        <v>240</v>
      </c>
      <c r="L168" s="213"/>
      <c r="M168" s="214" t="s">
        <v>19</v>
      </c>
      <c r="N168" s="215" t="s">
        <v>46</v>
      </c>
      <c r="O168" s="65"/>
      <c r="P168" s="187">
        <f t="shared" si="1"/>
        <v>0</v>
      </c>
      <c r="Q168" s="187">
        <v>1E-4</v>
      </c>
      <c r="R168" s="187">
        <f t="shared" si="2"/>
        <v>6.0000000000000006E-4</v>
      </c>
      <c r="S168" s="187">
        <v>0</v>
      </c>
      <c r="T168" s="188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313</v>
      </c>
      <c r="AT168" s="189" t="s">
        <v>310</v>
      </c>
      <c r="AU168" s="189" t="s">
        <v>86</v>
      </c>
      <c r="AY168" s="18" t="s">
        <v>233</v>
      </c>
      <c r="BE168" s="190">
        <f t="shared" si="4"/>
        <v>0</v>
      </c>
      <c r="BF168" s="190">
        <f t="shared" si="5"/>
        <v>0</v>
      </c>
      <c r="BG168" s="190">
        <f t="shared" si="6"/>
        <v>0</v>
      </c>
      <c r="BH168" s="190">
        <f t="shared" si="7"/>
        <v>0</v>
      </c>
      <c r="BI168" s="190">
        <f t="shared" si="8"/>
        <v>0</v>
      </c>
      <c r="BJ168" s="18" t="s">
        <v>80</v>
      </c>
      <c r="BK168" s="190">
        <f t="shared" si="9"/>
        <v>0</v>
      </c>
      <c r="BL168" s="18" t="s">
        <v>194</v>
      </c>
      <c r="BM168" s="189" t="s">
        <v>2974</v>
      </c>
    </row>
    <row r="169" spans="1:65" s="2" customFormat="1" ht="24.2" customHeight="1">
      <c r="A169" s="35"/>
      <c r="B169" s="36"/>
      <c r="C169" s="206" t="s">
        <v>447</v>
      </c>
      <c r="D169" s="206" t="s">
        <v>310</v>
      </c>
      <c r="E169" s="207" t="s">
        <v>1522</v>
      </c>
      <c r="F169" s="208" t="s">
        <v>1523</v>
      </c>
      <c r="G169" s="209" t="s">
        <v>301</v>
      </c>
      <c r="H169" s="210">
        <v>6</v>
      </c>
      <c r="I169" s="211"/>
      <c r="J169" s="212">
        <f t="shared" si="0"/>
        <v>0</v>
      </c>
      <c r="K169" s="208" t="s">
        <v>240</v>
      </c>
      <c r="L169" s="213"/>
      <c r="M169" s="214" t="s">
        <v>19</v>
      </c>
      <c r="N169" s="215" t="s">
        <v>46</v>
      </c>
      <c r="O169" s="65"/>
      <c r="P169" s="187">
        <f t="shared" si="1"/>
        <v>0</v>
      </c>
      <c r="Q169" s="187">
        <v>3.0000000000000001E-5</v>
      </c>
      <c r="R169" s="187">
        <f t="shared" si="2"/>
        <v>1.8000000000000001E-4</v>
      </c>
      <c r="S169" s="187">
        <v>0</v>
      </c>
      <c r="T169" s="188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313</v>
      </c>
      <c r="AT169" s="189" t="s">
        <v>310</v>
      </c>
      <c r="AU169" s="189" t="s">
        <v>86</v>
      </c>
      <c r="AY169" s="18" t="s">
        <v>233</v>
      </c>
      <c r="BE169" s="190">
        <f t="shared" si="4"/>
        <v>0</v>
      </c>
      <c r="BF169" s="190">
        <f t="shared" si="5"/>
        <v>0</v>
      </c>
      <c r="BG169" s="190">
        <f t="shared" si="6"/>
        <v>0</v>
      </c>
      <c r="BH169" s="190">
        <f t="shared" si="7"/>
        <v>0</v>
      </c>
      <c r="BI169" s="190">
        <f t="shared" si="8"/>
        <v>0</v>
      </c>
      <c r="BJ169" s="18" t="s">
        <v>80</v>
      </c>
      <c r="BK169" s="190">
        <f t="shared" si="9"/>
        <v>0</v>
      </c>
      <c r="BL169" s="18" t="s">
        <v>194</v>
      </c>
      <c r="BM169" s="189" t="s">
        <v>2975</v>
      </c>
    </row>
    <row r="170" spans="1:65" s="2" customFormat="1" ht="24.2" customHeight="1">
      <c r="A170" s="35"/>
      <c r="B170" s="36"/>
      <c r="C170" s="206" t="s">
        <v>452</v>
      </c>
      <c r="D170" s="206" t="s">
        <v>310</v>
      </c>
      <c r="E170" s="207" t="s">
        <v>1519</v>
      </c>
      <c r="F170" s="208" t="s">
        <v>1520</v>
      </c>
      <c r="G170" s="209" t="s">
        <v>301</v>
      </c>
      <c r="H170" s="210">
        <v>9</v>
      </c>
      <c r="I170" s="211"/>
      <c r="J170" s="212">
        <f t="shared" si="0"/>
        <v>0</v>
      </c>
      <c r="K170" s="208" t="s">
        <v>240</v>
      </c>
      <c r="L170" s="213"/>
      <c r="M170" s="214" t="s">
        <v>19</v>
      </c>
      <c r="N170" s="215" t="s">
        <v>46</v>
      </c>
      <c r="O170" s="65"/>
      <c r="P170" s="187">
        <f t="shared" si="1"/>
        <v>0</v>
      </c>
      <c r="Q170" s="187">
        <v>2.0000000000000002E-5</v>
      </c>
      <c r="R170" s="187">
        <f t="shared" si="2"/>
        <v>1.8000000000000001E-4</v>
      </c>
      <c r="S170" s="187">
        <v>0</v>
      </c>
      <c r="T170" s="188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9" t="s">
        <v>313</v>
      </c>
      <c r="AT170" s="189" t="s">
        <v>310</v>
      </c>
      <c r="AU170" s="189" t="s">
        <v>86</v>
      </c>
      <c r="AY170" s="18" t="s">
        <v>233</v>
      </c>
      <c r="BE170" s="190">
        <f t="shared" si="4"/>
        <v>0</v>
      </c>
      <c r="BF170" s="190">
        <f t="shared" si="5"/>
        <v>0</v>
      </c>
      <c r="BG170" s="190">
        <f t="shared" si="6"/>
        <v>0</v>
      </c>
      <c r="BH170" s="190">
        <f t="shared" si="7"/>
        <v>0</v>
      </c>
      <c r="BI170" s="190">
        <f t="shared" si="8"/>
        <v>0</v>
      </c>
      <c r="BJ170" s="18" t="s">
        <v>80</v>
      </c>
      <c r="BK170" s="190">
        <f t="shared" si="9"/>
        <v>0</v>
      </c>
      <c r="BL170" s="18" t="s">
        <v>194</v>
      </c>
      <c r="BM170" s="189" t="s">
        <v>2976</v>
      </c>
    </row>
    <row r="171" spans="1:65" s="2" customFormat="1" ht="16.5" customHeight="1">
      <c r="A171" s="35"/>
      <c r="B171" s="36"/>
      <c r="C171" s="206" t="s">
        <v>457</v>
      </c>
      <c r="D171" s="206" t="s">
        <v>310</v>
      </c>
      <c r="E171" s="207" t="s">
        <v>1438</v>
      </c>
      <c r="F171" s="208" t="s">
        <v>1439</v>
      </c>
      <c r="G171" s="209" t="s">
        <v>301</v>
      </c>
      <c r="H171" s="210">
        <v>2</v>
      </c>
      <c r="I171" s="211"/>
      <c r="J171" s="212">
        <f t="shared" si="0"/>
        <v>0</v>
      </c>
      <c r="K171" s="208" t="s">
        <v>240</v>
      </c>
      <c r="L171" s="213"/>
      <c r="M171" s="214" t="s">
        <v>19</v>
      </c>
      <c r="N171" s="215" t="s">
        <v>46</v>
      </c>
      <c r="O171" s="65"/>
      <c r="P171" s="187">
        <f t="shared" si="1"/>
        <v>0</v>
      </c>
      <c r="Q171" s="187">
        <v>8.0000000000000007E-5</v>
      </c>
      <c r="R171" s="187">
        <f t="shared" si="2"/>
        <v>1.6000000000000001E-4</v>
      </c>
      <c r="S171" s="187">
        <v>0</v>
      </c>
      <c r="T171" s="188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9" t="s">
        <v>313</v>
      </c>
      <c r="AT171" s="189" t="s">
        <v>310</v>
      </c>
      <c r="AU171" s="189" t="s">
        <v>86</v>
      </c>
      <c r="AY171" s="18" t="s">
        <v>233</v>
      </c>
      <c r="BE171" s="190">
        <f t="shared" si="4"/>
        <v>0</v>
      </c>
      <c r="BF171" s="190">
        <f t="shared" si="5"/>
        <v>0</v>
      </c>
      <c r="BG171" s="190">
        <f t="shared" si="6"/>
        <v>0</v>
      </c>
      <c r="BH171" s="190">
        <f t="shared" si="7"/>
        <v>0</v>
      </c>
      <c r="BI171" s="190">
        <f t="shared" si="8"/>
        <v>0</v>
      </c>
      <c r="BJ171" s="18" t="s">
        <v>80</v>
      </c>
      <c r="BK171" s="190">
        <f t="shared" si="9"/>
        <v>0</v>
      </c>
      <c r="BL171" s="18" t="s">
        <v>194</v>
      </c>
      <c r="BM171" s="189" t="s">
        <v>2977</v>
      </c>
    </row>
    <row r="172" spans="1:65" s="2" customFormat="1" ht="16.5" customHeight="1">
      <c r="A172" s="35"/>
      <c r="B172" s="36"/>
      <c r="C172" s="206" t="s">
        <v>462</v>
      </c>
      <c r="D172" s="206" t="s">
        <v>310</v>
      </c>
      <c r="E172" s="207" t="s">
        <v>1441</v>
      </c>
      <c r="F172" s="208" t="s">
        <v>1442</v>
      </c>
      <c r="G172" s="209" t="s">
        <v>301</v>
      </c>
      <c r="H172" s="210">
        <v>1</v>
      </c>
      <c r="I172" s="211"/>
      <c r="J172" s="212">
        <f t="shared" si="0"/>
        <v>0</v>
      </c>
      <c r="K172" s="208" t="s">
        <v>240</v>
      </c>
      <c r="L172" s="213"/>
      <c r="M172" s="214" t="s">
        <v>19</v>
      </c>
      <c r="N172" s="215" t="s">
        <v>46</v>
      </c>
      <c r="O172" s="65"/>
      <c r="P172" s="187">
        <f t="shared" si="1"/>
        <v>0</v>
      </c>
      <c r="Q172" s="187">
        <v>2.0000000000000002E-5</v>
      </c>
      <c r="R172" s="187">
        <f t="shared" si="2"/>
        <v>2.0000000000000002E-5</v>
      </c>
      <c r="S172" s="187">
        <v>0</v>
      </c>
      <c r="T172" s="188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313</v>
      </c>
      <c r="AT172" s="189" t="s">
        <v>310</v>
      </c>
      <c r="AU172" s="189" t="s">
        <v>86</v>
      </c>
      <c r="AY172" s="18" t="s">
        <v>233</v>
      </c>
      <c r="BE172" s="190">
        <f t="shared" si="4"/>
        <v>0</v>
      </c>
      <c r="BF172" s="190">
        <f t="shared" si="5"/>
        <v>0</v>
      </c>
      <c r="BG172" s="190">
        <f t="shared" si="6"/>
        <v>0</v>
      </c>
      <c r="BH172" s="190">
        <f t="shared" si="7"/>
        <v>0</v>
      </c>
      <c r="BI172" s="190">
        <f t="shared" si="8"/>
        <v>0</v>
      </c>
      <c r="BJ172" s="18" t="s">
        <v>80</v>
      </c>
      <c r="BK172" s="190">
        <f t="shared" si="9"/>
        <v>0</v>
      </c>
      <c r="BL172" s="18" t="s">
        <v>194</v>
      </c>
      <c r="BM172" s="189" t="s">
        <v>2978</v>
      </c>
    </row>
    <row r="173" spans="1:65" s="2" customFormat="1" ht="37.9" customHeight="1">
      <c r="A173" s="35"/>
      <c r="B173" s="36"/>
      <c r="C173" s="178" t="s">
        <v>466</v>
      </c>
      <c r="D173" s="178" t="s">
        <v>236</v>
      </c>
      <c r="E173" s="179" t="s">
        <v>1444</v>
      </c>
      <c r="F173" s="180" t="s">
        <v>1445</v>
      </c>
      <c r="G173" s="181" t="s">
        <v>307</v>
      </c>
      <c r="H173" s="182">
        <v>183</v>
      </c>
      <c r="I173" s="183"/>
      <c r="J173" s="184">
        <f t="shared" si="0"/>
        <v>0</v>
      </c>
      <c r="K173" s="180" t="s">
        <v>240</v>
      </c>
      <c r="L173" s="40"/>
      <c r="M173" s="185" t="s">
        <v>19</v>
      </c>
      <c r="N173" s="186" t="s">
        <v>46</v>
      </c>
      <c r="O173" s="65"/>
      <c r="P173" s="187">
        <f t="shared" si="1"/>
        <v>0</v>
      </c>
      <c r="Q173" s="187">
        <v>1.9000000000000001E-4</v>
      </c>
      <c r="R173" s="187">
        <f t="shared" si="2"/>
        <v>3.4770000000000002E-2</v>
      </c>
      <c r="S173" s="187">
        <v>0</v>
      </c>
      <c r="T173" s="188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 t="shared" si="4"/>
        <v>0</v>
      </c>
      <c r="BF173" s="190">
        <f t="shared" si="5"/>
        <v>0</v>
      </c>
      <c r="BG173" s="190">
        <f t="shared" si="6"/>
        <v>0</v>
      </c>
      <c r="BH173" s="190">
        <f t="shared" si="7"/>
        <v>0</v>
      </c>
      <c r="BI173" s="190">
        <f t="shared" si="8"/>
        <v>0</v>
      </c>
      <c r="BJ173" s="18" t="s">
        <v>80</v>
      </c>
      <c r="BK173" s="190">
        <f t="shared" si="9"/>
        <v>0</v>
      </c>
      <c r="BL173" s="18" t="s">
        <v>194</v>
      </c>
      <c r="BM173" s="189" t="s">
        <v>2979</v>
      </c>
    </row>
    <row r="174" spans="1:65" s="2" customFormat="1">
      <c r="A174" s="35"/>
      <c r="B174" s="36"/>
      <c r="C174" s="37"/>
      <c r="D174" s="191" t="s">
        <v>243</v>
      </c>
      <c r="E174" s="37"/>
      <c r="F174" s="192" t="s">
        <v>1447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243</v>
      </c>
      <c r="AU174" s="18" t="s">
        <v>86</v>
      </c>
    </row>
    <row r="175" spans="1:65" s="2" customFormat="1" ht="44.25" customHeight="1">
      <c r="A175" s="35"/>
      <c r="B175" s="36"/>
      <c r="C175" s="178" t="s">
        <v>472</v>
      </c>
      <c r="D175" s="178" t="s">
        <v>236</v>
      </c>
      <c r="E175" s="179" t="s">
        <v>1448</v>
      </c>
      <c r="F175" s="180" t="s">
        <v>1449</v>
      </c>
      <c r="G175" s="181" t="s">
        <v>549</v>
      </c>
      <c r="H175" s="182">
        <v>0.69499999999999995</v>
      </c>
      <c r="I175" s="183"/>
      <c r="J175" s="184">
        <f>ROUND(I175*H175,2)</f>
        <v>0</v>
      </c>
      <c r="K175" s="180" t="s">
        <v>240</v>
      </c>
      <c r="L175" s="40"/>
      <c r="M175" s="185" t="s">
        <v>19</v>
      </c>
      <c r="N175" s="186" t="s">
        <v>46</v>
      </c>
      <c r="O175" s="65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194</v>
      </c>
      <c r="AT175" s="189" t="s">
        <v>236</v>
      </c>
      <c r="AU175" s="189" t="s">
        <v>86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194</v>
      </c>
      <c r="BM175" s="189" t="s">
        <v>2980</v>
      </c>
    </row>
    <row r="176" spans="1:65" s="2" customFormat="1">
      <c r="A176" s="35"/>
      <c r="B176" s="36"/>
      <c r="C176" s="37"/>
      <c r="D176" s="191" t="s">
        <v>243</v>
      </c>
      <c r="E176" s="37"/>
      <c r="F176" s="192" t="s">
        <v>1451</v>
      </c>
      <c r="G176" s="37"/>
      <c r="H176" s="37"/>
      <c r="I176" s="193"/>
      <c r="J176" s="37"/>
      <c r="K176" s="37"/>
      <c r="L176" s="40"/>
      <c r="M176" s="194"/>
      <c r="N176" s="195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243</v>
      </c>
      <c r="AU176" s="18" t="s">
        <v>86</v>
      </c>
    </row>
    <row r="177" spans="1:65" s="2" customFormat="1" ht="49.15" customHeight="1">
      <c r="A177" s="35"/>
      <c r="B177" s="36"/>
      <c r="C177" s="178" t="s">
        <v>476</v>
      </c>
      <c r="D177" s="178" t="s">
        <v>236</v>
      </c>
      <c r="E177" s="179" t="s">
        <v>1452</v>
      </c>
      <c r="F177" s="180" t="s">
        <v>1453</v>
      </c>
      <c r="G177" s="181" t="s">
        <v>549</v>
      </c>
      <c r="H177" s="182">
        <v>0.69499999999999995</v>
      </c>
      <c r="I177" s="183"/>
      <c r="J177" s="184">
        <f>ROUND(I177*H177,2)</f>
        <v>0</v>
      </c>
      <c r="K177" s="180" t="s">
        <v>240</v>
      </c>
      <c r="L177" s="40"/>
      <c r="M177" s="185" t="s">
        <v>19</v>
      </c>
      <c r="N177" s="186" t="s">
        <v>46</v>
      </c>
      <c r="O177" s="65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9" t="s">
        <v>194</v>
      </c>
      <c r="AT177" s="189" t="s">
        <v>236</v>
      </c>
      <c r="AU177" s="189" t="s">
        <v>86</v>
      </c>
      <c r="AY177" s="18" t="s">
        <v>233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8" t="s">
        <v>80</v>
      </c>
      <c r="BK177" s="190">
        <f>ROUND(I177*H177,2)</f>
        <v>0</v>
      </c>
      <c r="BL177" s="18" t="s">
        <v>194</v>
      </c>
      <c r="BM177" s="189" t="s">
        <v>2981</v>
      </c>
    </row>
    <row r="178" spans="1:65" s="2" customFormat="1">
      <c r="A178" s="35"/>
      <c r="B178" s="36"/>
      <c r="C178" s="37"/>
      <c r="D178" s="191" t="s">
        <v>243</v>
      </c>
      <c r="E178" s="37"/>
      <c r="F178" s="192" t="s">
        <v>1455</v>
      </c>
      <c r="G178" s="37"/>
      <c r="H178" s="37"/>
      <c r="I178" s="193"/>
      <c r="J178" s="37"/>
      <c r="K178" s="37"/>
      <c r="L178" s="40"/>
      <c r="M178" s="198"/>
      <c r="N178" s="199"/>
      <c r="O178" s="200"/>
      <c r="P178" s="200"/>
      <c r="Q178" s="200"/>
      <c r="R178" s="200"/>
      <c r="S178" s="200"/>
      <c r="T178" s="20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243</v>
      </c>
      <c r="AU178" s="18" t="s">
        <v>86</v>
      </c>
    </row>
    <row r="179" spans="1:65" s="2" customFormat="1" ht="6.95" customHeight="1">
      <c r="A179" s="35"/>
      <c r="B179" s="48"/>
      <c r="C179" s="49"/>
      <c r="D179" s="49"/>
      <c r="E179" s="49"/>
      <c r="F179" s="49"/>
      <c r="G179" s="49"/>
      <c r="H179" s="49"/>
      <c r="I179" s="49"/>
      <c r="J179" s="49"/>
      <c r="K179" s="49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HL351M5de1MG0FGdp7oNzMcbVbvGmo8RZ0Syor/bV1z75wwQkBSm3+u16YKenepzWFHjjLgZVhcyHrmbQ266tg==" saltValue="+XE2ynG3DQ6Q868WEhjjmOUBWqMjfUy1NDfSQTu77IIGu+/TXHYDrDkXwvIDtrzB4Q2gvaCyh3hcVrPOITeWfA==" spinCount="100000" sheet="1" objects="1" scenarios="1" formatColumns="0" formatRows="0" autoFilter="0"/>
  <autoFilter ref="C98:K178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06" r:id="rId2"/>
    <hyperlink ref="F117" r:id="rId3"/>
    <hyperlink ref="F120" r:id="rId4"/>
    <hyperlink ref="F122" r:id="rId5"/>
    <hyperlink ref="F124" r:id="rId6"/>
    <hyperlink ref="F127" r:id="rId7"/>
    <hyperlink ref="F131" r:id="rId8"/>
    <hyperlink ref="F133" r:id="rId9"/>
    <hyperlink ref="F135" r:id="rId10"/>
    <hyperlink ref="F137" r:id="rId11"/>
    <hyperlink ref="F139" r:id="rId12"/>
    <hyperlink ref="F141" r:id="rId13"/>
    <hyperlink ref="F143" r:id="rId14"/>
    <hyperlink ref="F145" r:id="rId15"/>
    <hyperlink ref="F147" r:id="rId16"/>
    <hyperlink ref="F149" r:id="rId17"/>
    <hyperlink ref="F151" r:id="rId18"/>
    <hyperlink ref="F153" r:id="rId19"/>
    <hyperlink ref="F155" r:id="rId20"/>
    <hyperlink ref="F157" r:id="rId21"/>
    <hyperlink ref="F159" r:id="rId22"/>
    <hyperlink ref="F161" r:id="rId23"/>
    <hyperlink ref="F174" r:id="rId24"/>
    <hyperlink ref="F176" r:id="rId25"/>
    <hyperlink ref="F178" r:id="rId2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2982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ROUND(J100,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ROUND((SUM(BE100:BE207)),  2)</f>
        <v>0</v>
      </c>
      <c r="G37" s="35"/>
      <c r="H37" s="35"/>
      <c r="I37" s="124">
        <v>0.21</v>
      </c>
      <c r="J37" s="123">
        <f>ROUND(((SUM(BE100:BE207))*I37),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ROUND((SUM(BF100:BF207)),  2)</f>
        <v>0</v>
      </c>
      <c r="G38" s="35"/>
      <c r="H38" s="35"/>
      <c r="I38" s="124">
        <v>0.15</v>
      </c>
      <c r="J38" s="123">
        <f>ROUND(((SUM(BF100:BF207))*I38),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ROUND((SUM(BG100:BG207)),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ROUND((SUM(BH100:BH207)),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ROUND((SUM(BI100:BI207)),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07 - 1.NP_3.ETAPA - VODOVOD_6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J100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J101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J102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J109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J118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J125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J128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J129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J164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1458</v>
      </c>
      <c r="E76" s="148"/>
      <c r="F76" s="148"/>
      <c r="G76" s="148"/>
      <c r="H76" s="148"/>
      <c r="I76" s="148"/>
      <c r="J76" s="149">
        <f>J186</f>
        <v>0</v>
      </c>
      <c r="K76" s="97"/>
      <c r="L76" s="150"/>
    </row>
    <row r="77" spans="1:47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217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90" t="str">
        <f>E7</f>
        <v>ZŠ Rokycanova - opravy vnitřních instalací</v>
      </c>
      <c r="F86" s="391"/>
      <c r="G86" s="391"/>
      <c r="H86" s="391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290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2634</v>
      </c>
      <c r="F88" s="376"/>
      <c r="G88" s="376"/>
      <c r="H88" s="376"/>
      <c r="I88" s="23"/>
      <c r="J88" s="23"/>
      <c r="K88" s="23"/>
      <c r="L88" s="21"/>
    </row>
    <row r="89" spans="1:31" s="1" customFormat="1" ht="12" customHeight="1">
      <c r="B89" s="22"/>
      <c r="C89" s="30" t="s">
        <v>292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94" t="s">
        <v>1289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297</v>
      </c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46" t="str">
        <f>E13</f>
        <v>07 - 1.NP_3.ETAPA - VODOVOD_6</v>
      </c>
      <c r="F92" s="384"/>
      <c r="G92" s="384"/>
      <c r="H92" s="384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F16</f>
        <v>Sokolov</v>
      </c>
      <c r="G94" s="37"/>
      <c r="H94" s="37"/>
      <c r="I94" s="30" t="s">
        <v>23</v>
      </c>
      <c r="J94" s="60" t="str">
        <f>IF(J16="","",J16)</f>
        <v>26. 1. 2022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E19</f>
        <v>Město Sokolov, Rokycanova 1929, Sokolov</v>
      </c>
      <c r="G96" s="37"/>
      <c r="H96" s="37"/>
      <c r="I96" s="30" t="s">
        <v>33</v>
      </c>
      <c r="J96" s="33" t="str">
        <f>E25</f>
        <v>NCI.CZ ENGINEERING s.r.o.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31</v>
      </c>
      <c r="D97" s="37"/>
      <c r="E97" s="37"/>
      <c r="F97" s="28" t="str">
        <f>IF(E22="","",E22)</f>
        <v>Vyplň údaj</v>
      </c>
      <c r="G97" s="37"/>
      <c r="H97" s="37"/>
      <c r="I97" s="30" t="s">
        <v>38</v>
      </c>
      <c r="J97" s="33" t="str">
        <f>E28</f>
        <v>Ing. Kamil Šlachta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1"/>
      <c r="B99" s="152"/>
      <c r="C99" s="153" t="s">
        <v>218</v>
      </c>
      <c r="D99" s="154" t="s">
        <v>60</v>
      </c>
      <c r="E99" s="154" t="s">
        <v>56</v>
      </c>
      <c r="F99" s="154" t="s">
        <v>57</v>
      </c>
      <c r="G99" s="154" t="s">
        <v>219</v>
      </c>
      <c r="H99" s="154" t="s">
        <v>220</v>
      </c>
      <c r="I99" s="154" t="s">
        <v>221</v>
      </c>
      <c r="J99" s="154" t="s">
        <v>209</v>
      </c>
      <c r="K99" s="155" t="s">
        <v>222</v>
      </c>
      <c r="L99" s="156"/>
      <c r="M99" s="69" t="s">
        <v>19</v>
      </c>
      <c r="N99" s="70" t="s">
        <v>45</v>
      </c>
      <c r="O99" s="70" t="s">
        <v>223</v>
      </c>
      <c r="P99" s="70" t="s">
        <v>224</v>
      </c>
      <c r="Q99" s="70" t="s">
        <v>225</v>
      </c>
      <c r="R99" s="70" t="s">
        <v>226</v>
      </c>
      <c r="S99" s="70" t="s">
        <v>227</v>
      </c>
      <c r="T99" s="71" t="s">
        <v>228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2" customFormat="1" ht="22.9" customHeight="1">
      <c r="A100" s="35"/>
      <c r="B100" s="36"/>
      <c r="C100" s="76" t="s">
        <v>229</v>
      </c>
      <c r="D100" s="37"/>
      <c r="E100" s="37"/>
      <c r="F100" s="37"/>
      <c r="G100" s="37"/>
      <c r="H100" s="37"/>
      <c r="I100" s="37"/>
      <c r="J100" s="157">
        <f>BK100</f>
        <v>0</v>
      </c>
      <c r="K100" s="37"/>
      <c r="L100" s="40"/>
      <c r="M100" s="72"/>
      <c r="N100" s="158"/>
      <c r="O100" s="73"/>
      <c r="P100" s="159">
        <f>P101+P128</f>
        <v>0</v>
      </c>
      <c r="Q100" s="73"/>
      <c r="R100" s="159">
        <f>R101+R128</f>
        <v>0.92228149999999998</v>
      </c>
      <c r="S100" s="73"/>
      <c r="T100" s="160">
        <f>T101+T128</f>
        <v>2.5973199999999999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74</v>
      </c>
      <c r="AU100" s="18" t="s">
        <v>210</v>
      </c>
      <c r="BK100" s="161">
        <f>BK101+BK128</f>
        <v>0</v>
      </c>
    </row>
    <row r="101" spans="1:65" s="12" customFormat="1" ht="25.9" customHeight="1">
      <c r="B101" s="162"/>
      <c r="C101" s="163"/>
      <c r="D101" s="164" t="s">
        <v>74</v>
      </c>
      <c r="E101" s="165" t="s">
        <v>1303</v>
      </c>
      <c r="F101" s="165" t="s">
        <v>1304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f>P102+P109+P118+P125</f>
        <v>0</v>
      </c>
      <c r="Q101" s="170"/>
      <c r="R101" s="171">
        <f>R102+R109+R118+R125</f>
        <v>0.45664749999999998</v>
      </c>
      <c r="S101" s="170"/>
      <c r="T101" s="172">
        <f>T102+T109+T118+T125</f>
        <v>2.3140000000000001</v>
      </c>
      <c r="AR101" s="173" t="s">
        <v>80</v>
      </c>
      <c r="AT101" s="174" t="s">
        <v>74</v>
      </c>
      <c r="AU101" s="174" t="s">
        <v>75</v>
      </c>
      <c r="AY101" s="173" t="s">
        <v>233</v>
      </c>
      <c r="BK101" s="175">
        <f>BK102+BK109+BK118+BK125</f>
        <v>0</v>
      </c>
    </row>
    <row r="102" spans="1:65" s="12" customFormat="1" ht="22.9" customHeight="1">
      <c r="B102" s="162"/>
      <c r="C102" s="163"/>
      <c r="D102" s="164" t="s">
        <v>74</v>
      </c>
      <c r="E102" s="176" t="s">
        <v>269</v>
      </c>
      <c r="F102" s="176" t="s">
        <v>1305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SUM(P103:P108)</f>
        <v>0</v>
      </c>
      <c r="Q102" s="170"/>
      <c r="R102" s="171">
        <f>SUM(R103:R108)</f>
        <v>0.45664749999999998</v>
      </c>
      <c r="S102" s="170"/>
      <c r="T102" s="172">
        <f>SUM(T103:T108)</f>
        <v>0</v>
      </c>
      <c r="AR102" s="173" t="s">
        <v>80</v>
      </c>
      <c r="AT102" s="174" t="s">
        <v>74</v>
      </c>
      <c r="AU102" s="174" t="s">
        <v>80</v>
      </c>
      <c r="AY102" s="173" t="s">
        <v>233</v>
      </c>
      <c r="BK102" s="175">
        <f>SUM(BK103:BK108)</f>
        <v>0</v>
      </c>
    </row>
    <row r="103" spans="1:65" s="2" customFormat="1" ht="24.2" customHeight="1">
      <c r="A103" s="35"/>
      <c r="B103" s="36"/>
      <c r="C103" s="178" t="s">
        <v>80</v>
      </c>
      <c r="D103" s="178" t="s">
        <v>236</v>
      </c>
      <c r="E103" s="179" t="s">
        <v>1306</v>
      </c>
      <c r="F103" s="180" t="s">
        <v>1307</v>
      </c>
      <c r="G103" s="181" t="s">
        <v>301</v>
      </c>
      <c r="H103" s="182">
        <v>3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3.3999999999999998E-3</v>
      </c>
      <c r="R103" s="187">
        <f>Q103*H103</f>
        <v>1.0199999999999999E-2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2983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1309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178" t="s">
        <v>86</v>
      </c>
      <c r="D105" s="178" t="s">
        <v>236</v>
      </c>
      <c r="E105" s="179" t="s">
        <v>1460</v>
      </c>
      <c r="F105" s="180" t="s">
        <v>1461</v>
      </c>
      <c r="G105" s="181" t="s">
        <v>1099</v>
      </c>
      <c r="H105" s="182">
        <v>3.75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4.1529999999999997E-2</v>
      </c>
      <c r="R105" s="187">
        <f>Q105*H105</f>
        <v>0.1557375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2984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1463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4.2" customHeight="1">
      <c r="A107" s="35"/>
      <c r="B107" s="36"/>
      <c r="C107" s="178" t="s">
        <v>91</v>
      </c>
      <c r="D107" s="178" t="s">
        <v>236</v>
      </c>
      <c r="E107" s="179" t="s">
        <v>1464</v>
      </c>
      <c r="F107" s="180" t="s">
        <v>1465</v>
      </c>
      <c r="G107" s="181" t="s">
        <v>1099</v>
      </c>
      <c r="H107" s="182">
        <v>7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4.1529999999999997E-2</v>
      </c>
      <c r="R107" s="187">
        <f>Q107*H107</f>
        <v>0.29070999999999997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2985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1467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12" customFormat="1" ht="22.9" customHeight="1">
      <c r="B109" s="162"/>
      <c r="C109" s="163"/>
      <c r="D109" s="164" t="s">
        <v>74</v>
      </c>
      <c r="E109" s="176" t="s">
        <v>340</v>
      </c>
      <c r="F109" s="176" t="s">
        <v>1333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SUM(P110:P117)</f>
        <v>0</v>
      </c>
      <c r="Q109" s="170"/>
      <c r="R109" s="171">
        <f>SUM(R110:R117)</f>
        <v>0</v>
      </c>
      <c r="S109" s="170"/>
      <c r="T109" s="172">
        <f>SUM(T110:T117)</f>
        <v>2.3140000000000001</v>
      </c>
      <c r="AR109" s="173" t="s">
        <v>80</v>
      </c>
      <c r="AT109" s="174" t="s">
        <v>74</v>
      </c>
      <c r="AU109" s="174" t="s">
        <v>80</v>
      </c>
      <c r="AY109" s="173" t="s">
        <v>233</v>
      </c>
      <c r="BK109" s="175">
        <f>SUM(BK110:BK117)</f>
        <v>0</v>
      </c>
    </row>
    <row r="110" spans="1:65" s="2" customFormat="1" ht="33" customHeight="1">
      <c r="A110" s="35"/>
      <c r="B110" s="36"/>
      <c r="C110" s="178" t="s">
        <v>260</v>
      </c>
      <c r="D110" s="178" t="s">
        <v>236</v>
      </c>
      <c r="E110" s="179" t="s">
        <v>1334</v>
      </c>
      <c r="F110" s="180" t="s">
        <v>1335</v>
      </c>
      <c r="G110" s="181" t="s">
        <v>301</v>
      </c>
      <c r="H110" s="182">
        <v>3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7.2999999999999995E-2</v>
      </c>
      <c r="T110" s="188">
        <f>S110*H110</f>
        <v>0.21899999999999997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2986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1337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37.9" customHeight="1">
      <c r="A112" s="35"/>
      <c r="B112" s="36"/>
      <c r="C112" s="178" t="s">
        <v>232</v>
      </c>
      <c r="D112" s="178" t="s">
        <v>236</v>
      </c>
      <c r="E112" s="179" t="s">
        <v>1469</v>
      </c>
      <c r="F112" s="180" t="s">
        <v>1470</v>
      </c>
      <c r="G112" s="181" t="s">
        <v>307</v>
      </c>
      <c r="H112" s="182">
        <v>25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1.7999999999999999E-2</v>
      </c>
      <c r="T112" s="188">
        <f>S112*H112</f>
        <v>0.44999999999999996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2987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1472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37.9" customHeight="1">
      <c r="A114" s="35"/>
      <c r="B114" s="36"/>
      <c r="C114" s="178" t="s">
        <v>269</v>
      </c>
      <c r="D114" s="178" t="s">
        <v>236</v>
      </c>
      <c r="E114" s="179" t="s">
        <v>1473</v>
      </c>
      <c r="F114" s="180" t="s">
        <v>1474</v>
      </c>
      <c r="G114" s="181" t="s">
        <v>307</v>
      </c>
      <c r="H114" s="182">
        <v>17.5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5.3999999999999999E-2</v>
      </c>
      <c r="T114" s="188">
        <f>S114*H114</f>
        <v>0.94499999999999995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260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2988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1476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49.15" customHeight="1">
      <c r="A116" s="35"/>
      <c r="B116" s="36"/>
      <c r="C116" s="178" t="s">
        <v>276</v>
      </c>
      <c r="D116" s="178" t="s">
        <v>236</v>
      </c>
      <c r="E116" s="179" t="s">
        <v>1477</v>
      </c>
      <c r="F116" s="180" t="s">
        <v>1478</v>
      </c>
      <c r="G116" s="181" t="s">
        <v>307</v>
      </c>
      <c r="H116" s="182">
        <v>17.5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0.04</v>
      </c>
      <c r="T116" s="188">
        <f>S116*H116</f>
        <v>0.70000000000000007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2989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1480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284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2.597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2990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340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22.074999999999999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2991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188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2.597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2992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123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0.45700000000000002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2993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P129+P164+P186</f>
        <v>0</v>
      </c>
      <c r="Q128" s="170"/>
      <c r="R128" s="171">
        <f>R129+R164+R186</f>
        <v>0.46563399999999999</v>
      </c>
      <c r="S128" s="170"/>
      <c r="T128" s="172">
        <f>T129+T164+T186</f>
        <v>0.28332000000000002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BK129+BK164+BK186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SUM(P130:P163)</f>
        <v>0</v>
      </c>
      <c r="Q129" s="170"/>
      <c r="R129" s="171">
        <f>SUM(R130:R163)</f>
        <v>0.18454999999999999</v>
      </c>
      <c r="S129" s="170"/>
      <c r="T129" s="172">
        <f>SUM(T130:T163)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SUM(BK130:BK163)</f>
        <v>0</v>
      </c>
    </row>
    <row r="130" spans="1:65" s="2" customFormat="1" ht="33" customHeight="1">
      <c r="A130" s="35"/>
      <c r="B130" s="36"/>
      <c r="C130" s="178" t="s">
        <v>158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28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2.7439999999999999E-2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2994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191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22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2.7720000000000002E-2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2995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126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35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9.9400000000000002E-2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2996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8</v>
      </c>
      <c r="D136" s="178" t="s">
        <v>236</v>
      </c>
      <c r="E136" s="179" t="s">
        <v>1491</v>
      </c>
      <c r="F136" s="180" t="s">
        <v>1492</v>
      </c>
      <c r="G136" s="181" t="s">
        <v>307</v>
      </c>
      <c r="H136" s="182">
        <v>14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4.0000000000000003E-5</v>
      </c>
      <c r="R136" s="187">
        <f>Q136*H136</f>
        <v>5.6000000000000006E-4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2997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1494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194</v>
      </c>
      <c r="D138" s="178" t="s">
        <v>236</v>
      </c>
      <c r="E138" s="179" t="s">
        <v>1495</v>
      </c>
      <c r="F138" s="180" t="s">
        <v>1496</v>
      </c>
      <c r="G138" s="181" t="s">
        <v>307</v>
      </c>
      <c r="H138" s="182">
        <v>11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4.0000000000000003E-5</v>
      </c>
      <c r="R138" s="187">
        <f>Q138*H138</f>
        <v>4.4000000000000002E-4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2998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1498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129</v>
      </c>
      <c r="D140" s="178" t="s">
        <v>236</v>
      </c>
      <c r="E140" s="179" t="s">
        <v>1499</v>
      </c>
      <c r="F140" s="180" t="s">
        <v>1500</v>
      </c>
      <c r="G140" s="181" t="s">
        <v>307</v>
      </c>
      <c r="H140" s="182">
        <v>17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6.8000000000000005E-4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2999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1502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163</v>
      </c>
      <c r="D142" s="178" t="s">
        <v>236</v>
      </c>
      <c r="E142" s="179" t="s">
        <v>1503</v>
      </c>
      <c r="F142" s="180" t="s">
        <v>1504</v>
      </c>
      <c r="G142" s="181" t="s">
        <v>307</v>
      </c>
      <c r="H142" s="182">
        <v>14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2.0000000000000001E-4</v>
      </c>
      <c r="R142" s="187">
        <f>Q142*H142</f>
        <v>2.8E-3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3000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1506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197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29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6.96E-3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3001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24.2" customHeight="1">
      <c r="A146" s="35"/>
      <c r="B146" s="36"/>
      <c r="C146" s="178" t="s">
        <v>132</v>
      </c>
      <c r="D146" s="178" t="s">
        <v>236</v>
      </c>
      <c r="E146" s="179" t="s">
        <v>1508</v>
      </c>
      <c r="F146" s="180" t="s">
        <v>1509</v>
      </c>
      <c r="G146" s="181" t="s">
        <v>301</v>
      </c>
      <c r="H146" s="182">
        <v>4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3002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1511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16.5" customHeight="1">
      <c r="A148" s="35"/>
      <c r="B148" s="36"/>
      <c r="C148" s="206" t="s">
        <v>7</v>
      </c>
      <c r="D148" s="206" t="s">
        <v>310</v>
      </c>
      <c r="E148" s="207" t="s">
        <v>1512</v>
      </c>
      <c r="F148" s="208" t="s">
        <v>1513</v>
      </c>
      <c r="G148" s="209" t="s">
        <v>301</v>
      </c>
      <c r="H148" s="210">
        <v>2</v>
      </c>
      <c r="I148" s="211"/>
      <c r="J148" s="212">
        <f t="shared" ref="J148:J156" si="0">ROUND(I148*H148,2)</f>
        <v>0</v>
      </c>
      <c r="K148" s="208" t="s">
        <v>240</v>
      </c>
      <c r="L148" s="213"/>
      <c r="M148" s="214" t="s">
        <v>19</v>
      </c>
      <c r="N148" s="215" t="s">
        <v>46</v>
      </c>
      <c r="O148" s="65"/>
      <c r="P148" s="187">
        <f t="shared" ref="P148:P156" si="1">O148*H148</f>
        <v>0</v>
      </c>
      <c r="Q148" s="187">
        <v>3.0000000000000001E-5</v>
      </c>
      <c r="R148" s="187">
        <f t="shared" ref="R148:R156" si="2">Q148*H148</f>
        <v>6.0000000000000002E-5</v>
      </c>
      <c r="S148" s="187">
        <v>0</v>
      </c>
      <c r="T148" s="188">
        <f t="shared" ref="T148:T156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313</v>
      </c>
      <c r="AT148" s="189" t="s">
        <v>310</v>
      </c>
      <c r="AU148" s="189" t="s">
        <v>86</v>
      </c>
      <c r="AY148" s="18" t="s">
        <v>233</v>
      </c>
      <c r="BE148" s="190">
        <f t="shared" ref="BE148:BE156" si="4">IF(N148="základní",J148,0)</f>
        <v>0</v>
      </c>
      <c r="BF148" s="190">
        <f t="shared" ref="BF148:BF156" si="5">IF(N148="snížená",J148,0)</f>
        <v>0</v>
      </c>
      <c r="BG148" s="190">
        <f t="shared" ref="BG148:BG156" si="6">IF(N148="zákl. přenesená",J148,0)</f>
        <v>0</v>
      </c>
      <c r="BH148" s="190">
        <f t="shared" ref="BH148:BH156" si="7">IF(N148="sníž. přenesená",J148,0)</f>
        <v>0</v>
      </c>
      <c r="BI148" s="190">
        <f t="shared" ref="BI148:BI156" si="8">IF(N148="nulová",J148,0)</f>
        <v>0</v>
      </c>
      <c r="BJ148" s="18" t="s">
        <v>80</v>
      </c>
      <c r="BK148" s="190">
        <f t="shared" ref="BK148:BK156" si="9">ROUND(I148*H148,2)</f>
        <v>0</v>
      </c>
      <c r="BL148" s="18" t="s">
        <v>194</v>
      </c>
      <c r="BM148" s="189" t="s">
        <v>3003</v>
      </c>
    </row>
    <row r="149" spans="1:65" s="2" customFormat="1" ht="16.5" customHeight="1">
      <c r="A149" s="35"/>
      <c r="B149" s="36"/>
      <c r="C149" s="206" t="s">
        <v>200</v>
      </c>
      <c r="D149" s="206" t="s">
        <v>310</v>
      </c>
      <c r="E149" s="207" t="s">
        <v>1423</v>
      </c>
      <c r="F149" s="208" t="s">
        <v>1424</v>
      </c>
      <c r="G149" s="209" t="s">
        <v>301</v>
      </c>
      <c r="H149" s="210">
        <v>2</v>
      </c>
      <c r="I149" s="211"/>
      <c r="J149" s="212">
        <f t="shared" si="0"/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si="1"/>
        <v>0</v>
      </c>
      <c r="Q149" s="187">
        <v>4.0000000000000003E-5</v>
      </c>
      <c r="R149" s="187">
        <f t="shared" si="2"/>
        <v>8.0000000000000007E-5</v>
      </c>
      <c r="S149" s="187">
        <v>0</v>
      </c>
      <c r="T149" s="18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8" t="s">
        <v>80</v>
      </c>
      <c r="BK149" s="190">
        <f t="shared" si="9"/>
        <v>0</v>
      </c>
      <c r="BL149" s="18" t="s">
        <v>194</v>
      </c>
      <c r="BM149" s="189" t="s">
        <v>3004</v>
      </c>
    </row>
    <row r="150" spans="1:65" s="2" customFormat="1" ht="16.5" customHeight="1">
      <c r="A150" s="35"/>
      <c r="B150" s="36"/>
      <c r="C150" s="206" t="s">
        <v>135</v>
      </c>
      <c r="D150" s="206" t="s">
        <v>310</v>
      </c>
      <c r="E150" s="207" t="s">
        <v>1516</v>
      </c>
      <c r="F150" s="208" t="s">
        <v>1517</v>
      </c>
      <c r="G150" s="209" t="s">
        <v>301</v>
      </c>
      <c r="H150" s="210">
        <v>4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1.2E-4</v>
      </c>
      <c r="R150" s="187">
        <f t="shared" si="2"/>
        <v>4.8000000000000001E-4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3005</v>
      </c>
    </row>
    <row r="151" spans="1:65" s="2" customFormat="1" ht="24.2" customHeight="1">
      <c r="A151" s="35"/>
      <c r="B151" s="36"/>
      <c r="C151" s="206" t="s">
        <v>168</v>
      </c>
      <c r="D151" s="206" t="s">
        <v>310</v>
      </c>
      <c r="E151" s="207" t="s">
        <v>1519</v>
      </c>
      <c r="F151" s="208" t="s">
        <v>1520</v>
      </c>
      <c r="G151" s="209" t="s">
        <v>301</v>
      </c>
      <c r="H151" s="210">
        <v>16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2.0000000000000002E-5</v>
      </c>
      <c r="R151" s="187">
        <f t="shared" si="2"/>
        <v>3.2000000000000003E-4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3006</v>
      </c>
    </row>
    <row r="152" spans="1:65" s="2" customFormat="1" ht="24.2" customHeight="1">
      <c r="A152" s="35"/>
      <c r="B152" s="36"/>
      <c r="C152" s="206" t="s">
        <v>203</v>
      </c>
      <c r="D152" s="206" t="s">
        <v>310</v>
      </c>
      <c r="E152" s="207" t="s">
        <v>1522</v>
      </c>
      <c r="F152" s="208" t="s">
        <v>1523</v>
      </c>
      <c r="G152" s="209" t="s">
        <v>301</v>
      </c>
      <c r="H152" s="210">
        <v>8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3.0000000000000001E-5</v>
      </c>
      <c r="R152" s="187">
        <f t="shared" si="2"/>
        <v>2.4000000000000001E-4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3007</v>
      </c>
    </row>
    <row r="153" spans="1:65" s="2" customFormat="1" ht="16.5" customHeight="1">
      <c r="A153" s="35"/>
      <c r="B153" s="36"/>
      <c r="C153" s="206" t="s">
        <v>401</v>
      </c>
      <c r="D153" s="206" t="s">
        <v>310</v>
      </c>
      <c r="E153" s="207" t="s">
        <v>1429</v>
      </c>
      <c r="F153" s="208" t="s">
        <v>1430</v>
      </c>
      <c r="G153" s="209" t="s">
        <v>301</v>
      </c>
      <c r="H153" s="210">
        <v>4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1.0000000000000001E-5</v>
      </c>
      <c r="R153" s="187">
        <f t="shared" si="2"/>
        <v>4.0000000000000003E-5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3008</v>
      </c>
    </row>
    <row r="154" spans="1:65" s="2" customFormat="1" ht="16.5" customHeight="1">
      <c r="A154" s="35"/>
      <c r="B154" s="36"/>
      <c r="C154" s="206" t="s">
        <v>406</v>
      </c>
      <c r="D154" s="206" t="s">
        <v>310</v>
      </c>
      <c r="E154" s="207" t="s">
        <v>1529</v>
      </c>
      <c r="F154" s="208" t="s">
        <v>1530</v>
      </c>
      <c r="G154" s="209" t="s">
        <v>301</v>
      </c>
      <c r="H154" s="210">
        <v>2</v>
      </c>
      <c r="I154" s="211"/>
      <c r="J154" s="212">
        <f t="shared" si="0"/>
        <v>0</v>
      </c>
      <c r="K154" s="208" t="s">
        <v>240</v>
      </c>
      <c r="L154" s="213"/>
      <c r="M154" s="214" t="s">
        <v>19</v>
      </c>
      <c r="N154" s="215" t="s">
        <v>46</v>
      </c>
      <c r="O154" s="65"/>
      <c r="P154" s="187">
        <f t="shared" si="1"/>
        <v>0</v>
      </c>
      <c r="Q154" s="187">
        <v>3.0000000000000001E-5</v>
      </c>
      <c r="R154" s="187">
        <f t="shared" si="2"/>
        <v>6.0000000000000002E-5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313</v>
      </c>
      <c r="AT154" s="189" t="s">
        <v>310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3009</v>
      </c>
    </row>
    <row r="155" spans="1:65" s="2" customFormat="1" ht="16.5" customHeight="1">
      <c r="A155" s="35"/>
      <c r="B155" s="36"/>
      <c r="C155" s="206" t="s">
        <v>410</v>
      </c>
      <c r="D155" s="206" t="s">
        <v>310</v>
      </c>
      <c r="E155" s="207" t="s">
        <v>1525</v>
      </c>
      <c r="F155" s="208" t="s">
        <v>1526</v>
      </c>
      <c r="G155" s="209" t="s">
        <v>301</v>
      </c>
      <c r="H155" s="210">
        <v>4</v>
      </c>
      <c r="I155" s="211"/>
      <c r="J155" s="212">
        <f t="shared" si="0"/>
        <v>0</v>
      </c>
      <c r="K155" s="208" t="s">
        <v>240</v>
      </c>
      <c r="L155" s="213"/>
      <c r="M155" s="214" t="s">
        <v>19</v>
      </c>
      <c r="N155" s="215" t="s">
        <v>46</v>
      </c>
      <c r="O155" s="65"/>
      <c r="P155" s="187">
        <f t="shared" si="1"/>
        <v>0</v>
      </c>
      <c r="Q155" s="187">
        <v>3.0000000000000001E-5</v>
      </c>
      <c r="R155" s="187">
        <f t="shared" si="2"/>
        <v>1.2E-4</v>
      </c>
      <c r="S155" s="187">
        <v>0</v>
      </c>
      <c r="T155" s="18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313</v>
      </c>
      <c r="AT155" s="189" t="s">
        <v>310</v>
      </c>
      <c r="AU155" s="189" t="s">
        <v>86</v>
      </c>
      <c r="AY155" s="18" t="s">
        <v>233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8" t="s">
        <v>80</v>
      </c>
      <c r="BK155" s="190">
        <f t="shared" si="9"/>
        <v>0</v>
      </c>
      <c r="BL155" s="18" t="s">
        <v>194</v>
      </c>
      <c r="BM155" s="189" t="s">
        <v>3010</v>
      </c>
    </row>
    <row r="156" spans="1:65" s="2" customFormat="1" ht="21.75" customHeight="1">
      <c r="A156" s="35"/>
      <c r="B156" s="36"/>
      <c r="C156" s="178" t="s">
        <v>415</v>
      </c>
      <c r="D156" s="178" t="s">
        <v>236</v>
      </c>
      <c r="E156" s="179" t="s">
        <v>1536</v>
      </c>
      <c r="F156" s="180" t="s">
        <v>1537</v>
      </c>
      <c r="G156" s="181" t="s">
        <v>1538</v>
      </c>
      <c r="H156" s="182">
        <v>4</v>
      </c>
      <c r="I156" s="183"/>
      <c r="J156" s="184">
        <f t="shared" si="0"/>
        <v>0</v>
      </c>
      <c r="K156" s="180" t="s">
        <v>240</v>
      </c>
      <c r="L156" s="40"/>
      <c r="M156" s="185" t="s">
        <v>19</v>
      </c>
      <c r="N156" s="186" t="s">
        <v>46</v>
      </c>
      <c r="O156" s="65"/>
      <c r="P156" s="187">
        <f t="shared" si="1"/>
        <v>0</v>
      </c>
      <c r="Q156" s="187">
        <v>2.5000000000000001E-4</v>
      </c>
      <c r="R156" s="187">
        <f t="shared" si="2"/>
        <v>1E-3</v>
      </c>
      <c r="S156" s="187">
        <v>0</v>
      </c>
      <c r="T156" s="188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9" t="s">
        <v>194</v>
      </c>
      <c r="AT156" s="189" t="s">
        <v>236</v>
      </c>
      <c r="AU156" s="189" t="s">
        <v>86</v>
      </c>
      <c r="AY156" s="18" t="s">
        <v>233</v>
      </c>
      <c r="BE156" s="190">
        <f t="shared" si="4"/>
        <v>0</v>
      </c>
      <c r="BF156" s="190">
        <f t="shared" si="5"/>
        <v>0</v>
      </c>
      <c r="BG156" s="190">
        <f t="shared" si="6"/>
        <v>0</v>
      </c>
      <c r="BH156" s="190">
        <f t="shared" si="7"/>
        <v>0</v>
      </c>
      <c r="BI156" s="190">
        <f t="shared" si="8"/>
        <v>0</v>
      </c>
      <c r="BJ156" s="18" t="s">
        <v>80</v>
      </c>
      <c r="BK156" s="190">
        <f t="shared" si="9"/>
        <v>0</v>
      </c>
      <c r="BL156" s="18" t="s">
        <v>194</v>
      </c>
      <c r="BM156" s="189" t="s">
        <v>3011</v>
      </c>
    </row>
    <row r="157" spans="1:65" s="2" customFormat="1">
      <c r="A157" s="35"/>
      <c r="B157" s="36"/>
      <c r="C157" s="37"/>
      <c r="D157" s="191" t="s">
        <v>243</v>
      </c>
      <c r="E157" s="37"/>
      <c r="F157" s="192" t="s">
        <v>1540</v>
      </c>
      <c r="G157" s="37"/>
      <c r="H157" s="37"/>
      <c r="I157" s="193"/>
      <c r="J157" s="37"/>
      <c r="K157" s="37"/>
      <c r="L157" s="40"/>
      <c r="M157" s="194"/>
      <c r="N157" s="195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243</v>
      </c>
      <c r="AU157" s="18" t="s">
        <v>86</v>
      </c>
    </row>
    <row r="158" spans="1:65" s="2" customFormat="1" ht="37.9" customHeight="1">
      <c r="A158" s="35"/>
      <c r="B158" s="36"/>
      <c r="C158" s="178" t="s">
        <v>419</v>
      </c>
      <c r="D158" s="178" t="s">
        <v>236</v>
      </c>
      <c r="E158" s="179" t="s">
        <v>1444</v>
      </c>
      <c r="F158" s="180" t="s">
        <v>1445</v>
      </c>
      <c r="G158" s="181" t="s">
        <v>307</v>
      </c>
      <c r="H158" s="182">
        <v>85</v>
      </c>
      <c r="I158" s="183"/>
      <c r="J158" s="184">
        <f>ROUND(I158*H158,2)</f>
        <v>0</v>
      </c>
      <c r="K158" s="180" t="s">
        <v>240</v>
      </c>
      <c r="L158" s="40"/>
      <c r="M158" s="185" t="s">
        <v>19</v>
      </c>
      <c r="N158" s="186" t="s">
        <v>46</v>
      </c>
      <c r="O158" s="65"/>
      <c r="P158" s="187">
        <f>O158*H158</f>
        <v>0</v>
      </c>
      <c r="Q158" s="187">
        <v>1.9000000000000001E-4</v>
      </c>
      <c r="R158" s="187">
        <f>Q158*H158</f>
        <v>1.6150000000000001E-2</v>
      </c>
      <c r="S158" s="187">
        <v>0</v>
      </c>
      <c r="T158" s="18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9" t="s">
        <v>194</v>
      </c>
      <c r="AT158" s="189" t="s">
        <v>236</v>
      </c>
      <c r="AU158" s="189" t="s">
        <v>86</v>
      </c>
      <c r="AY158" s="18" t="s">
        <v>233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8" t="s">
        <v>80</v>
      </c>
      <c r="BK158" s="190">
        <f>ROUND(I158*H158,2)</f>
        <v>0</v>
      </c>
      <c r="BL158" s="18" t="s">
        <v>194</v>
      </c>
      <c r="BM158" s="189" t="s">
        <v>3012</v>
      </c>
    </row>
    <row r="159" spans="1:65" s="2" customFormat="1">
      <c r="A159" s="35"/>
      <c r="B159" s="36"/>
      <c r="C159" s="37"/>
      <c r="D159" s="191" t="s">
        <v>243</v>
      </c>
      <c r="E159" s="37"/>
      <c r="F159" s="192" t="s">
        <v>1447</v>
      </c>
      <c r="G159" s="37"/>
      <c r="H159" s="37"/>
      <c r="I159" s="193"/>
      <c r="J159" s="37"/>
      <c r="K159" s="37"/>
      <c r="L159" s="40"/>
      <c r="M159" s="194"/>
      <c r="N159" s="195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243</v>
      </c>
      <c r="AU159" s="18" t="s">
        <v>86</v>
      </c>
    </row>
    <row r="160" spans="1:65" s="2" customFormat="1" ht="44.25" customHeight="1">
      <c r="A160" s="35"/>
      <c r="B160" s="36"/>
      <c r="C160" s="178" t="s">
        <v>424</v>
      </c>
      <c r="D160" s="178" t="s">
        <v>236</v>
      </c>
      <c r="E160" s="179" t="s">
        <v>1448</v>
      </c>
      <c r="F160" s="180" t="s">
        <v>1449</v>
      </c>
      <c r="G160" s="181" t="s">
        <v>549</v>
      </c>
      <c r="H160" s="182">
        <v>0.185</v>
      </c>
      <c r="I160" s="183"/>
      <c r="J160" s="184">
        <f>ROUND(I160*H160,2)</f>
        <v>0</v>
      </c>
      <c r="K160" s="180" t="s">
        <v>240</v>
      </c>
      <c r="L160" s="40"/>
      <c r="M160" s="185" t="s">
        <v>19</v>
      </c>
      <c r="N160" s="186" t="s">
        <v>46</v>
      </c>
      <c r="O160" s="65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9" t="s">
        <v>194</v>
      </c>
      <c r="AT160" s="189" t="s">
        <v>236</v>
      </c>
      <c r="AU160" s="189" t="s">
        <v>86</v>
      </c>
      <c r="AY160" s="18" t="s">
        <v>233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8" t="s">
        <v>80</v>
      </c>
      <c r="BK160" s="190">
        <f>ROUND(I160*H160,2)</f>
        <v>0</v>
      </c>
      <c r="BL160" s="18" t="s">
        <v>194</v>
      </c>
      <c r="BM160" s="189" t="s">
        <v>3013</v>
      </c>
    </row>
    <row r="161" spans="1:65" s="2" customFormat="1">
      <c r="A161" s="35"/>
      <c r="B161" s="36"/>
      <c r="C161" s="37"/>
      <c r="D161" s="191" t="s">
        <v>243</v>
      </c>
      <c r="E161" s="37"/>
      <c r="F161" s="192" t="s">
        <v>1451</v>
      </c>
      <c r="G161" s="37"/>
      <c r="H161" s="37"/>
      <c r="I161" s="193"/>
      <c r="J161" s="37"/>
      <c r="K161" s="37"/>
      <c r="L161" s="40"/>
      <c r="M161" s="194"/>
      <c r="N161" s="195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243</v>
      </c>
      <c r="AU161" s="18" t="s">
        <v>86</v>
      </c>
    </row>
    <row r="162" spans="1:65" s="2" customFormat="1" ht="49.15" customHeight="1">
      <c r="A162" s="35"/>
      <c r="B162" s="36"/>
      <c r="C162" s="178" t="s">
        <v>313</v>
      </c>
      <c r="D162" s="178" t="s">
        <v>236</v>
      </c>
      <c r="E162" s="179" t="s">
        <v>1452</v>
      </c>
      <c r="F162" s="180" t="s">
        <v>1453</v>
      </c>
      <c r="G162" s="181" t="s">
        <v>549</v>
      </c>
      <c r="H162" s="182">
        <v>0.185</v>
      </c>
      <c r="I162" s="183"/>
      <c r="J162" s="184">
        <f>ROUND(I162*H162,2)</f>
        <v>0</v>
      </c>
      <c r="K162" s="180" t="s">
        <v>240</v>
      </c>
      <c r="L162" s="40"/>
      <c r="M162" s="185" t="s">
        <v>19</v>
      </c>
      <c r="N162" s="186" t="s">
        <v>46</v>
      </c>
      <c r="O162" s="65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9" t="s">
        <v>194</v>
      </c>
      <c r="AT162" s="189" t="s">
        <v>236</v>
      </c>
      <c r="AU162" s="189" t="s">
        <v>86</v>
      </c>
      <c r="AY162" s="18" t="s">
        <v>233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8" t="s">
        <v>80</v>
      </c>
      <c r="BK162" s="190">
        <f>ROUND(I162*H162,2)</f>
        <v>0</v>
      </c>
      <c r="BL162" s="18" t="s">
        <v>194</v>
      </c>
      <c r="BM162" s="189" t="s">
        <v>3014</v>
      </c>
    </row>
    <row r="163" spans="1:65" s="2" customFormat="1">
      <c r="A163" s="35"/>
      <c r="B163" s="36"/>
      <c r="C163" s="37"/>
      <c r="D163" s="191" t="s">
        <v>243</v>
      </c>
      <c r="E163" s="37"/>
      <c r="F163" s="192" t="s">
        <v>1455</v>
      </c>
      <c r="G163" s="37"/>
      <c r="H163" s="37"/>
      <c r="I163" s="193"/>
      <c r="J163" s="37"/>
      <c r="K163" s="37"/>
      <c r="L163" s="40"/>
      <c r="M163" s="194"/>
      <c r="N163" s="195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243</v>
      </c>
      <c r="AU163" s="18" t="s">
        <v>86</v>
      </c>
    </row>
    <row r="164" spans="1:65" s="12" customFormat="1" ht="22.9" customHeight="1">
      <c r="B164" s="162"/>
      <c r="C164" s="163"/>
      <c r="D164" s="164" t="s">
        <v>74</v>
      </c>
      <c r="E164" s="176" t="s">
        <v>1544</v>
      </c>
      <c r="F164" s="176" t="s">
        <v>1545</v>
      </c>
      <c r="G164" s="163"/>
      <c r="H164" s="163"/>
      <c r="I164" s="166"/>
      <c r="J164" s="177">
        <f>BK164</f>
        <v>0</v>
      </c>
      <c r="K164" s="163"/>
      <c r="L164" s="168"/>
      <c r="M164" s="169"/>
      <c r="N164" s="170"/>
      <c r="O164" s="170"/>
      <c r="P164" s="171">
        <f>SUM(P165:P185)</f>
        <v>0</v>
      </c>
      <c r="Q164" s="170"/>
      <c r="R164" s="171">
        <f>SUM(R165:R185)</f>
        <v>9.6619999999999984E-2</v>
      </c>
      <c r="S164" s="170"/>
      <c r="T164" s="172">
        <f>SUM(T165:T185)</f>
        <v>8.7480000000000002E-2</v>
      </c>
      <c r="AR164" s="173" t="s">
        <v>86</v>
      </c>
      <c r="AT164" s="174" t="s">
        <v>74</v>
      </c>
      <c r="AU164" s="174" t="s">
        <v>80</v>
      </c>
      <c r="AY164" s="173" t="s">
        <v>233</v>
      </c>
      <c r="BK164" s="175">
        <f>SUM(BK165:BK185)</f>
        <v>0</v>
      </c>
    </row>
    <row r="165" spans="1:65" s="2" customFormat="1" ht="21.75" customHeight="1">
      <c r="A165" s="35"/>
      <c r="B165" s="36"/>
      <c r="C165" s="178" t="s">
        <v>432</v>
      </c>
      <c r="D165" s="178" t="s">
        <v>236</v>
      </c>
      <c r="E165" s="179" t="s">
        <v>1557</v>
      </c>
      <c r="F165" s="180" t="s">
        <v>1558</v>
      </c>
      <c r="G165" s="181" t="s">
        <v>336</v>
      </c>
      <c r="H165" s="182">
        <v>4</v>
      </c>
      <c r="I165" s="183"/>
      <c r="J165" s="184">
        <f>ROUND(I165*H165,2)</f>
        <v>0</v>
      </c>
      <c r="K165" s="180" t="s">
        <v>240</v>
      </c>
      <c r="L165" s="40"/>
      <c r="M165" s="185" t="s">
        <v>19</v>
      </c>
      <c r="N165" s="186" t="s">
        <v>46</v>
      </c>
      <c r="O165" s="65"/>
      <c r="P165" s="187">
        <f>O165*H165</f>
        <v>0</v>
      </c>
      <c r="Q165" s="187">
        <v>0</v>
      </c>
      <c r="R165" s="187">
        <f>Q165*H165</f>
        <v>0</v>
      </c>
      <c r="S165" s="187">
        <v>1.9460000000000002E-2</v>
      </c>
      <c r="T165" s="188">
        <f>S165*H165</f>
        <v>7.7840000000000006E-2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9" t="s">
        <v>194</v>
      </c>
      <c r="AT165" s="189" t="s">
        <v>236</v>
      </c>
      <c r="AU165" s="189" t="s">
        <v>86</v>
      </c>
      <c r="AY165" s="18" t="s">
        <v>233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8" t="s">
        <v>80</v>
      </c>
      <c r="BK165" s="190">
        <f>ROUND(I165*H165,2)</f>
        <v>0</v>
      </c>
      <c r="BL165" s="18" t="s">
        <v>194</v>
      </c>
      <c r="BM165" s="189" t="s">
        <v>3015</v>
      </c>
    </row>
    <row r="166" spans="1:65" s="2" customFormat="1">
      <c r="A166" s="35"/>
      <c r="B166" s="36"/>
      <c r="C166" s="37"/>
      <c r="D166" s="191" t="s">
        <v>243</v>
      </c>
      <c r="E166" s="37"/>
      <c r="F166" s="192" t="s">
        <v>1560</v>
      </c>
      <c r="G166" s="37"/>
      <c r="H166" s="37"/>
      <c r="I166" s="193"/>
      <c r="J166" s="37"/>
      <c r="K166" s="37"/>
      <c r="L166" s="40"/>
      <c r="M166" s="194"/>
      <c r="N166" s="195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243</v>
      </c>
      <c r="AU166" s="18" t="s">
        <v>86</v>
      </c>
    </row>
    <row r="167" spans="1:65" s="2" customFormat="1" ht="37.9" customHeight="1">
      <c r="A167" s="35"/>
      <c r="B167" s="36"/>
      <c r="C167" s="178" t="s">
        <v>437</v>
      </c>
      <c r="D167" s="178" t="s">
        <v>236</v>
      </c>
      <c r="E167" s="179" t="s">
        <v>1565</v>
      </c>
      <c r="F167" s="180" t="s">
        <v>1566</v>
      </c>
      <c r="G167" s="181" t="s">
        <v>336</v>
      </c>
      <c r="H167" s="182">
        <v>4</v>
      </c>
      <c r="I167" s="183"/>
      <c r="J167" s="184">
        <f>ROUND(I167*H167,2)</f>
        <v>0</v>
      </c>
      <c r="K167" s="180" t="s">
        <v>240</v>
      </c>
      <c r="L167" s="40"/>
      <c r="M167" s="185" t="s">
        <v>19</v>
      </c>
      <c r="N167" s="186" t="s">
        <v>46</v>
      </c>
      <c r="O167" s="65"/>
      <c r="P167" s="187">
        <f>O167*H167</f>
        <v>0</v>
      </c>
      <c r="Q167" s="187">
        <v>2.0729999999999998E-2</v>
      </c>
      <c r="R167" s="187">
        <f>Q167*H167</f>
        <v>8.2919999999999994E-2</v>
      </c>
      <c r="S167" s="187">
        <v>0</v>
      </c>
      <c r="T167" s="18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9" t="s">
        <v>194</v>
      </c>
      <c r="AT167" s="189" t="s">
        <v>236</v>
      </c>
      <c r="AU167" s="189" t="s">
        <v>86</v>
      </c>
      <c r="AY167" s="18" t="s">
        <v>233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8" t="s">
        <v>80</v>
      </c>
      <c r="BK167" s="190">
        <f>ROUND(I167*H167,2)</f>
        <v>0</v>
      </c>
      <c r="BL167" s="18" t="s">
        <v>194</v>
      </c>
      <c r="BM167" s="189" t="s">
        <v>3016</v>
      </c>
    </row>
    <row r="168" spans="1:65" s="2" customFormat="1">
      <c r="A168" s="35"/>
      <c r="B168" s="36"/>
      <c r="C168" s="37"/>
      <c r="D168" s="191" t="s">
        <v>243</v>
      </c>
      <c r="E168" s="37"/>
      <c r="F168" s="192" t="s">
        <v>1568</v>
      </c>
      <c r="G168" s="37"/>
      <c r="H168" s="37"/>
      <c r="I168" s="193"/>
      <c r="J168" s="37"/>
      <c r="K168" s="37"/>
      <c r="L168" s="40"/>
      <c r="M168" s="194"/>
      <c r="N168" s="195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243</v>
      </c>
      <c r="AU168" s="18" t="s">
        <v>86</v>
      </c>
    </row>
    <row r="169" spans="1:65" s="2" customFormat="1" ht="16.5" customHeight="1">
      <c r="A169" s="35"/>
      <c r="B169" s="36"/>
      <c r="C169" s="178" t="s">
        <v>442</v>
      </c>
      <c r="D169" s="178" t="s">
        <v>236</v>
      </c>
      <c r="E169" s="179" t="s">
        <v>1579</v>
      </c>
      <c r="F169" s="180" t="s">
        <v>1580</v>
      </c>
      <c r="G169" s="181" t="s">
        <v>336</v>
      </c>
      <c r="H169" s="182">
        <v>4</v>
      </c>
      <c r="I169" s="183"/>
      <c r="J169" s="184">
        <f>ROUND(I169*H169,2)</f>
        <v>0</v>
      </c>
      <c r="K169" s="180" t="s">
        <v>240</v>
      </c>
      <c r="L169" s="40"/>
      <c r="M169" s="185" t="s">
        <v>19</v>
      </c>
      <c r="N169" s="186" t="s">
        <v>46</v>
      </c>
      <c r="O169" s="65"/>
      <c r="P169" s="187">
        <f>O169*H169</f>
        <v>0</v>
      </c>
      <c r="Q169" s="187">
        <v>0</v>
      </c>
      <c r="R169" s="187">
        <f>Q169*H169</f>
        <v>0</v>
      </c>
      <c r="S169" s="187">
        <v>1.56E-3</v>
      </c>
      <c r="T169" s="188">
        <f>S169*H169</f>
        <v>6.2399999999999999E-3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9" t="s">
        <v>194</v>
      </c>
      <c r="AT169" s="189" t="s">
        <v>236</v>
      </c>
      <c r="AU169" s="189" t="s">
        <v>86</v>
      </c>
      <c r="AY169" s="18" t="s">
        <v>233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8" t="s">
        <v>80</v>
      </c>
      <c r="BK169" s="190">
        <f>ROUND(I169*H169,2)</f>
        <v>0</v>
      </c>
      <c r="BL169" s="18" t="s">
        <v>194</v>
      </c>
      <c r="BM169" s="189" t="s">
        <v>3017</v>
      </c>
    </row>
    <row r="170" spans="1:65" s="2" customFormat="1">
      <c r="A170" s="35"/>
      <c r="B170" s="36"/>
      <c r="C170" s="37"/>
      <c r="D170" s="191" t="s">
        <v>243</v>
      </c>
      <c r="E170" s="37"/>
      <c r="F170" s="192" t="s">
        <v>1582</v>
      </c>
      <c r="G170" s="37"/>
      <c r="H170" s="37"/>
      <c r="I170" s="193"/>
      <c r="J170" s="37"/>
      <c r="K170" s="37"/>
      <c r="L170" s="40"/>
      <c r="M170" s="194"/>
      <c r="N170" s="195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243</v>
      </c>
      <c r="AU170" s="18" t="s">
        <v>86</v>
      </c>
    </row>
    <row r="171" spans="1:65" s="2" customFormat="1" ht="21.75" customHeight="1">
      <c r="A171" s="35"/>
      <c r="B171" s="36"/>
      <c r="C171" s="178" t="s">
        <v>447</v>
      </c>
      <c r="D171" s="178" t="s">
        <v>236</v>
      </c>
      <c r="E171" s="179" t="s">
        <v>1583</v>
      </c>
      <c r="F171" s="180" t="s">
        <v>1584</v>
      </c>
      <c r="G171" s="181" t="s">
        <v>336</v>
      </c>
      <c r="H171" s="182">
        <v>4</v>
      </c>
      <c r="I171" s="183"/>
      <c r="J171" s="184">
        <f>ROUND(I171*H171,2)</f>
        <v>0</v>
      </c>
      <c r="K171" s="180" t="s">
        <v>240</v>
      </c>
      <c r="L171" s="40"/>
      <c r="M171" s="185" t="s">
        <v>19</v>
      </c>
      <c r="N171" s="186" t="s">
        <v>46</v>
      </c>
      <c r="O171" s="65"/>
      <c r="P171" s="187">
        <f>O171*H171</f>
        <v>0</v>
      </c>
      <c r="Q171" s="187">
        <v>1.8E-3</v>
      </c>
      <c r="R171" s="187">
        <f>Q171*H171</f>
        <v>7.1999999999999998E-3</v>
      </c>
      <c r="S171" s="187">
        <v>0</v>
      </c>
      <c r="T171" s="18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9" t="s">
        <v>194</v>
      </c>
      <c r="AT171" s="189" t="s">
        <v>236</v>
      </c>
      <c r="AU171" s="189" t="s">
        <v>86</v>
      </c>
      <c r="AY171" s="18" t="s">
        <v>233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8" t="s">
        <v>80</v>
      </c>
      <c r="BK171" s="190">
        <f>ROUND(I171*H171,2)</f>
        <v>0</v>
      </c>
      <c r="BL171" s="18" t="s">
        <v>194</v>
      </c>
      <c r="BM171" s="189" t="s">
        <v>3018</v>
      </c>
    </row>
    <row r="172" spans="1:65" s="2" customFormat="1">
      <c r="A172" s="35"/>
      <c r="B172" s="36"/>
      <c r="C172" s="37"/>
      <c r="D172" s="191" t="s">
        <v>243</v>
      </c>
      <c r="E172" s="37"/>
      <c r="F172" s="192" t="s">
        <v>1586</v>
      </c>
      <c r="G172" s="37"/>
      <c r="H172" s="37"/>
      <c r="I172" s="193"/>
      <c r="J172" s="37"/>
      <c r="K172" s="37"/>
      <c r="L172" s="40"/>
      <c r="M172" s="194"/>
      <c r="N172" s="195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243</v>
      </c>
      <c r="AU172" s="18" t="s">
        <v>86</v>
      </c>
    </row>
    <row r="173" spans="1:65" s="2" customFormat="1" ht="24.2" customHeight="1">
      <c r="A173" s="35"/>
      <c r="B173" s="36"/>
      <c r="C173" s="178" t="s">
        <v>452</v>
      </c>
      <c r="D173" s="178" t="s">
        <v>236</v>
      </c>
      <c r="E173" s="179" t="s">
        <v>1591</v>
      </c>
      <c r="F173" s="180" t="s">
        <v>1592</v>
      </c>
      <c r="G173" s="181" t="s">
        <v>336</v>
      </c>
      <c r="H173" s="182">
        <v>8</v>
      </c>
      <c r="I173" s="183"/>
      <c r="J173" s="184">
        <f>ROUND(I173*H173,2)</f>
        <v>0</v>
      </c>
      <c r="K173" s="180" t="s">
        <v>240</v>
      </c>
      <c r="L173" s="40"/>
      <c r="M173" s="185" t="s">
        <v>19</v>
      </c>
      <c r="N173" s="186" t="s">
        <v>46</v>
      </c>
      <c r="O173" s="65"/>
      <c r="P173" s="187">
        <f>O173*H173</f>
        <v>0</v>
      </c>
      <c r="Q173" s="187">
        <v>9.0000000000000006E-5</v>
      </c>
      <c r="R173" s="187">
        <f>Q173*H173</f>
        <v>7.2000000000000005E-4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194</v>
      </c>
      <c r="AT173" s="189" t="s">
        <v>236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3019</v>
      </c>
    </row>
    <row r="174" spans="1:65" s="2" customFormat="1">
      <c r="A174" s="35"/>
      <c r="B174" s="36"/>
      <c r="C174" s="37"/>
      <c r="D174" s="191" t="s">
        <v>243</v>
      </c>
      <c r="E174" s="37"/>
      <c r="F174" s="192" t="s">
        <v>1594</v>
      </c>
      <c r="G174" s="37"/>
      <c r="H174" s="37"/>
      <c r="I174" s="193"/>
      <c r="J174" s="37"/>
      <c r="K174" s="37"/>
      <c r="L174" s="40"/>
      <c r="M174" s="194"/>
      <c r="N174" s="19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243</v>
      </c>
      <c r="AU174" s="18" t="s">
        <v>86</v>
      </c>
    </row>
    <row r="175" spans="1:65" s="2" customFormat="1" ht="24.2" customHeight="1">
      <c r="A175" s="35"/>
      <c r="B175" s="36"/>
      <c r="C175" s="206" t="s">
        <v>457</v>
      </c>
      <c r="D175" s="206" t="s">
        <v>310</v>
      </c>
      <c r="E175" s="207" t="s">
        <v>1595</v>
      </c>
      <c r="F175" s="208" t="s">
        <v>1596</v>
      </c>
      <c r="G175" s="209" t="s">
        <v>301</v>
      </c>
      <c r="H175" s="210">
        <v>8</v>
      </c>
      <c r="I175" s="211"/>
      <c r="J175" s="212">
        <f>ROUND(I175*H175,2)</f>
        <v>0</v>
      </c>
      <c r="K175" s="208" t="s">
        <v>240</v>
      </c>
      <c r="L175" s="213"/>
      <c r="M175" s="214" t="s">
        <v>19</v>
      </c>
      <c r="N175" s="215" t="s">
        <v>46</v>
      </c>
      <c r="O175" s="65"/>
      <c r="P175" s="187">
        <f>O175*H175</f>
        <v>0</v>
      </c>
      <c r="Q175" s="187">
        <v>3.1E-4</v>
      </c>
      <c r="R175" s="187">
        <f>Q175*H175</f>
        <v>2.48E-3</v>
      </c>
      <c r="S175" s="187">
        <v>0</v>
      </c>
      <c r="T175" s="18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9" t="s">
        <v>313</v>
      </c>
      <c r="AT175" s="189" t="s">
        <v>310</v>
      </c>
      <c r="AU175" s="189" t="s">
        <v>86</v>
      </c>
      <c r="AY175" s="18" t="s">
        <v>233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8" t="s">
        <v>80</v>
      </c>
      <c r="BK175" s="190">
        <f>ROUND(I175*H175,2)</f>
        <v>0</v>
      </c>
      <c r="BL175" s="18" t="s">
        <v>194</v>
      </c>
      <c r="BM175" s="189" t="s">
        <v>3020</v>
      </c>
    </row>
    <row r="176" spans="1:65" s="2" customFormat="1" ht="24.2" customHeight="1">
      <c r="A176" s="35"/>
      <c r="B176" s="36"/>
      <c r="C176" s="178" t="s">
        <v>462</v>
      </c>
      <c r="D176" s="178" t="s">
        <v>236</v>
      </c>
      <c r="E176" s="179" t="s">
        <v>1598</v>
      </c>
      <c r="F176" s="180" t="s">
        <v>1599</v>
      </c>
      <c r="G176" s="181" t="s">
        <v>301</v>
      </c>
      <c r="H176" s="182">
        <v>4</v>
      </c>
      <c r="I176" s="183"/>
      <c r="J176" s="184">
        <f>ROUND(I176*H176,2)</f>
        <v>0</v>
      </c>
      <c r="K176" s="180" t="s">
        <v>240</v>
      </c>
      <c r="L176" s="40"/>
      <c r="M176" s="185" t="s">
        <v>19</v>
      </c>
      <c r="N176" s="186" t="s">
        <v>46</v>
      </c>
      <c r="O176" s="65"/>
      <c r="P176" s="187">
        <f>O176*H176</f>
        <v>0</v>
      </c>
      <c r="Q176" s="187">
        <v>0</v>
      </c>
      <c r="R176" s="187">
        <f>Q176*H176</f>
        <v>0</v>
      </c>
      <c r="S176" s="187">
        <v>8.4999999999999995E-4</v>
      </c>
      <c r="T176" s="188">
        <f>S176*H176</f>
        <v>3.3999999999999998E-3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194</v>
      </c>
      <c r="AT176" s="189" t="s">
        <v>236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3021</v>
      </c>
    </row>
    <row r="177" spans="1:65" s="2" customFormat="1">
      <c r="A177" s="35"/>
      <c r="B177" s="36"/>
      <c r="C177" s="37"/>
      <c r="D177" s="191" t="s">
        <v>243</v>
      </c>
      <c r="E177" s="37"/>
      <c r="F177" s="192" t="s">
        <v>1601</v>
      </c>
      <c r="G177" s="37"/>
      <c r="H177" s="37"/>
      <c r="I177" s="193"/>
      <c r="J177" s="37"/>
      <c r="K177" s="37"/>
      <c r="L177" s="40"/>
      <c r="M177" s="194"/>
      <c r="N177" s="195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243</v>
      </c>
      <c r="AU177" s="18" t="s">
        <v>86</v>
      </c>
    </row>
    <row r="178" spans="1:65" s="2" customFormat="1" ht="24.2" customHeight="1">
      <c r="A178" s="35"/>
      <c r="B178" s="36"/>
      <c r="C178" s="178" t="s">
        <v>466</v>
      </c>
      <c r="D178" s="178" t="s">
        <v>236</v>
      </c>
      <c r="E178" s="179" t="s">
        <v>1602</v>
      </c>
      <c r="F178" s="180" t="s">
        <v>1603</v>
      </c>
      <c r="G178" s="181" t="s">
        <v>301</v>
      </c>
      <c r="H178" s="182">
        <v>4</v>
      </c>
      <c r="I178" s="183"/>
      <c r="J178" s="184">
        <f>ROUND(I178*H178,2)</f>
        <v>0</v>
      </c>
      <c r="K178" s="180" t="s">
        <v>240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2.4000000000000001E-4</v>
      </c>
      <c r="R178" s="187">
        <f>Q178*H178</f>
        <v>9.6000000000000002E-4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194</v>
      </c>
      <c r="AT178" s="189" t="s">
        <v>236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3022</v>
      </c>
    </row>
    <row r="179" spans="1:65" s="2" customFormat="1">
      <c r="A179" s="35"/>
      <c r="B179" s="36"/>
      <c r="C179" s="37"/>
      <c r="D179" s="191" t="s">
        <v>243</v>
      </c>
      <c r="E179" s="37"/>
      <c r="F179" s="192" t="s">
        <v>1605</v>
      </c>
      <c r="G179" s="37"/>
      <c r="H179" s="37"/>
      <c r="I179" s="193"/>
      <c r="J179" s="37"/>
      <c r="K179" s="37"/>
      <c r="L179" s="40"/>
      <c r="M179" s="194"/>
      <c r="N179" s="195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243</v>
      </c>
      <c r="AU179" s="18" t="s">
        <v>86</v>
      </c>
    </row>
    <row r="180" spans="1:65" s="2" customFormat="1" ht="16.5" customHeight="1">
      <c r="A180" s="35"/>
      <c r="B180" s="36"/>
      <c r="C180" s="178" t="s">
        <v>472</v>
      </c>
      <c r="D180" s="178" t="s">
        <v>236</v>
      </c>
      <c r="E180" s="179" t="s">
        <v>1573</v>
      </c>
      <c r="F180" s="180" t="s">
        <v>1574</v>
      </c>
      <c r="G180" s="181" t="s">
        <v>336</v>
      </c>
      <c r="H180" s="182">
        <v>3</v>
      </c>
      <c r="I180" s="183"/>
      <c r="J180" s="184">
        <f>ROUND(I180*H180,2)</f>
        <v>0</v>
      </c>
      <c r="K180" s="180" t="s">
        <v>19</v>
      </c>
      <c r="L180" s="40"/>
      <c r="M180" s="185" t="s">
        <v>19</v>
      </c>
      <c r="N180" s="186" t="s">
        <v>46</v>
      </c>
      <c r="O180" s="65"/>
      <c r="P180" s="187">
        <f>O180*H180</f>
        <v>0</v>
      </c>
      <c r="Q180" s="187">
        <v>1.2999999999999999E-4</v>
      </c>
      <c r="R180" s="187">
        <f>Q180*H180</f>
        <v>3.8999999999999994E-4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194</v>
      </c>
      <c r="AT180" s="189" t="s">
        <v>236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3023</v>
      </c>
    </row>
    <row r="181" spans="1:65" s="2" customFormat="1" ht="37.9" customHeight="1">
      <c r="A181" s="35"/>
      <c r="B181" s="36"/>
      <c r="C181" s="206" t="s">
        <v>476</v>
      </c>
      <c r="D181" s="206" t="s">
        <v>310</v>
      </c>
      <c r="E181" s="207" t="s">
        <v>1576</v>
      </c>
      <c r="F181" s="208" t="s">
        <v>1577</v>
      </c>
      <c r="G181" s="209" t="s">
        <v>301</v>
      </c>
      <c r="H181" s="210">
        <v>3</v>
      </c>
      <c r="I181" s="211"/>
      <c r="J181" s="212">
        <f>ROUND(I181*H181,2)</f>
        <v>0</v>
      </c>
      <c r="K181" s="208" t="s">
        <v>19</v>
      </c>
      <c r="L181" s="213"/>
      <c r="M181" s="214" t="s">
        <v>19</v>
      </c>
      <c r="N181" s="215" t="s">
        <v>46</v>
      </c>
      <c r="O181" s="65"/>
      <c r="P181" s="187">
        <f>O181*H181</f>
        <v>0</v>
      </c>
      <c r="Q181" s="187">
        <v>6.4999999999999997E-4</v>
      </c>
      <c r="R181" s="187">
        <f>Q181*H181</f>
        <v>1.9499999999999999E-3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313</v>
      </c>
      <c r="AT181" s="189" t="s">
        <v>310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3024</v>
      </c>
    </row>
    <row r="182" spans="1:65" s="2" customFormat="1" ht="49.15" customHeight="1">
      <c r="A182" s="35"/>
      <c r="B182" s="36"/>
      <c r="C182" s="178" t="s">
        <v>482</v>
      </c>
      <c r="D182" s="178" t="s">
        <v>236</v>
      </c>
      <c r="E182" s="179" t="s">
        <v>1606</v>
      </c>
      <c r="F182" s="180" t="s">
        <v>1607</v>
      </c>
      <c r="G182" s="181" t="s">
        <v>549</v>
      </c>
      <c r="H182" s="182">
        <v>9.7000000000000003E-2</v>
      </c>
      <c r="I182" s="183"/>
      <c r="J182" s="184">
        <f>ROUND(I182*H182,2)</f>
        <v>0</v>
      </c>
      <c r="K182" s="180" t="s">
        <v>240</v>
      </c>
      <c r="L182" s="40"/>
      <c r="M182" s="185" t="s">
        <v>19</v>
      </c>
      <c r="N182" s="186" t="s">
        <v>46</v>
      </c>
      <c r="O182" s="65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9" t="s">
        <v>194</v>
      </c>
      <c r="AT182" s="189" t="s">
        <v>236</v>
      </c>
      <c r="AU182" s="189" t="s">
        <v>86</v>
      </c>
      <c r="AY182" s="18" t="s">
        <v>233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8" t="s">
        <v>80</v>
      </c>
      <c r="BK182" s="190">
        <f>ROUND(I182*H182,2)</f>
        <v>0</v>
      </c>
      <c r="BL182" s="18" t="s">
        <v>194</v>
      </c>
      <c r="BM182" s="189" t="s">
        <v>3025</v>
      </c>
    </row>
    <row r="183" spans="1:65" s="2" customFormat="1">
      <c r="A183" s="35"/>
      <c r="B183" s="36"/>
      <c r="C183" s="37"/>
      <c r="D183" s="191" t="s">
        <v>243</v>
      </c>
      <c r="E183" s="37"/>
      <c r="F183" s="192" t="s">
        <v>1609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243</v>
      </c>
      <c r="AU183" s="18" t="s">
        <v>86</v>
      </c>
    </row>
    <row r="184" spans="1:65" s="2" customFormat="1" ht="49.15" customHeight="1">
      <c r="A184" s="35"/>
      <c r="B184" s="36"/>
      <c r="C184" s="178" t="s">
        <v>486</v>
      </c>
      <c r="D184" s="178" t="s">
        <v>236</v>
      </c>
      <c r="E184" s="179" t="s">
        <v>1610</v>
      </c>
      <c r="F184" s="180" t="s">
        <v>1611</v>
      </c>
      <c r="G184" s="181" t="s">
        <v>549</v>
      </c>
      <c r="H184" s="182">
        <v>9.7000000000000003E-2</v>
      </c>
      <c r="I184" s="183"/>
      <c r="J184" s="184">
        <f>ROUND(I184*H184,2)</f>
        <v>0</v>
      </c>
      <c r="K184" s="180" t="s">
        <v>240</v>
      </c>
      <c r="L184" s="40"/>
      <c r="M184" s="185" t="s">
        <v>19</v>
      </c>
      <c r="N184" s="186" t="s">
        <v>46</v>
      </c>
      <c r="O184" s="65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194</v>
      </c>
      <c r="AT184" s="189" t="s">
        <v>236</v>
      </c>
      <c r="AU184" s="189" t="s">
        <v>86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194</v>
      </c>
      <c r="BM184" s="189" t="s">
        <v>3026</v>
      </c>
    </row>
    <row r="185" spans="1:65" s="2" customFormat="1">
      <c r="A185" s="35"/>
      <c r="B185" s="36"/>
      <c r="C185" s="37"/>
      <c r="D185" s="191" t="s">
        <v>243</v>
      </c>
      <c r="E185" s="37"/>
      <c r="F185" s="192" t="s">
        <v>1613</v>
      </c>
      <c r="G185" s="37"/>
      <c r="H185" s="37"/>
      <c r="I185" s="193"/>
      <c r="J185" s="37"/>
      <c r="K185" s="37"/>
      <c r="L185" s="40"/>
      <c r="M185" s="194"/>
      <c r="N185" s="195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243</v>
      </c>
      <c r="AU185" s="18" t="s">
        <v>86</v>
      </c>
    </row>
    <row r="186" spans="1:65" s="12" customFormat="1" ht="22.9" customHeight="1">
      <c r="B186" s="162"/>
      <c r="C186" s="163"/>
      <c r="D186" s="164" t="s">
        <v>74</v>
      </c>
      <c r="E186" s="176" t="s">
        <v>1614</v>
      </c>
      <c r="F186" s="176" t="s">
        <v>1615</v>
      </c>
      <c r="G186" s="163"/>
      <c r="H186" s="163"/>
      <c r="I186" s="166"/>
      <c r="J186" s="177">
        <f>BK186</f>
        <v>0</v>
      </c>
      <c r="K186" s="163"/>
      <c r="L186" s="168"/>
      <c r="M186" s="169"/>
      <c r="N186" s="170"/>
      <c r="O186" s="170"/>
      <c r="P186" s="171">
        <f>SUM(P187:P207)</f>
        <v>0</v>
      </c>
      <c r="Q186" s="170"/>
      <c r="R186" s="171">
        <f>SUM(R187:R207)</f>
        <v>0.18446399999999999</v>
      </c>
      <c r="S186" s="170"/>
      <c r="T186" s="172">
        <f>SUM(T187:T207)</f>
        <v>0.19583999999999999</v>
      </c>
      <c r="AR186" s="173" t="s">
        <v>86</v>
      </c>
      <c r="AT186" s="174" t="s">
        <v>74</v>
      </c>
      <c r="AU186" s="174" t="s">
        <v>80</v>
      </c>
      <c r="AY186" s="173" t="s">
        <v>233</v>
      </c>
      <c r="BK186" s="175">
        <f>SUM(BK187:BK207)</f>
        <v>0</v>
      </c>
    </row>
    <row r="187" spans="1:65" s="2" customFormat="1" ht="21.75" customHeight="1">
      <c r="A187" s="35"/>
      <c r="B187" s="36"/>
      <c r="C187" s="178" t="s">
        <v>492</v>
      </c>
      <c r="D187" s="178" t="s">
        <v>236</v>
      </c>
      <c r="E187" s="179" t="s">
        <v>1616</v>
      </c>
      <c r="F187" s="180" t="s">
        <v>1617</v>
      </c>
      <c r="G187" s="181" t="s">
        <v>1099</v>
      </c>
      <c r="H187" s="182">
        <v>7.2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0</v>
      </c>
      <c r="R187" s="187">
        <f>Q187*H187</f>
        <v>0</v>
      </c>
      <c r="S187" s="187">
        <v>2.7199999999999998E-2</v>
      </c>
      <c r="T187" s="188">
        <f>S187*H187</f>
        <v>0.19583999999999999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3027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1619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86</v>
      </c>
    </row>
    <row r="189" spans="1:65" s="2" customFormat="1" ht="24.2" customHeight="1">
      <c r="A189" s="35"/>
      <c r="B189" s="36"/>
      <c r="C189" s="178" t="s">
        <v>496</v>
      </c>
      <c r="D189" s="178" t="s">
        <v>236</v>
      </c>
      <c r="E189" s="179" t="s">
        <v>1620</v>
      </c>
      <c r="F189" s="180" t="s">
        <v>1621</v>
      </c>
      <c r="G189" s="181" t="s">
        <v>1099</v>
      </c>
      <c r="H189" s="182">
        <v>7.2</v>
      </c>
      <c r="I189" s="183"/>
      <c r="J189" s="184">
        <f>ROUND(I189*H189,2)</f>
        <v>0</v>
      </c>
      <c r="K189" s="180" t="s">
        <v>240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194</v>
      </c>
      <c r="AT189" s="189" t="s">
        <v>236</v>
      </c>
      <c r="AU189" s="189" t="s">
        <v>86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194</v>
      </c>
      <c r="BM189" s="189" t="s">
        <v>3028</v>
      </c>
    </row>
    <row r="190" spans="1:65" s="2" customFormat="1">
      <c r="A190" s="35"/>
      <c r="B190" s="36"/>
      <c r="C190" s="37"/>
      <c r="D190" s="191" t="s">
        <v>243</v>
      </c>
      <c r="E190" s="37"/>
      <c r="F190" s="192" t="s">
        <v>1623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243</v>
      </c>
      <c r="AU190" s="18" t="s">
        <v>86</v>
      </c>
    </row>
    <row r="191" spans="1:65" s="2" customFormat="1" ht="24.2" customHeight="1">
      <c r="A191" s="35"/>
      <c r="B191" s="36"/>
      <c r="C191" s="178" t="s">
        <v>502</v>
      </c>
      <c r="D191" s="178" t="s">
        <v>236</v>
      </c>
      <c r="E191" s="179" t="s">
        <v>1624</v>
      </c>
      <c r="F191" s="180" t="s">
        <v>1625</v>
      </c>
      <c r="G191" s="181" t="s">
        <v>1099</v>
      </c>
      <c r="H191" s="182">
        <v>7.2</v>
      </c>
      <c r="I191" s="183"/>
      <c r="J191" s="184">
        <f>ROUND(I191*H191,2)</f>
        <v>0</v>
      </c>
      <c r="K191" s="180" t="s">
        <v>240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2.9999999999999997E-4</v>
      </c>
      <c r="R191" s="187">
        <f>Q191*H191</f>
        <v>2.16E-3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3029</v>
      </c>
    </row>
    <row r="192" spans="1:65" s="2" customFormat="1">
      <c r="A192" s="35"/>
      <c r="B192" s="36"/>
      <c r="C192" s="37"/>
      <c r="D192" s="191" t="s">
        <v>243</v>
      </c>
      <c r="E192" s="37"/>
      <c r="F192" s="192" t="s">
        <v>1627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243</v>
      </c>
      <c r="AU192" s="18" t="s">
        <v>86</v>
      </c>
    </row>
    <row r="193" spans="1:65" s="2" customFormat="1" ht="24.2" customHeight="1">
      <c r="A193" s="35"/>
      <c r="B193" s="36"/>
      <c r="C193" s="178" t="s">
        <v>507</v>
      </c>
      <c r="D193" s="178" t="s">
        <v>236</v>
      </c>
      <c r="E193" s="179" t="s">
        <v>1628</v>
      </c>
      <c r="F193" s="180" t="s">
        <v>1629</v>
      </c>
      <c r="G193" s="181" t="s">
        <v>1099</v>
      </c>
      <c r="H193" s="182">
        <v>7.2</v>
      </c>
      <c r="I193" s="183"/>
      <c r="J193" s="184">
        <f>ROUND(I193*H193,2)</f>
        <v>0</v>
      </c>
      <c r="K193" s="180" t="s">
        <v>240</v>
      </c>
      <c r="L193" s="40"/>
      <c r="M193" s="185" t="s">
        <v>19</v>
      </c>
      <c r="N193" s="186" t="s">
        <v>46</v>
      </c>
      <c r="O193" s="65"/>
      <c r="P193" s="187">
        <f>O193*H193</f>
        <v>0</v>
      </c>
      <c r="Q193" s="187">
        <v>1.5E-3</v>
      </c>
      <c r="R193" s="187">
        <f>Q193*H193</f>
        <v>1.0800000000000001E-2</v>
      </c>
      <c r="S193" s="187">
        <v>0</v>
      </c>
      <c r="T193" s="18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9" t="s">
        <v>194</v>
      </c>
      <c r="AT193" s="189" t="s">
        <v>236</v>
      </c>
      <c r="AU193" s="189" t="s">
        <v>86</v>
      </c>
      <c r="AY193" s="18" t="s">
        <v>233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8" t="s">
        <v>80</v>
      </c>
      <c r="BK193" s="190">
        <f>ROUND(I193*H193,2)</f>
        <v>0</v>
      </c>
      <c r="BL193" s="18" t="s">
        <v>194</v>
      </c>
      <c r="BM193" s="189" t="s">
        <v>3030</v>
      </c>
    </row>
    <row r="194" spans="1:65" s="2" customFormat="1">
      <c r="A194" s="35"/>
      <c r="B194" s="36"/>
      <c r="C194" s="37"/>
      <c r="D194" s="191" t="s">
        <v>243</v>
      </c>
      <c r="E194" s="37"/>
      <c r="F194" s="192" t="s">
        <v>1631</v>
      </c>
      <c r="G194" s="37"/>
      <c r="H194" s="37"/>
      <c r="I194" s="193"/>
      <c r="J194" s="37"/>
      <c r="K194" s="37"/>
      <c r="L194" s="40"/>
      <c r="M194" s="194"/>
      <c r="N194" s="195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243</v>
      </c>
      <c r="AU194" s="18" t="s">
        <v>86</v>
      </c>
    </row>
    <row r="195" spans="1:65" s="2" customFormat="1" ht="33" customHeight="1">
      <c r="A195" s="35"/>
      <c r="B195" s="36"/>
      <c r="C195" s="178" t="s">
        <v>511</v>
      </c>
      <c r="D195" s="178" t="s">
        <v>236</v>
      </c>
      <c r="E195" s="179" t="s">
        <v>1632</v>
      </c>
      <c r="F195" s="180" t="s">
        <v>1633</v>
      </c>
      <c r="G195" s="181" t="s">
        <v>1099</v>
      </c>
      <c r="H195" s="182">
        <v>7.2</v>
      </c>
      <c r="I195" s="183"/>
      <c r="J195" s="184">
        <f>ROUND(I195*H195,2)</f>
        <v>0</v>
      </c>
      <c r="K195" s="180" t="s">
        <v>240</v>
      </c>
      <c r="L195" s="40"/>
      <c r="M195" s="185" t="s">
        <v>19</v>
      </c>
      <c r="N195" s="186" t="s">
        <v>46</v>
      </c>
      <c r="O195" s="65"/>
      <c r="P195" s="187">
        <f>O195*H195</f>
        <v>0</v>
      </c>
      <c r="Q195" s="187">
        <v>4.4999999999999997E-3</v>
      </c>
      <c r="R195" s="187">
        <f>Q195*H195</f>
        <v>3.2399999999999998E-2</v>
      </c>
      <c r="S195" s="187">
        <v>0</v>
      </c>
      <c r="T195" s="18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9" t="s">
        <v>194</v>
      </c>
      <c r="AT195" s="189" t="s">
        <v>236</v>
      </c>
      <c r="AU195" s="189" t="s">
        <v>86</v>
      </c>
      <c r="AY195" s="18" t="s">
        <v>233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8" t="s">
        <v>80</v>
      </c>
      <c r="BK195" s="190">
        <f>ROUND(I195*H195,2)</f>
        <v>0</v>
      </c>
      <c r="BL195" s="18" t="s">
        <v>194</v>
      </c>
      <c r="BM195" s="189" t="s">
        <v>3031</v>
      </c>
    </row>
    <row r="196" spans="1:65" s="2" customFormat="1">
      <c r="A196" s="35"/>
      <c r="B196" s="36"/>
      <c r="C196" s="37"/>
      <c r="D196" s="191" t="s">
        <v>243</v>
      </c>
      <c r="E196" s="37"/>
      <c r="F196" s="192" t="s">
        <v>1635</v>
      </c>
      <c r="G196" s="37"/>
      <c r="H196" s="37"/>
      <c r="I196" s="193"/>
      <c r="J196" s="37"/>
      <c r="K196" s="37"/>
      <c r="L196" s="40"/>
      <c r="M196" s="194"/>
      <c r="N196" s="195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243</v>
      </c>
      <c r="AU196" s="18" t="s">
        <v>86</v>
      </c>
    </row>
    <row r="197" spans="1:65" s="2" customFormat="1" ht="37.9" customHeight="1">
      <c r="A197" s="35"/>
      <c r="B197" s="36"/>
      <c r="C197" s="178" t="s">
        <v>516</v>
      </c>
      <c r="D197" s="178" t="s">
        <v>236</v>
      </c>
      <c r="E197" s="179" t="s">
        <v>1636</v>
      </c>
      <c r="F197" s="180" t="s">
        <v>1637</v>
      </c>
      <c r="G197" s="181" t="s">
        <v>1099</v>
      </c>
      <c r="H197" s="182">
        <v>7.2</v>
      </c>
      <c r="I197" s="183"/>
      <c r="J197" s="184">
        <f>ROUND(I197*H197,2)</f>
        <v>0</v>
      </c>
      <c r="K197" s="180" t="s">
        <v>240</v>
      </c>
      <c r="L197" s="40"/>
      <c r="M197" s="185" t="s">
        <v>19</v>
      </c>
      <c r="N197" s="186" t="s">
        <v>46</v>
      </c>
      <c r="O197" s="65"/>
      <c r="P197" s="187">
        <f>O197*H197</f>
        <v>0</v>
      </c>
      <c r="Q197" s="187">
        <v>5.3E-3</v>
      </c>
      <c r="R197" s="187">
        <f>Q197*H197</f>
        <v>3.8159999999999999E-2</v>
      </c>
      <c r="S197" s="187">
        <v>0</v>
      </c>
      <c r="T197" s="18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9" t="s">
        <v>194</v>
      </c>
      <c r="AT197" s="189" t="s">
        <v>236</v>
      </c>
      <c r="AU197" s="189" t="s">
        <v>86</v>
      </c>
      <c r="AY197" s="18" t="s">
        <v>233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8" t="s">
        <v>80</v>
      </c>
      <c r="BK197" s="190">
        <f>ROUND(I197*H197,2)</f>
        <v>0</v>
      </c>
      <c r="BL197" s="18" t="s">
        <v>194</v>
      </c>
      <c r="BM197" s="189" t="s">
        <v>3032</v>
      </c>
    </row>
    <row r="198" spans="1:65" s="2" customFormat="1">
      <c r="A198" s="35"/>
      <c r="B198" s="36"/>
      <c r="C198" s="37"/>
      <c r="D198" s="191" t="s">
        <v>243</v>
      </c>
      <c r="E198" s="37"/>
      <c r="F198" s="192" t="s">
        <v>1639</v>
      </c>
      <c r="G198" s="37"/>
      <c r="H198" s="37"/>
      <c r="I198" s="193"/>
      <c r="J198" s="37"/>
      <c r="K198" s="37"/>
      <c r="L198" s="40"/>
      <c r="M198" s="194"/>
      <c r="N198" s="195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243</v>
      </c>
      <c r="AU198" s="18" t="s">
        <v>86</v>
      </c>
    </row>
    <row r="199" spans="1:65" s="2" customFormat="1" ht="16.5" customHeight="1">
      <c r="A199" s="35"/>
      <c r="B199" s="36"/>
      <c r="C199" s="206" t="s">
        <v>520</v>
      </c>
      <c r="D199" s="206" t="s">
        <v>310</v>
      </c>
      <c r="E199" s="207" t="s">
        <v>1640</v>
      </c>
      <c r="F199" s="208" t="s">
        <v>1641</v>
      </c>
      <c r="G199" s="209" t="s">
        <v>1099</v>
      </c>
      <c r="H199" s="210">
        <v>7.92</v>
      </c>
      <c r="I199" s="211"/>
      <c r="J199" s="212">
        <f>ROUND(I199*H199,2)</f>
        <v>0</v>
      </c>
      <c r="K199" s="208" t="s">
        <v>240</v>
      </c>
      <c r="L199" s="213"/>
      <c r="M199" s="214" t="s">
        <v>19</v>
      </c>
      <c r="N199" s="215" t="s">
        <v>46</v>
      </c>
      <c r="O199" s="65"/>
      <c r="P199" s="187">
        <f>O199*H199</f>
        <v>0</v>
      </c>
      <c r="Q199" s="187">
        <v>1.26E-2</v>
      </c>
      <c r="R199" s="187">
        <f>Q199*H199</f>
        <v>9.9792000000000006E-2</v>
      </c>
      <c r="S199" s="187">
        <v>0</v>
      </c>
      <c r="T199" s="18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9" t="s">
        <v>313</v>
      </c>
      <c r="AT199" s="189" t="s">
        <v>310</v>
      </c>
      <c r="AU199" s="189" t="s">
        <v>86</v>
      </c>
      <c r="AY199" s="18" t="s">
        <v>233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8" t="s">
        <v>80</v>
      </c>
      <c r="BK199" s="190">
        <f>ROUND(I199*H199,2)</f>
        <v>0</v>
      </c>
      <c r="BL199" s="18" t="s">
        <v>194</v>
      </c>
      <c r="BM199" s="189" t="s">
        <v>3033</v>
      </c>
    </row>
    <row r="200" spans="1:65" s="2" customFormat="1" ht="33" customHeight="1">
      <c r="A200" s="35"/>
      <c r="B200" s="36"/>
      <c r="C200" s="178" t="s">
        <v>526</v>
      </c>
      <c r="D200" s="178" t="s">
        <v>236</v>
      </c>
      <c r="E200" s="179" t="s">
        <v>1643</v>
      </c>
      <c r="F200" s="180" t="s">
        <v>1644</v>
      </c>
      <c r="G200" s="181" t="s">
        <v>1099</v>
      </c>
      <c r="H200" s="182">
        <v>7.2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86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3034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1646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86</v>
      </c>
    </row>
    <row r="202" spans="1:65" s="2" customFormat="1" ht="24.2" customHeight="1">
      <c r="A202" s="35"/>
      <c r="B202" s="36"/>
      <c r="C202" s="178" t="s">
        <v>532</v>
      </c>
      <c r="D202" s="178" t="s">
        <v>236</v>
      </c>
      <c r="E202" s="179" t="s">
        <v>1647</v>
      </c>
      <c r="F202" s="180" t="s">
        <v>1648</v>
      </c>
      <c r="G202" s="181" t="s">
        <v>307</v>
      </c>
      <c r="H202" s="182">
        <v>38.4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3.0000000000000001E-5</v>
      </c>
      <c r="R202" s="187">
        <f>Q202*H202</f>
        <v>1.152E-3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86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3035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1650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86</v>
      </c>
    </row>
    <row r="204" spans="1:65" s="2" customFormat="1" ht="49.15" customHeight="1">
      <c r="A204" s="35"/>
      <c r="B204" s="36"/>
      <c r="C204" s="178" t="s">
        <v>536</v>
      </c>
      <c r="D204" s="178" t="s">
        <v>236</v>
      </c>
      <c r="E204" s="179" t="s">
        <v>1651</v>
      </c>
      <c r="F204" s="180" t="s">
        <v>1652</v>
      </c>
      <c r="G204" s="181" t="s">
        <v>549</v>
      </c>
      <c r="H204" s="182">
        <v>0.184</v>
      </c>
      <c r="I204" s="183"/>
      <c r="J204" s="184">
        <f>ROUND(I204*H204,2)</f>
        <v>0</v>
      </c>
      <c r="K204" s="180" t="s">
        <v>240</v>
      </c>
      <c r="L204" s="40"/>
      <c r="M204" s="185" t="s">
        <v>19</v>
      </c>
      <c r="N204" s="186" t="s">
        <v>46</v>
      </c>
      <c r="O204" s="65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9" t="s">
        <v>194</v>
      </c>
      <c r="AT204" s="189" t="s">
        <v>236</v>
      </c>
      <c r="AU204" s="189" t="s">
        <v>86</v>
      </c>
      <c r="AY204" s="18" t="s">
        <v>233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8" t="s">
        <v>80</v>
      </c>
      <c r="BK204" s="190">
        <f>ROUND(I204*H204,2)</f>
        <v>0</v>
      </c>
      <c r="BL204" s="18" t="s">
        <v>194</v>
      </c>
      <c r="BM204" s="189" t="s">
        <v>3036</v>
      </c>
    </row>
    <row r="205" spans="1:65" s="2" customFormat="1">
      <c r="A205" s="35"/>
      <c r="B205" s="36"/>
      <c r="C205" s="37"/>
      <c r="D205" s="191" t="s">
        <v>243</v>
      </c>
      <c r="E205" s="37"/>
      <c r="F205" s="192" t="s">
        <v>1654</v>
      </c>
      <c r="G205" s="37"/>
      <c r="H205" s="37"/>
      <c r="I205" s="193"/>
      <c r="J205" s="37"/>
      <c r="K205" s="37"/>
      <c r="L205" s="40"/>
      <c r="M205" s="194"/>
      <c r="N205" s="195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243</v>
      </c>
      <c r="AU205" s="18" t="s">
        <v>86</v>
      </c>
    </row>
    <row r="206" spans="1:65" s="2" customFormat="1" ht="49.15" customHeight="1">
      <c r="A206" s="35"/>
      <c r="B206" s="36"/>
      <c r="C206" s="178" t="s">
        <v>542</v>
      </c>
      <c r="D206" s="178" t="s">
        <v>236</v>
      </c>
      <c r="E206" s="179" t="s">
        <v>1655</v>
      </c>
      <c r="F206" s="180" t="s">
        <v>1656</v>
      </c>
      <c r="G206" s="181" t="s">
        <v>549</v>
      </c>
      <c r="H206" s="182">
        <v>0.184</v>
      </c>
      <c r="I206" s="183"/>
      <c r="J206" s="184">
        <f>ROUND(I206*H206,2)</f>
        <v>0</v>
      </c>
      <c r="K206" s="180" t="s">
        <v>240</v>
      </c>
      <c r="L206" s="40"/>
      <c r="M206" s="185" t="s">
        <v>19</v>
      </c>
      <c r="N206" s="186" t="s">
        <v>46</v>
      </c>
      <c r="O206" s="65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9" t="s">
        <v>194</v>
      </c>
      <c r="AT206" s="189" t="s">
        <v>236</v>
      </c>
      <c r="AU206" s="189" t="s">
        <v>86</v>
      </c>
      <c r="AY206" s="18" t="s">
        <v>233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8" t="s">
        <v>80</v>
      </c>
      <c r="BK206" s="190">
        <f>ROUND(I206*H206,2)</f>
        <v>0</v>
      </c>
      <c r="BL206" s="18" t="s">
        <v>194</v>
      </c>
      <c r="BM206" s="189" t="s">
        <v>3037</v>
      </c>
    </row>
    <row r="207" spans="1:65" s="2" customFormat="1">
      <c r="A207" s="35"/>
      <c r="B207" s="36"/>
      <c r="C207" s="37"/>
      <c r="D207" s="191" t="s">
        <v>243</v>
      </c>
      <c r="E207" s="37"/>
      <c r="F207" s="192" t="s">
        <v>1658</v>
      </c>
      <c r="G207" s="37"/>
      <c r="H207" s="37"/>
      <c r="I207" s="193"/>
      <c r="J207" s="37"/>
      <c r="K207" s="37"/>
      <c r="L207" s="40"/>
      <c r="M207" s="198"/>
      <c r="N207" s="199"/>
      <c r="O207" s="200"/>
      <c r="P207" s="200"/>
      <c r="Q207" s="200"/>
      <c r="R207" s="200"/>
      <c r="S207" s="200"/>
      <c r="T207" s="201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243</v>
      </c>
      <c r="AU207" s="18" t="s">
        <v>86</v>
      </c>
    </row>
    <row r="208" spans="1:65" s="2" customFormat="1" ht="6.95" customHeight="1">
      <c r="A208" s="35"/>
      <c r="B208" s="48"/>
      <c r="C208" s="49"/>
      <c r="D208" s="49"/>
      <c r="E208" s="49"/>
      <c r="F208" s="49"/>
      <c r="G208" s="49"/>
      <c r="H208" s="49"/>
      <c r="I208" s="49"/>
      <c r="J208" s="49"/>
      <c r="K208" s="49"/>
      <c r="L208" s="40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algorithmName="SHA-512" hashValue="O6BDnfm3DzG4xBveoshVTLHmpnruRoLgeH42+SVoxFHVQpxZBsSbacI/Dg5ppFgbnQ5DUPT9iB+zmZh7Kz35Vw==" saltValue="Ckyb5B4y8HiGQ/XCwkb7dSkQSrGnkIxNWj3zY5oRTPgW1xFnHXsKelBHgm5Asy9U5Zd1L863roObQPkCBj9wDg==" spinCount="100000" sheet="1" objects="1" scenarios="1" formatColumns="0" formatRows="0" autoFilter="0"/>
  <autoFilter ref="C99:K207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6" r:id="rId2"/>
    <hyperlink ref="F108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7" r:id="rId11"/>
    <hyperlink ref="F131" r:id="rId12"/>
    <hyperlink ref="F133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57" r:id="rId21"/>
    <hyperlink ref="F159" r:id="rId22"/>
    <hyperlink ref="F161" r:id="rId23"/>
    <hyperlink ref="F163" r:id="rId24"/>
    <hyperlink ref="F166" r:id="rId25"/>
    <hyperlink ref="F168" r:id="rId26"/>
    <hyperlink ref="F170" r:id="rId27"/>
    <hyperlink ref="F172" r:id="rId28"/>
    <hyperlink ref="F174" r:id="rId29"/>
    <hyperlink ref="F177" r:id="rId30"/>
    <hyperlink ref="F179" r:id="rId31"/>
    <hyperlink ref="F183" r:id="rId32"/>
    <hyperlink ref="F185" r:id="rId33"/>
    <hyperlink ref="F188" r:id="rId34"/>
    <hyperlink ref="F190" r:id="rId35"/>
    <hyperlink ref="F192" r:id="rId36"/>
    <hyperlink ref="F194" r:id="rId37"/>
    <hyperlink ref="F196" r:id="rId38"/>
    <hyperlink ref="F198" r:id="rId39"/>
    <hyperlink ref="F201" r:id="rId40"/>
    <hyperlink ref="F203" r:id="rId41"/>
    <hyperlink ref="F205" r:id="rId42"/>
    <hyperlink ref="F207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3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190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3038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ROUND(J101,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ROUND((SUM(BE101:BE230)),  2)</f>
        <v>0</v>
      </c>
      <c r="G37" s="35"/>
      <c r="H37" s="35"/>
      <c r="I37" s="124">
        <v>0.21</v>
      </c>
      <c r="J37" s="123">
        <f>ROUND(((SUM(BE101:BE230))*I37),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ROUND((SUM(BF101:BF230)),  2)</f>
        <v>0</v>
      </c>
      <c r="G38" s="35"/>
      <c r="H38" s="35"/>
      <c r="I38" s="124">
        <v>0.15</v>
      </c>
      <c r="J38" s="123">
        <f>ROUND(((SUM(BF101:BF230))*I38),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ROUND((SUM(BG101:BG230)),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ROUND((SUM(BH101:BH230)),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ROUND((SUM(BI101:BI230)),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10 - 2.NP_3.ETAPA - VODOVOD_9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J101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J102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J103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J110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J119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J126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J129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J130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J163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1733</v>
      </c>
      <c r="E76" s="148"/>
      <c r="F76" s="148"/>
      <c r="G76" s="148"/>
      <c r="H76" s="148"/>
      <c r="I76" s="148"/>
      <c r="J76" s="149">
        <f>J193</f>
        <v>0</v>
      </c>
      <c r="K76" s="97"/>
      <c r="L76" s="150"/>
    </row>
    <row r="77" spans="1:47" s="10" customFormat="1" ht="19.899999999999999" customHeight="1">
      <c r="B77" s="146"/>
      <c r="C77" s="97"/>
      <c r="D77" s="147" t="s">
        <v>1458</v>
      </c>
      <c r="E77" s="148"/>
      <c r="F77" s="148"/>
      <c r="G77" s="148"/>
      <c r="H77" s="148"/>
      <c r="I77" s="148"/>
      <c r="J77" s="149">
        <f>J209</f>
        <v>0</v>
      </c>
      <c r="K77" s="97"/>
      <c r="L77" s="150"/>
    </row>
    <row r="78" spans="1:47" s="2" customFormat="1" ht="21.7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47" s="2" customFormat="1" ht="6.95" customHeight="1">
      <c r="A79" s="35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11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3" spans="1:31" s="2" customFormat="1" ht="6.95" customHeight="1">
      <c r="A83" s="35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24.95" customHeight="1">
      <c r="A84" s="35"/>
      <c r="B84" s="36"/>
      <c r="C84" s="24" t="s">
        <v>217</v>
      </c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2" customHeight="1">
      <c r="A86" s="35"/>
      <c r="B86" s="36"/>
      <c r="C86" s="30" t="s">
        <v>16</v>
      </c>
      <c r="D86" s="37"/>
      <c r="E86" s="37"/>
      <c r="F86" s="37"/>
      <c r="G86" s="37"/>
      <c r="H86" s="37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6.5" customHeight="1">
      <c r="A87" s="35"/>
      <c r="B87" s="36"/>
      <c r="C87" s="37"/>
      <c r="D87" s="37"/>
      <c r="E87" s="390" t="str">
        <f>E7</f>
        <v>ZŠ Rokycanova - opravy vnitřních instalací</v>
      </c>
      <c r="F87" s="391"/>
      <c r="G87" s="391"/>
      <c r="H87" s="391"/>
      <c r="I87" s="37"/>
      <c r="J87" s="37"/>
      <c r="K87" s="37"/>
      <c r="L87" s="11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1" customFormat="1" ht="12" customHeight="1">
      <c r="B88" s="22"/>
      <c r="C88" s="30" t="s">
        <v>290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1" customFormat="1" ht="16.5" customHeight="1">
      <c r="B89" s="22"/>
      <c r="C89" s="23"/>
      <c r="D89" s="23"/>
      <c r="E89" s="390" t="s">
        <v>2634</v>
      </c>
      <c r="F89" s="376"/>
      <c r="G89" s="376"/>
      <c r="H89" s="376"/>
      <c r="I89" s="23"/>
      <c r="J89" s="23"/>
      <c r="K89" s="23"/>
      <c r="L89" s="21"/>
    </row>
    <row r="90" spans="1:31" s="1" customFormat="1" ht="12" customHeight="1">
      <c r="B90" s="22"/>
      <c r="C90" s="30" t="s">
        <v>292</v>
      </c>
      <c r="D90" s="23"/>
      <c r="E90" s="23"/>
      <c r="F90" s="23"/>
      <c r="G90" s="23"/>
      <c r="H90" s="23"/>
      <c r="I90" s="23"/>
      <c r="J90" s="23"/>
      <c r="K90" s="23"/>
      <c r="L90" s="21"/>
    </row>
    <row r="91" spans="1:31" s="2" customFormat="1" ht="16.5" customHeight="1">
      <c r="A91" s="35"/>
      <c r="B91" s="36"/>
      <c r="C91" s="37"/>
      <c r="D91" s="37"/>
      <c r="E91" s="394" t="s">
        <v>1289</v>
      </c>
      <c r="F91" s="384"/>
      <c r="G91" s="384"/>
      <c r="H91" s="384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297</v>
      </c>
      <c r="D92" s="37"/>
      <c r="E92" s="37"/>
      <c r="F92" s="37"/>
      <c r="G92" s="37"/>
      <c r="H92" s="37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6.5" customHeight="1">
      <c r="A93" s="35"/>
      <c r="B93" s="36"/>
      <c r="C93" s="37"/>
      <c r="D93" s="37"/>
      <c r="E93" s="346" t="str">
        <f>E13</f>
        <v>10 - 2.NP_3.ETAPA - VODOVOD_9</v>
      </c>
      <c r="F93" s="384"/>
      <c r="G93" s="384"/>
      <c r="H93" s="384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2" customHeight="1">
      <c r="A95" s="35"/>
      <c r="B95" s="36"/>
      <c r="C95" s="30" t="s">
        <v>21</v>
      </c>
      <c r="D95" s="37"/>
      <c r="E95" s="37"/>
      <c r="F95" s="28" t="str">
        <f>F16</f>
        <v>Sokolov</v>
      </c>
      <c r="G95" s="37"/>
      <c r="H95" s="37"/>
      <c r="I95" s="30" t="s">
        <v>23</v>
      </c>
      <c r="J95" s="60" t="str">
        <f>IF(J16="","",J16)</f>
        <v>26. 1. 2022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6.9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5.7" customHeight="1">
      <c r="A97" s="35"/>
      <c r="B97" s="36"/>
      <c r="C97" s="30" t="s">
        <v>25</v>
      </c>
      <c r="D97" s="37"/>
      <c r="E97" s="37"/>
      <c r="F97" s="28" t="str">
        <f>E19</f>
        <v>Město Sokolov, Rokycanova 1929, Sokolov</v>
      </c>
      <c r="G97" s="37"/>
      <c r="H97" s="37"/>
      <c r="I97" s="30" t="s">
        <v>33</v>
      </c>
      <c r="J97" s="33" t="str">
        <f>E25</f>
        <v>NCI.CZ ENGINEERING s.r.o.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5.2" customHeight="1">
      <c r="A98" s="35"/>
      <c r="B98" s="36"/>
      <c r="C98" s="30" t="s">
        <v>31</v>
      </c>
      <c r="D98" s="37"/>
      <c r="E98" s="37"/>
      <c r="F98" s="28" t="str">
        <f>IF(E22="","",E22)</f>
        <v>Vyplň údaj</v>
      </c>
      <c r="G98" s="37"/>
      <c r="H98" s="37"/>
      <c r="I98" s="30" t="s">
        <v>38</v>
      </c>
      <c r="J98" s="33" t="str">
        <f>E28</f>
        <v>Ing. Kamil Šlachta</v>
      </c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113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11" customFormat="1" ht="29.25" customHeight="1">
      <c r="A100" s="151"/>
      <c r="B100" s="152"/>
      <c r="C100" s="153" t="s">
        <v>218</v>
      </c>
      <c r="D100" s="154" t="s">
        <v>60</v>
      </c>
      <c r="E100" s="154" t="s">
        <v>56</v>
      </c>
      <c r="F100" s="154" t="s">
        <v>57</v>
      </c>
      <c r="G100" s="154" t="s">
        <v>219</v>
      </c>
      <c r="H100" s="154" t="s">
        <v>220</v>
      </c>
      <c r="I100" s="154" t="s">
        <v>221</v>
      </c>
      <c r="J100" s="154" t="s">
        <v>209</v>
      </c>
      <c r="K100" s="155" t="s">
        <v>222</v>
      </c>
      <c r="L100" s="156"/>
      <c r="M100" s="69" t="s">
        <v>19</v>
      </c>
      <c r="N100" s="70" t="s">
        <v>45</v>
      </c>
      <c r="O100" s="70" t="s">
        <v>223</v>
      </c>
      <c r="P100" s="70" t="s">
        <v>224</v>
      </c>
      <c r="Q100" s="70" t="s">
        <v>225</v>
      </c>
      <c r="R100" s="70" t="s">
        <v>226</v>
      </c>
      <c r="S100" s="70" t="s">
        <v>227</v>
      </c>
      <c r="T100" s="71" t="s">
        <v>228</v>
      </c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</row>
    <row r="101" spans="1:65" s="2" customFormat="1" ht="22.9" customHeight="1">
      <c r="A101" s="35"/>
      <c r="B101" s="36"/>
      <c r="C101" s="76" t="s">
        <v>229</v>
      </c>
      <c r="D101" s="37"/>
      <c r="E101" s="37"/>
      <c r="F101" s="37"/>
      <c r="G101" s="37"/>
      <c r="H101" s="37"/>
      <c r="I101" s="37"/>
      <c r="J101" s="157">
        <f>BK101</f>
        <v>0</v>
      </c>
      <c r="K101" s="37"/>
      <c r="L101" s="40"/>
      <c r="M101" s="72"/>
      <c r="N101" s="158"/>
      <c r="O101" s="73"/>
      <c r="P101" s="159">
        <f>P102+P129</f>
        <v>0</v>
      </c>
      <c r="Q101" s="73"/>
      <c r="R101" s="159">
        <f>R102+R129</f>
        <v>0.7365815</v>
      </c>
      <c r="S101" s="73"/>
      <c r="T101" s="160">
        <f>T102+T129</f>
        <v>1.7162399999999998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74</v>
      </c>
      <c r="AU101" s="18" t="s">
        <v>210</v>
      </c>
      <c r="BK101" s="161">
        <f>BK102+BK129</f>
        <v>0</v>
      </c>
    </row>
    <row r="102" spans="1:65" s="12" customFormat="1" ht="25.9" customHeight="1">
      <c r="B102" s="162"/>
      <c r="C102" s="163"/>
      <c r="D102" s="164" t="s">
        <v>74</v>
      </c>
      <c r="E102" s="165" t="s">
        <v>1303</v>
      </c>
      <c r="F102" s="165" t="s">
        <v>1304</v>
      </c>
      <c r="G102" s="163"/>
      <c r="H102" s="163"/>
      <c r="I102" s="166"/>
      <c r="J102" s="167">
        <f>BK102</f>
        <v>0</v>
      </c>
      <c r="K102" s="163"/>
      <c r="L102" s="168"/>
      <c r="M102" s="169"/>
      <c r="N102" s="170"/>
      <c r="O102" s="170"/>
      <c r="P102" s="171">
        <f>P103+P110+P119+P126</f>
        <v>0</v>
      </c>
      <c r="Q102" s="170"/>
      <c r="R102" s="171">
        <f>R103+R110+R119+R126</f>
        <v>0.24899749999999998</v>
      </c>
      <c r="S102" s="170"/>
      <c r="T102" s="172">
        <f>T103+T110+T119+T126</f>
        <v>1.4149999999999998</v>
      </c>
      <c r="AR102" s="173" t="s">
        <v>80</v>
      </c>
      <c r="AT102" s="174" t="s">
        <v>74</v>
      </c>
      <c r="AU102" s="174" t="s">
        <v>75</v>
      </c>
      <c r="AY102" s="173" t="s">
        <v>233</v>
      </c>
      <c r="BK102" s="175">
        <f>BK103+BK110+BK119+BK126</f>
        <v>0</v>
      </c>
    </row>
    <row r="103" spans="1:65" s="12" customFormat="1" ht="22.9" customHeight="1">
      <c r="B103" s="162"/>
      <c r="C103" s="163"/>
      <c r="D103" s="164" t="s">
        <v>74</v>
      </c>
      <c r="E103" s="176" t="s">
        <v>269</v>
      </c>
      <c r="F103" s="176" t="s">
        <v>1305</v>
      </c>
      <c r="G103" s="163"/>
      <c r="H103" s="163"/>
      <c r="I103" s="166"/>
      <c r="J103" s="177">
        <f>BK103</f>
        <v>0</v>
      </c>
      <c r="K103" s="163"/>
      <c r="L103" s="168"/>
      <c r="M103" s="169"/>
      <c r="N103" s="170"/>
      <c r="O103" s="170"/>
      <c r="P103" s="171">
        <f>SUM(P104:P109)</f>
        <v>0</v>
      </c>
      <c r="Q103" s="170"/>
      <c r="R103" s="171">
        <f>SUM(R104:R109)</f>
        <v>0.24899749999999998</v>
      </c>
      <c r="S103" s="170"/>
      <c r="T103" s="172">
        <f>SUM(T104:T109)</f>
        <v>0</v>
      </c>
      <c r="AR103" s="173" t="s">
        <v>80</v>
      </c>
      <c r="AT103" s="174" t="s">
        <v>74</v>
      </c>
      <c r="AU103" s="174" t="s">
        <v>80</v>
      </c>
      <c r="AY103" s="173" t="s">
        <v>233</v>
      </c>
      <c r="BK103" s="175">
        <f>SUM(BK104:BK109)</f>
        <v>0</v>
      </c>
    </row>
    <row r="104" spans="1:65" s="2" customFormat="1" ht="24.2" customHeight="1">
      <c r="A104" s="35"/>
      <c r="B104" s="36"/>
      <c r="C104" s="178" t="s">
        <v>80</v>
      </c>
      <c r="D104" s="178" t="s">
        <v>236</v>
      </c>
      <c r="E104" s="179" t="s">
        <v>1306</v>
      </c>
      <c r="F104" s="180" t="s">
        <v>1307</v>
      </c>
      <c r="G104" s="181" t="s">
        <v>301</v>
      </c>
      <c r="H104" s="182">
        <v>3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3.3999999999999998E-3</v>
      </c>
      <c r="R104" s="187">
        <f>Q104*H104</f>
        <v>1.0199999999999999E-2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260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260</v>
      </c>
      <c r="BM104" s="189" t="s">
        <v>3039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1309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24.2" customHeight="1">
      <c r="A106" s="35"/>
      <c r="B106" s="36"/>
      <c r="C106" s="178" t="s">
        <v>86</v>
      </c>
      <c r="D106" s="178" t="s">
        <v>236</v>
      </c>
      <c r="E106" s="179" t="s">
        <v>1460</v>
      </c>
      <c r="F106" s="180" t="s">
        <v>1461</v>
      </c>
      <c r="G106" s="181" t="s">
        <v>1099</v>
      </c>
      <c r="H106" s="182">
        <v>1.35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4.1529999999999997E-2</v>
      </c>
      <c r="R106" s="187">
        <f>Q106*H106</f>
        <v>5.6065499999999997E-2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3040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1463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24.2" customHeight="1">
      <c r="A108" s="35"/>
      <c r="B108" s="36"/>
      <c r="C108" s="178" t="s">
        <v>91</v>
      </c>
      <c r="D108" s="178" t="s">
        <v>236</v>
      </c>
      <c r="E108" s="179" t="s">
        <v>1464</v>
      </c>
      <c r="F108" s="180" t="s">
        <v>1465</v>
      </c>
      <c r="G108" s="181" t="s">
        <v>1099</v>
      </c>
      <c r="H108" s="182">
        <v>4.4000000000000004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4.1529999999999997E-2</v>
      </c>
      <c r="R108" s="187">
        <f>Q108*H108</f>
        <v>0.18273200000000001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3041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1467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12" customFormat="1" ht="22.9" customHeight="1">
      <c r="B110" s="162"/>
      <c r="C110" s="163"/>
      <c r="D110" s="164" t="s">
        <v>74</v>
      </c>
      <c r="E110" s="176" t="s">
        <v>340</v>
      </c>
      <c r="F110" s="176" t="s">
        <v>1333</v>
      </c>
      <c r="G110" s="163"/>
      <c r="H110" s="163"/>
      <c r="I110" s="166"/>
      <c r="J110" s="177">
        <f>BK110</f>
        <v>0</v>
      </c>
      <c r="K110" s="163"/>
      <c r="L110" s="168"/>
      <c r="M110" s="169"/>
      <c r="N110" s="170"/>
      <c r="O110" s="170"/>
      <c r="P110" s="171">
        <f>SUM(P111:P118)</f>
        <v>0</v>
      </c>
      <c r="Q110" s="170"/>
      <c r="R110" s="171">
        <f>SUM(R111:R118)</f>
        <v>0</v>
      </c>
      <c r="S110" s="170"/>
      <c r="T110" s="172">
        <f>SUM(T111:T118)</f>
        <v>1.4149999999999998</v>
      </c>
      <c r="AR110" s="173" t="s">
        <v>80</v>
      </c>
      <c r="AT110" s="174" t="s">
        <v>74</v>
      </c>
      <c r="AU110" s="174" t="s">
        <v>80</v>
      </c>
      <c r="AY110" s="173" t="s">
        <v>233</v>
      </c>
      <c r="BK110" s="175">
        <f>SUM(BK111:BK118)</f>
        <v>0</v>
      </c>
    </row>
    <row r="111" spans="1:65" s="2" customFormat="1" ht="33" customHeight="1">
      <c r="A111" s="35"/>
      <c r="B111" s="36"/>
      <c r="C111" s="178" t="s">
        <v>260</v>
      </c>
      <c r="D111" s="178" t="s">
        <v>236</v>
      </c>
      <c r="E111" s="179" t="s">
        <v>1334</v>
      </c>
      <c r="F111" s="180" t="s">
        <v>1335</v>
      </c>
      <c r="G111" s="181" t="s">
        <v>301</v>
      </c>
      <c r="H111" s="182">
        <v>3</v>
      </c>
      <c r="I111" s="183"/>
      <c r="J111" s="184">
        <f>ROUND(I111*H111,2)</f>
        <v>0</v>
      </c>
      <c r="K111" s="180" t="s">
        <v>240</v>
      </c>
      <c r="L111" s="40"/>
      <c r="M111" s="185" t="s">
        <v>19</v>
      </c>
      <c r="N111" s="186" t="s">
        <v>46</v>
      </c>
      <c r="O111" s="65"/>
      <c r="P111" s="187">
        <f>O111*H111</f>
        <v>0</v>
      </c>
      <c r="Q111" s="187">
        <v>0</v>
      </c>
      <c r="R111" s="187">
        <f>Q111*H111</f>
        <v>0</v>
      </c>
      <c r="S111" s="187">
        <v>7.2999999999999995E-2</v>
      </c>
      <c r="T111" s="188">
        <f>S111*H111</f>
        <v>0.21899999999999997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260</v>
      </c>
      <c r="AT111" s="189" t="s">
        <v>236</v>
      </c>
      <c r="AU111" s="189" t="s">
        <v>86</v>
      </c>
      <c r="AY111" s="18" t="s">
        <v>233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80</v>
      </c>
      <c r="BK111" s="190">
        <f>ROUND(I111*H111,2)</f>
        <v>0</v>
      </c>
      <c r="BL111" s="18" t="s">
        <v>260</v>
      </c>
      <c r="BM111" s="189" t="s">
        <v>3042</v>
      </c>
    </row>
    <row r="112" spans="1:65" s="2" customFormat="1">
      <c r="A112" s="35"/>
      <c r="B112" s="36"/>
      <c r="C112" s="37"/>
      <c r="D112" s="191" t="s">
        <v>243</v>
      </c>
      <c r="E112" s="37"/>
      <c r="F112" s="192" t="s">
        <v>1337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243</v>
      </c>
      <c r="AU112" s="18" t="s">
        <v>86</v>
      </c>
    </row>
    <row r="113" spans="1:65" s="2" customFormat="1" ht="37.9" customHeight="1">
      <c r="A113" s="35"/>
      <c r="B113" s="36"/>
      <c r="C113" s="178" t="s">
        <v>232</v>
      </c>
      <c r="D113" s="178" t="s">
        <v>236</v>
      </c>
      <c r="E113" s="179" t="s">
        <v>1469</v>
      </c>
      <c r="F113" s="180" t="s">
        <v>1470</v>
      </c>
      <c r="G113" s="181" t="s">
        <v>307</v>
      </c>
      <c r="H113" s="182">
        <v>9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1.7999999999999999E-2</v>
      </c>
      <c r="T113" s="188">
        <f>S113*H113</f>
        <v>0.16199999999999998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3043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1472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37.9" customHeight="1">
      <c r="A115" s="35"/>
      <c r="B115" s="36"/>
      <c r="C115" s="178" t="s">
        <v>269</v>
      </c>
      <c r="D115" s="178" t="s">
        <v>236</v>
      </c>
      <c r="E115" s="179" t="s">
        <v>1473</v>
      </c>
      <c r="F115" s="180" t="s">
        <v>1474</v>
      </c>
      <c r="G115" s="181" t="s">
        <v>307</v>
      </c>
      <c r="H115" s="182">
        <v>11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5.3999999999999999E-2</v>
      </c>
      <c r="T115" s="188">
        <f>S115*H115</f>
        <v>0.59399999999999997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3044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1476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49.15" customHeight="1">
      <c r="A117" s="35"/>
      <c r="B117" s="36"/>
      <c r="C117" s="178" t="s">
        <v>276</v>
      </c>
      <c r="D117" s="178" t="s">
        <v>236</v>
      </c>
      <c r="E117" s="179" t="s">
        <v>1477</v>
      </c>
      <c r="F117" s="180" t="s">
        <v>1478</v>
      </c>
      <c r="G117" s="181" t="s">
        <v>307</v>
      </c>
      <c r="H117" s="182">
        <v>11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0.04</v>
      </c>
      <c r="T117" s="188">
        <f>S117*H117</f>
        <v>0.44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3045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1480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1338</v>
      </c>
      <c r="F119" s="176" t="s">
        <v>1339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SUM(P120:P125)</f>
        <v>0</v>
      </c>
      <c r="Q119" s="170"/>
      <c r="R119" s="171">
        <f>SUM(R120:R125)</f>
        <v>0</v>
      </c>
      <c r="S119" s="170"/>
      <c r="T119" s="172">
        <f>SUM(T120:T125)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SUM(BK120:BK125)</f>
        <v>0</v>
      </c>
    </row>
    <row r="120" spans="1:65" s="2" customFormat="1" ht="33" customHeight="1">
      <c r="A120" s="35"/>
      <c r="B120" s="36"/>
      <c r="C120" s="178" t="s">
        <v>284</v>
      </c>
      <c r="D120" s="178" t="s">
        <v>236</v>
      </c>
      <c r="E120" s="179" t="s">
        <v>1340</v>
      </c>
      <c r="F120" s="180" t="s">
        <v>1341</v>
      </c>
      <c r="G120" s="181" t="s">
        <v>549</v>
      </c>
      <c r="H120" s="182">
        <v>1.716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3046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1343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2" customFormat="1" ht="44.25" customHeight="1">
      <c r="A122" s="35"/>
      <c r="B122" s="36"/>
      <c r="C122" s="178" t="s">
        <v>340</v>
      </c>
      <c r="D122" s="178" t="s">
        <v>236</v>
      </c>
      <c r="E122" s="179" t="s">
        <v>1344</v>
      </c>
      <c r="F122" s="180" t="s">
        <v>1345</v>
      </c>
      <c r="G122" s="181" t="s">
        <v>549</v>
      </c>
      <c r="H122" s="182">
        <v>14.586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260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260</v>
      </c>
      <c r="BM122" s="189" t="s">
        <v>3047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1347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2" customFormat="1" ht="55.5" customHeight="1">
      <c r="A124" s="35"/>
      <c r="B124" s="36"/>
      <c r="C124" s="178" t="s">
        <v>188</v>
      </c>
      <c r="D124" s="178" t="s">
        <v>236</v>
      </c>
      <c r="E124" s="179" t="s">
        <v>1348</v>
      </c>
      <c r="F124" s="180" t="s">
        <v>1349</v>
      </c>
      <c r="G124" s="181" t="s">
        <v>549</v>
      </c>
      <c r="H124" s="182">
        <v>1.716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260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260</v>
      </c>
      <c r="BM124" s="189" t="s">
        <v>3048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1351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12" customFormat="1" ht="22.9" customHeight="1">
      <c r="B126" s="162"/>
      <c r="C126" s="163"/>
      <c r="D126" s="164" t="s">
        <v>74</v>
      </c>
      <c r="E126" s="176" t="s">
        <v>1352</v>
      </c>
      <c r="F126" s="176" t="s">
        <v>1353</v>
      </c>
      <c r="G126" s="163"/>
      <c r="H126" s="163"/>
      <c r="I126" s="166"/>
      <c r="J126" s="177">
        <f>BK126</f>
        <v>0</v>
      </c>
      <c r="K126" s="163"/>
      <c r="L126" s="168"/>
      <c r="M126" s="169"/>
      <c r="N126" s="170"/>
      <c r="O126" s="170"/>
      <c r="P126" s="171">
        <f>SUM(P127:P128)</f>
        <v>0</v>
      </c>
      <c r="Q126" s="170"/>
      <c r="R126" s="171">
        <f>SUM(R127:R128)</f>
        <v>0</v>
      </c>
      <c r="S126" s="170"/>
      <c r="T126" s="172">
        <f>SUM(T127:T128)</f>
        <v>0</v>
      </c>
      <c r="AR126" s="173" t="s">
        <v>80</v>
      </c>
      <c r="AT126" s="174" t="s">
        <v>74</v>
      </c>
      <c r="AU126" s="174" t="s">
        <v>80</v>
      </c>
      <c r="AY126" s="173" t="s">
        <v>233</v>
      </c>
      <c r="BK126" s="175">
        <f>SUM(BK127:BK128)</f>
        <v>0</v>
      </c>
    </row>
    <row r="127" spans="1:65" s="2" customFormat="1" ht="55.5" customHeight="1">
      <c r="A127" s="35"/>
      <c r="B127" s="36"/>
      <c r="C127" s="178" t="s">
        <v>123</v>
      </c>
      <c r="D127" s="178" t="s">
        <v>236</v>
      </c>
      <c r="E127" s="179" t="s">
        <v>1354</v>
      </c>
      <c r="F127" s="180" t="s">
        <v>1355</v>
      </c>
      <c r="G127" s="181" t="s">
        <v>549</v>
      </c>
      <c r="H127" s="182">
        <v>0.253</v>
      </c>
      <c r="I127" s="183"/>
      <c r="J127" s="184">
        <f>ROUND(I127*H127,2)</f>
        <v>0</v>
      </c>
      <c r="K127" s="180" t="s">
        <v>240</v>
      </c>
      <c r="L127" s="40"/>
      <c r="M127" s="185" t="s">
        <v>19</v>
      </c>
      <c r="N127" s="186" t="s">
        <v>46</v>
      </c>
      <c r="O127" s="65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260</v>
      </c>
      <c r="AT127" s="189" t="s">
        <v>236</v>
      </c>
      <c r="AU127" s="189" t="s">
        <v>86</v>
      </c>
      <c r="AY127" s="18" t="s">
        <v>233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80</v>
      </c>
      <c r="BK127" s="190">
        <f>ROUND(I127*H127,2)</f>
        <v>0</v>
      </c>
      <c r="BL127" s="18" t="s">
        <v>260</v>
      </c>
      <c r="BM127" s="189" t="s">
        <v>3049</v>
      </c>
    </row>
    <row r="128" spans="1:65" s="2" customFormat="1">
      <c r="A128" s="35"/>
      <c r="B128" s="36"/>
      <c r="C128" s="37"/>
      <c r="D128" s="191" t="s">
        <v>243</v>
      </c>
      <c r="E128" s="37"/>
      <c r="F128" s="192" t="s">
        <v>1357</v>
      </c>
      <c r="G128" s="37"/>
      <c r="H128" s="37"/>
      <c r="I128" s="193"/>
      <c r="J128" s="37"/>
      <c r="K128" s="37"/>
      <c r="L128" s="40"/>
      <c r="M128" s="194"/>
      <c r="N128" s="195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243</v>
      </c>
      <c r="AU128" s="18" t="s">
        <v>86</v>
      </c>
    </row>
    <row r="129" spans="1:65" s="12" customFormat="1" ht="25.9" customHeight="1">
      <c r="B129" s="162"/>
      <c r="C129" s="163"/>
      <c r="D129" s="164" t="s">
        <v>74</v>
      </c>
      <c r="E129" s="165" t="s">
        <v>295</v>
      </c>
      <c r="F129" s="165" t="s">
        <v>296</v>
      </c>
      <c r="G129" s="163"/>
      <c r="H129" s="163"/>
      <c r="I129" s="166"/>
      <c r="J129" s="167">
        <f>BK129</f>
        <v>0</v>
      </c>
      <c r="K129" s="163"/>
      <c r="L129" s="168"/>
      <c r="M129" s="169"/>
      <c r="N129" s="170"/>
      <c r="O129" s="170"/>
      <c r="P129" s="171">
        <f>P130+P163+P193+P209</f>
        <v>0</v>
      </c>
      <c r="Q129" s="170"/>
      <c r="R129" s="171">
        <f>R130+R163+R193+R209</f>
        <v>0.48758400000000002</v>
      </c>
      <c r="S129" s="170"/>
      <c r="T129" s="172">
        <f>T130+T163+T193+T209</f>
        <v>0.30124000000000001</v>
      </c>
      <c r="AR129" s="173" t="s">
        <v>86</v>
      </c>
      <c r="AT129" s="174" t="s">
        <v>74</v>
      </c>
      <c r="AU129" s="174" t="s">
        <v>75</v>
      </c>
      <c r="AY129" s="173" t="s">
        <v>233</v>
      </c>
      <c r="BK129" s="175">
        <f>BK130+BK163+BK193+BK209</f>
        <v>0</v>
      </c>
    </row>
    <row r="130" spans="1:65" s="12" customFormat="1" ht="22.9" customHeight="1">
      <c r="B130" s="162"/>
      <c r="C130" s="163"/>
      <c r="D130" s="164" t="s">
        <v>74</v>
      </c>
      <c r="E130" s="176" t="s">
        <v>1358</v>
      </c>
      <c r="F130" s="176" t="s">
        <v>1359</v>
      </c>
      <c r="G130" s="163"/>
      <c r="H130" s="163"/>
      <c r="I130" s="166"/>
      <c r="J130" s="177">
        <f>BK130</f>
        <v>0</v>
      </c>
      <c r="K130" s="163"/>
      <c r="L130" s="168"/>
      <c r="M130" s="169"/>
      <c r="N130" s="170"/>
      <c r="O130" s="170"/>
      <c r="P130" s="171">
        <f>SUM(P131:P162)</f>
        <v>0</v>
      </c>
      <c r="Q130" s="170"/>
      <c r="R130" s="171">
        <f>SUM(R131:R162)</f>
        <v>9.9129999999999982E-2</v>
      </c>
      <c r="S130" s="170"/>
      <c r="T130" s="172">
        <f>SUM(T131:T162)</f>
        <v>0</v>
      </c>
      <c r="AR130" s="173" t="s">
        <v>86</v>
      </c>
      <c r="AT130" s="174" t="s">
        <v>74</v>
      </c>
      <c r="AU130" s="174" t="s">
        <v>80</v>
      </c>
      <c r="AY130" s="173" t="s">
        <v>233</v>
      </c>
      <c r="BK130" s="175">
        <f>SUM(BK131:BK162)</f>
        <v>0</v>
      </c>
    </row>
    <row r="131" spans="1:65" s="2" customFormat="1" ht="33" customHeight="1">
      <c r="A131" s="35"/>
      <c r="B131" s="36"/>
      <c r="C131" s="178" t="s">
        <v>158</v>
      </c>
      <c r="D131" s="178" t="s">
        <v>236</v>
      </c>
      <c r="E131" s="179" t="s">
        <v>1485</v>
      </c>
      <c r="F131" s="180" t="s">
        <v>1486</v>
      </c>
      <c r="G131" s="181" t="s">
        <v>307</v>
      </c>
      <c r="H131" s="182">
        <v>6</v>
      </c>
      <c r="I131" s="183"/>
      <c r="J131" s="184">
        <f>ROUND(I131*H131,2)</f>
        <v>0</v>
      </c>
      <c r="K131" s="180" t="s">
        <v>240</v>
      </c>
      <c r="L131" s="40"/>
      <c r="M131" s="185" t="s">
        <v>19</v>
      </c>
      <c r="N131" s="186" t="s">
        <v>46</v>
      </c>
      <c r="O131" s="65"/>
      <c r="P131" s="187">
        <f>O131*H131</f>
        <v>0</v>
      </c>
      <c r="Q131" s="187">
        <v>9.7999999999999997E-4</v>
      </c>
      <c r="R131" s="187">
        <f>Q131*H131</f>
        <v>5.8799999999999998E-3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194</v>
      </c>
      <c r="AT131" s="189" t="s">
        <v>236</v>
      </c>
      <c r="AU131" s="189" t="s">
        <v>86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3050</v>
      </c>
    </row>
    <row r="132" spans="1:65" s="2" customFormat="1">
      <c r="A132" s="35"/>
      <c r="B132" s="36"/>
      <c r="C132" s="37"/>
      <c r="D132" s="191" t="s">
        <v>243</v>
      </c>
      <c r="E132" s="37"/>
      <c r="F132" s="192" t="s">
        <v>1488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243</v>
      </c>
      <c r="AU132" s="18" t="s">
        <v>86</v>
      </c>
    </row>
    <row r="133" spans="1:65" s="2" customFormat="1" ht="33" customHeight="1">
      <c r="A133" s="35"/>
      <c r="B133" s="36"/>
      <c r="C133" s="178" t="s">
        <v>191</v>
      </c>
      <c r="D133" s="178" t="s">
        <v>236</v>
      </c>
      <c r="E133" s="179" t="s">
        <v>1380</v>
      </c>
      <c r="F133" s="180" t="s">
        <v>1381</v>
      </c>
      <c r="G133" s="181" t="s">
        <v>307</v>
      </c>
      <c r="H133" s="182">
        <v>12</v>
      </c>
      <c r="I133" s="183"/>
      <c r="J133" s="184">
        <f>ROUND(I133*H133,2)</f>
        <v>0</v>
      </c>
      <c r="K133" s="180" t="s">
        <v>240</v>
      </c>
      <c r="L133" s="40"/>
      <c r="M133" s="185" t="s">
        <v>19</v>
      </c>
      <c r="N133" s="186" t="s">
        <v>46</v>
      </c>
      <c r="O133" s="65"/>
      <c r="P133" s="187">
        <f>O133*H133</f>
        <v>0</v>
      </c>
      <c r="Q133" s="187">
        <v>1.2600000000000001E-3</v>
      </c>
      <c r="R133" s="187">
        <f>Q133*H133</f>
        <v>1.5120000000000001E-2</v>
      </c>
      <c r="S133" s="187">
        <v>0</v>
      </c>
      <c r="T133" s="18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194</v>
      </c>
      <c r="AT133" s="189" t="s">
        <v>236</v>
      </c>
      <c r="AU133" s="189" t="s">
        <v>86</v>
      </c>
      <c r="AY133" s="18" t="s">
        <v>233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8" t="s">
        <v>80</v>
      </c>
      <c r="BK133" s="190">
        <f>ROUND(I133*H133,2)</f>
        <v>0</v>
      </c>
      <c r="BL133" s="18" t="s">
        <v>194</v>
      </c>
      <c r="BM133" s="189" t="s">
        <v>3051</v>
      </c>
    </row>
    <row r="134" spans="1:65" s="2" customFormat="1">
      <c r="A134" s="35"/>
      <c r="B134" s="36"/>
      <c r="C134" s="37"/>
      <c r="D134" s="191" t="s">
        <v>243</v>
      </c>
      <c r="E134" s="37"/>
      <c r="F134" s="192" t="s">
        <v>1383</v>
      </c>
      <c r="G134" s="37"/>
      <c r="H134" s="37"/>
      <c r="I134" s="193"/>
      <c r="J134" s="37"/>
      <c r="K134" s="37"/>
      <c r="L134" s="40"/>
      <c r="M134" s="194"/>
      <c r="N134" s="195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243</v>
      </c>
      <c r="AU134" s="18" t="s">
        <v>86</v>
      </c>
    </row>
    <row r="135" spans="1:65" s="2" customFormat="1" ht="33" customHeight="1">
      <c r="A135" s="35"/>
      <c r="B135" s="36"/>
      <c r="C135" s="178" t="s">
        <v>126</v>
      </c>
      <c r="D135" s="178" t="s">
        <v>236</v>
      </c>
      <c r="E135" s="179" t="s">
        <v>1376</v>
      </c>
      <c r="F135" s="180" t="s">
        <v>1377</v>
      </c>
      <c r="G135" s="181" t="s">
        <v>307</v>
      </c>
      <c r="H135" s="182">
        <v>22</v>
      </c>
      <c r="I135" s="183"/>
      <c r="J135" s="184">
        <f>ROUND(I135*H135,2)</f>
        <v>0</v>
      </c>
      <c r="K135" s="180" t="s">
        <v>240</v>
      </c>
      <c r="L135" s="40"/>
      <c r="M135" s="185" t="s">
        <v>19</v>
      </c>
      <c r="N135" s="186" t="s">
        <v>46</v>
      </c>
      <c r="O135" s="65"/>
      <c r="P135" s="187">
        <f>O135*H135</f>
        <v>0</v>
      </c>
      <c r="Q135" s="187">
        <v>2.8400000000000001E-3</v>
      </c>
      <c r="R135" s="187">
        <f>Q135*H135</f>
        <v>6.2480000000000001E-2</v>
      </c>
      <c r="S135" s="187">
        <v>0</v>
      </c>
      <c r="T135" s="18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194</v>
      </c>
      <c r="AT135" s="189" t="s">
        <v>236</v>
      </c>
      <c r="AU135" s="189" t="s">
        <v>86</v>
      </c>
      <c r="AY135" s="18" t="s">
        <v>233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8" t="s">
        <v>80</v>
      </c>
      <c r="BK135" s="190">
        <f>ROUND(I135*H135,2)</f>
        <v>0</v>
      </c>
      <c r="BL135" s="18" t="s">
        <v>194</v>
      </c>
      <c r="BM135" s="189" t="s">
        <v>3052</v>
      </c>
    </row>
    <row r="136" spans="1:65" s="2" customFormat="1">
      <c r="A136" s="35"/>
      <c r="B136" s="36"/>
      <c r="C136" s="37"/>
      <c r="D136" s="191" t="s">
        <v>243</v>
      </c>
      <c r="E136" s="37"/>
      <c r="F136" s="192" t="s">
        <v>1379</v>
      </c>
      <c r="G136" s="37"/>
      <c r="H136" s="37"/>
      <c r="I136" s="193"/>
      <c r="J136" s="37"/>
      <c r="K136" s="37"/>
      <c r="L136" s="40"/>
      <c r="M136" s="194"/>
      <c r="N136" s="195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243</v>
      </c>
      <c r="AU136" s="18" t="s">
        <v>86</v>
      </c>
    </row>
    <row r="137" spans="1:65" s="2" customFormat="1" ht="49.15" customHeight="1">
      <c r="A137" s="35"/>
      <c r="B137" s="36"/>
      <c r="C137" s="178" t="s">
        <v>8</v>
      </c>
      <c r="D137" s="178" t="s">
        <v>236</v>
      </c>
      <c r="E137" s="179" t="s">
        <v>1491</v>
      </c>
      <c r="F137" s="180" t="s">
        <v>1492</v>
      </c>
      <c r="G137" s="181" t="s">
        <v>307</v>
      </c>
      <c r="H137" s="182">
        <v>3</v>
      </c>
      <c r="I137" s="183"/>
      <c r="J137" s="184">
        <f>ROUND(I137*H137,2)</f>
        <v>0</v>
      </c>
      <c r="K137" s="180" t="s">
        <v>240</v>
      </c>
      <c r="L137" s="40"/>
      <c r="M137" s="185" t="s">
        <v>19</v>
      </c>
      <c r="N137" s="186" t="s">
        <v>46</v>
      </c>
      <c r="O137" s="65"/>
      <c r="P137" s="187">
        <f>O137*H137</f>
        <v>0</v>
      </c>
      <c r="Q137" s="187">
        <v>4.0000000000000003E-5</v>
      </c>
      <c r="R137" s="187">
        <f>Q137*H137</f>
        <v>1.2000000000000002E-4</v>
      </c>
      <c r="S137" s="187">
        <v>0</v>
      </c>
      <c r="T137" s="18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194</v>
      </c>
      <c r="AT137" s="189" t="s">
        <v>236</v>
      </c>
      <c r="AU137" s="189" t="s">
        <v>86</v>
      </c>
      <c r="AY137" s="18" t="s">
        <v>233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8" t="s">
        <v>80</v>
      </c>
      <c r="BK137" s="190">
        <f>ROUND(I137*H137,2)</f>
        <v>0</v>
      </c>
      <c r="BL137" s="18" t="s">
        <v>194</v>
      </c>
      <c r="BM137" s="189" t="s">
        <v>3053</v>
      </c>
    </row>
    <row r="138" spans="1:65" s="2" customFormat="1">
      <c r="A138" s="35"/>
      <c r="B138" s="36"/>
      <c r="C138" s="37"/>
      <c r="D138" s="191" t="s">
        <v>243</v>
      </c>
      <c r="E138" s="37"/>
      <c r="F138" s="192" t="s">
        <v>1494</v>
      </c>
      <c r="G138" s="37"/>
      <c r="H138" s="37"/>
      <c r="I138" s="193"/>
      <c r="J138" s="37"/>
      <c r="K138" s="37"/>
      <c r="L138" s="40"/>
      <c r="M138" s="194"/>
      <c r="N138" s="195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243</v>
      </c>
      <c r="AU138" s="18" t="s">
        <v>86</v>
      </c>
    </row>
    <row r="139" spans="1:65" s="2" customFormat="1" ht="55.5" customHeight="1">
      <c r="A139" s="35"/>
      <c r="B139" s="36"/>
      <c r="C139" s="178" t="s">
        <v>194</v>
      </c>
      <c r="D139" s="178" t="s">
        <v>236</v>
      </c>
      <c r="E139" s="179" t="s">
        <v>1495</v>
      </c>
      <c r="F139" s="180" t="s">
        <v>1496</v>
      </c>
      <c r="G139" s="181" t="s">
        <v>307</v>
      </c>
      <c r="H139" s="182">
        <v>7</v>
      </c>
      <c r="I139" s="183"/>
      <c r="J139" s="184">
        <f>ROUND(I139*H139,2)</f>
        <v>0</v>
      </c>
      <c r="K139" s="180" t="s">
        <v>240</v>
      </c>
      <c r="L139" s="40"/>
      <c r="M139" s="185" t="s">
        <v>19</v>
      </c>
      <c r="N139" s="186" t="s">
        <v>46</v>
      </c>
      <c r="O139" s="65"/>
      <c r="P139" s="187">
        <f>O139*H139</f>
        <v>0</v>
      </c>
      <c r="Q139" s="187">
        <v>4.0000000000000003E-5</v>
      </c>
      <c r="R139" s="187">
        <f>Q139*H139</f>
        <v>2.8000000000000003E-4</v>
      </c>
      <c r="S139" s="187">
        <v>0</v>
      </c>
      <c r="T139" s="18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9" t="s">
        <v>194</v>
      </c>
      <c r="AT139" s="189" t="s">
        <v>236</v>
      </c>
      <c r="AU139" s="189" t="s">
        <v>86</v>
      </c>
      <c r="AY139" s="18" t="s">
        <v>233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8" t="s">
        <v>80</v>
      </c>
      <c r="BK139" s="190">
        <f>ROUND(I139*H139,2)</f>
        <v>0</v>
      </c>
      <c r="BL139" s="18" t="s">
        <v>194</v>
      </c>
      <c r="BM139" s="189" t="s">
        <v>3054</v>
      </c>
    </row>
    <row r="140" spans="1:65" s="2" customFormat="1">
      <c r="A140" s="35"/>
      <c r="B140" s="36"/>
      <c r="C140" s="37"/>
      <c r="D140" s="191" t="s">
        <v>243</v>
      </c>
      <c r="E140" s="37"/>
      <c r="F140" s="192" t="s">
        <v>1498</v>
      </c>
      <c r="G140" s="37"/>
      <c r="H140" s="37"/>
      <c r="I140" s="193"/>
      <c r="J140" s="37"/>
      <c r="K140" s="37"/>
      <c r="L140" s="40"/>
      <c r="M140" s="194"/>
      <c r="N140" s="195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243</v>
      </c>
      <c r="AU140" s="18" t="s">
        <v>86</v>
      </c>
    </row>
    <row r="141" spans="1:65" s="2" customFormat="1" ht="49.15" customHeight="1">
      <c r="A141" s="35"/>
      <c r="B141" s="36"/>
      <c r="C141" s="178" t="s">
        <v>129</v>
      </c>
      <c r="D141" s="178" t="s">
        <v>236</v>
      </c>
      <c r="E141" s="179" t="s">
        <v>1499</v>
      </c>
      <c r="F141" s="180" t="s">
        <v>1500</v>
      </c>
      <c r="G141" s="181" t="s">
        <v>307</v>
      </c>
      <c r="H141" s="182">
        <v>11</v>
      </c>
      <c r="I141" s="183"/>
      <c r="J141" s="184">
        <f>ROUND(I141*H141,2)</f>
        <v>0</v>
      </c>
      <c r="K141" s="180" t="s">
        <v>240</v>
      </c>
      <c r="L141" s="40"/>
      <c r="M141" s="185" t="s">
        <v>19</v>
      </c>
      <c r="N141" s="186" t="s">
        <v>46</v>
      </c>
      <c r="O141" s="65"/>
      <c r="P141" s="187">
        <f>O141*H141</f>
        <v>0</v>
      </c>
      <c r="Q141" s="187">
        <v>4.0000000000000003E-5</v>
      </c>
      <c r="R141" s="187">
        <f>Q141*H141</f>
        <v>4.4000000000000002E-4</v>
      </c>
      <c r="S141" s="187">
        <v>0</v>
      </c>
      <c r="T141" s="18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9" t="s">
        <v>194</v>
      </c>
      <c r="AT141" s="189" t="s">
        <v>236</v>
      </c>
      <c r="AU141" s="189" t="s">
        <v>86</v>
      </c>
      <c r="AY141" s="18" t="s">
        <v>233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8" t="s">
        <v>80</v>
      </c>
      <c r="BK141" s="190">
        <f>ROUND(I141*H141,2)</f>
        <v>0</v>
      </c>
      <c r="BL141" s="18" t="s">
        <v>194</v>
      </c>
      <c r="BM141" s="189" t="s">
        <v>3055</v>
      </c>
    </row>
    <row r="142" spans="1:65" s="2" customFormat="1">
      <c r="A142" s="35"/>
      <c r="B142" s="36"/>
      <c r="C142" s="37"/>
      <c r="D142" s="191" t="s">
        <v>243</v>
      </c>
      <c r="E142" s="37"/>
      <c r="F142" s="192" t="s">
        <v>1502</v>
      </c>
      <c r="G142" s="37"/>
      <c r="H142" s="37"/>
      <c r="I142" s="193"/>
      <c r="J142" s="37"/>
      <c r="K142" s="37"/>
      <c r="L142" s="40"/>
      <c r="M142" s="194"/>
      <c r="N142" s="195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243</v>
      </c>
      <c r="AU142" s="18" t="s">
        <v>86</v>
      </c>
    </row>
    <row r="143" spans="1:65" s="2" customFormat="1" ht="55.5" customHeight="1">
      <c r="A143" s="35"/>
      <c r="B143" s="36"/>
      <c r="C143" s="178" t="s">
        <v>163</v>
      </c>
      <c r="D143" s="178" t="s">
        <v>236</v>
      </c>
      <c r="E143" s="179" t="s">
        <v>1503</v>
      </c>
      <c r="F143" s="180" t="s">
        <v>1504</v>
      </c>
      <c r="G143" s="181" t="s">
        <v>307</v>
      </c>
      <c r="H143" s="182">
        <v>3</v>
      </c>
      <c r="I143" s="183"/>
      <c r="J143" s="184">
        <f>ROUND(I143*H143,2)</f>
        <v>0</v>
      </c>
      <c r="K143" s="180" t="s">
        <v>240</v>
      </c>
      <c r="L143" s="40"/>
      <c r="M143" s="185" t="s">
        <v>19</v>
      </c>
      <c r="N143" s="186" t="s">
        <v>46</v>
      </c>
      <c r="O143" s="65"/>
      <c r="P143" s="187">
        <f>O143*H143</f>
        <v>0</v>
      </c>
      <c r="Q143" s="187">
        <v>2.0000000000000001E-4</v>
      </c>
      <c r="R143" s="187">
        <f>Q143*H143</f>
        <v>6.0000000000000006E-4</v>
      </c>
      <c r="S143" s="187">
        <v>0</v>
      </c>
      <c r="T143" s="18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9" t="s">
        <v>194</v>
      </c>
      <c r="AT143" s="189" t="s">
        <v>236</v>
      </c>
      <c r="AU143" s="189" t="s">
        <v>86</v>
      </c>
      <c r="AY143" s="18" t="s">
        <v>233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8" t="s">
        <v>80</v>
      </c>
      <c r="BK143" s="190">
        <f>ROUND(I143*H143,2)</f>
        <v>0</v>
      </c>
      <c r="BL143" s="18" t="s">
        <v>194</v>
      </c>
      <c r="BM143" s="189" t="s">
        <v>3056</v>
      </c>
    </row>
    <row r="144" spans="1:65" s="2" customFormat="1">
      <c r="A144" s="35"/>
      <c r="B144" s="36"/>
      <c r="C144" s="37"/>
      <c r="D144" s="191" t="s">
        <v>243</v>
      </c>
      <c r="E144" s="37"/>
      <c r="F144" s="192" t="s">
        <v>1506</v>
      </c>
      <c r="G144" s="37"/>
      <c r="H144" s="37"/>
      <c r="I144" s="193"/>
      <c r="J144" s="37"/>
      <c r="K144" s="37"/>
      <c r="L144" s="40"/>
      <c r="M144" s="194"/>
      <c r="N144" s="195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243</v>
      </c>
      <c r="AU144" s="18" t="s">
        <v>86</v>
      </c>
    </row>
    <row r="145" spans="1:65" s="2" customFormat="1" ht="55.5" customHeight="1">
      <c r="A145" s="35"/>
      <c r="B145" s="36"/>
      <c r="C145" s="178" t="s">
        <v>197</v>
      </c>
      <c r="D145" s="178" t="s">
        <v>236</v>
      </c>
      <c r="E145" s="179" t="s">
        <v>1392</v>
      </c>
      <c r="F145" s="180" t="s">
        <v>1393</v>
      </c>
      <c r="G145" s="181" t="s">
        <v>307</v>
      </c>
      <c r="H145" s="182">
        <v>16</v>
      </c>
      <c r="I145" s="183"/>
      <c r="J145" s="184">
        <f>ROUND(I145*H145,2)</f>
        <v>0</v>
      </c>
      <c r="K145" s="180" t="s">
        <v>240</v>
      </c>
      <c r="L145" s="40"/>
      <c r="M145" s="185" t="s">
        <v>19</v>
      </c>
      <c r="N145" s="186" t="s">
        <v>46</v>
      </c>
      <c r="O145" s="65"/>
      <c r="P145" s="187">
        <f>O145*H145</f>
        <v>0</v>
      </c>
      <c r="Q145" s="187">
        <v>2.4000000000000001E-4</v>
      </c>
      <c r="R145" s="187">
        <f>Q145*H145</f>
        <v>3.8400000000000001E-3</v>
      </c>
      <c r="S145" s="187">
        <v>0</v>
      </c>
      <c r="T145" s="18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194</v>
      </c>
      <c r="AT145" s="189" t="s">
        <v>236</v>
      </c>
      <c r="AU145" s="189" t="s">
        <v>86</v>
      </c>
      <c r="AY145" s="18" t="s">
        <v>233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80</v>
      </c>
      <c r="BK145" s="190">
        <f>ROUND(I145*H145,2)</f>
        <v>0</v>
      </c>
      <c r="BL145" s="18" t="s">
        <v>194</v>
      </c>
      <c r="BM145" s="189" t="s">
        <v>3057</v>
      </c>
    </row>
    <row r="146" spans="1:65" s="2" customFormat="1">
      <c r="A146" s="35"/>
      <c r="B146" s="36"/>
      <c r="C146" s="37"/>
      <c r="D146" s="191" t="s">
        <v>243</v>
      </c>
      <c r="E146" s="37"/>
      <c r="F146" s="192" t="s">
        <v>1395</v>
      </c>
      <c r="G146" s="37"/>
      <c r="H146" s="37"/>
      <c r="I146" s="193"/>
      <c r="J146" s="37"/>
      <c r="K146" s="37"/>
      <c r="L146" s="40"/>
      <c r="M146" s="194"/>
      <c r="N146" s="195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243</v>
      </c>
      <c r="AU146" s="18" t="s">
        <v>86</v>
      </c>
    </row>
    <row r="147" spans="1:65" s="2" customFormat="1" ht="24.2" customHeight="1">
      <c r="A147" s="35"/>
      <c r="B147" s="36"/>
      <c r="C147" s="178" t="s">
        <v>132</v>
      </c>
      <c r="D147" s="178" t="s">
        <v>236</v>
      </c>
      <c r="E147" s="179" t="s">
        <v>1508</v>
      </c>
      <c r="F147" s="180" t="s">
        <v>1509</v>
      </c>
      <c r="G147" s="181" t="s">
        <v>301</v>
      </c>
      <c r="H147" s="182">
        <v>5</v>
      </c>
      <c r="I147" s="183"/>
      <c r="J147" s="184">
        <f>ROUND(I147*H147,2)</f>
        <v>0</v>
      </c>
      <c r="K147" s="180" t="s">
        <v>240</v>
      </c>
      <c r="L147" s="40"/>
      <c r="M147" s="185" t="s">
        <v>19</v>
      </c>
      <c r="N147" s="186" t="s">
        <v>46</v>
      </c>
      <c r="O147" s="6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9" t="s">
        <v>194</v>
      </c>
      <c r="AT147" s="189" t="s">
        <v>236</v>
      </c>
      <c r="AU147" s="189" t="s">
        <v>86</v>
      </c>
      <c r="AY147" s="18" t="s">
        <v>233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8" t="s">
        <v>80</v>
      </c>
      <c r="BK147" s="190">
        <f>ROUND(I147*H147,2)</f>
        <v>0</v>
      </c>
      <c r="BL147" s="18" t="s">
        <v>194</v>
      </c>
      <c r="BM147" s="189" t="s">
        <v>3058</v>
      </c>
    </row>
    <row r="148" spans="1:65" s="2" customFormat="1">
      <c r="A148" s="35"/>
      <c r="B148" s="36"/>
      <c r="C148" s="37"/>
      <c r="D148" s="191" t="s">
        <v>243</v>
      </c>
      <c r="E148" s="37"/>
      <c r="F148" s="192" t="s">
        <v>1511</v>
      </c>
      <c r="G148" s="37"/>
      <c r="H148" s="37"/>
      <c r="I148" s="193"/>
      <c r="J148" s="37"/>
      <c r="K148" s="37"/>
      <c r="L148" s="40"/>
      <c r="M148" s="194"/>
      <c r="N148" s="195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243</v>
      </c>
      <c r="AU148" s="18" t="s">
        <v>86</v>
      </c>
    </row>
    <row r="149" spans="1:65" s="2" customFormat="1" ht="16.5" customHeight="1">
      <c r="A149" s="35"/>
      <c r="B149" s="36"/>
      <c r="C149" s="206" t="s">
        <v>7</v>
      </c>
      <c r="D149" s="206" t="s">
        <v>310</v>
      </c>
      <c r="E149" s="207" t="s">
        <v>1423</v>
      </c>
      <c r="F149" s="208" t="s">
        <v>1424</v>
      </c>
      <c r="G149" s="209" t="s">
        <v>301</v>
      </c>
      <c r="H149" s="210">
        <v>6</v>
      </c>
      <c r="I149" s="211"/>
      <c r="J149" s="212">
        <f t="shared" ref="J149:J155" si="0">ROUND(I149*H149,2)</f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ref="P149:P155" si="1">O149*H149</f>
        <v>0</v>
      </c>
      <c r="Q149" s="187">
        <v>4.0000000000000003E-5</v>
      </c>
      <c r="R149" s="187">
        <f t="shared" ref="R149:R155" si="2">Q149*H149</f>
        <v>2.4000000000000003E-4</v>
      </c>
      <c r="S149" s="187">
        <v>0</v>
      </c>
      <c r="T149" s="188">
        <f t="shared" ref="T149:T155" si="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ref="BE149:BE155" si="4">IF(N149="základní",J149,0)</f>
        <v>0</v>
      </c>
      <c r="BF149" s="190">
        <f t="shared" ref="BF149:BF155" si="5">IF(N149="snížená",J149,0)</f>
        <v>0</v>
      </c>
      <c r="BG149" s="190">
        <f t="shared" ref="BG149:BG155" si="6">IF(N149="zákl. přenesená",J149,0)</f>
        <v>0</v>
      </c>
      <c r="BH149" s="190">
        <f t="shared" ref="BH149:BH155" si="7">IF(N149="sníž. přenesená",J149,0)</f>
        <v>0</v>
      </c>
      <c r="BI149" s="190">
        <f t="shared" ref="BI149:BI155" si="8">IF(N149="nulová",J149,0)</f>
        <v>0</v>
      </c>
      <c r="BJ149" s="18" t="s">
        <v>80</v>
      </c>
      <c r="BK149" s="190">
        <f t="shared" ref="BK149:BK155" si="9">ROUND(I149*H149,2)</f>
        <v>0</v>
      </c>
      <c r="BL149" s="18" t="s">
        <v>194</v>
      </c>
      <c r="BM149" s="189" t="s">
        <v>3059</v>
      </c>
    </row>
    <row r="150" spans="1:65" s="2" customFormat="1" ht="16.5" customHeight="1">
      <c r="A150" s="35"/>
      <c r="B150" s="36"/>
      <c r="C150" s="206" t="s">
        <v>200</v>
      </c>
      <c r="D150" s="206" t="s">
        <v>310</v>
      </c>
      <c r="E150" s="207" t="s">
        <v>1516</v>
      </c>
      <c r="F150" s="208" t="s">
        <v>1517</v>
      </c>
      <c r="G150" s="209" t="s">
        <v>301</v>
      </c>
      <c r="H150" s="210">
        <v>4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1.2E-4</v>
      </c>
      <c r="R150" s="187">
        <f t="shared" si="2"/>
        <v>4.8000000000000001E-4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3060</v>
      </c>
    </row>
    <row r="151" spans="1:65" s="2" customFormat="1" ht="24.2" customHeight="1">
      <c r="A151" s="35"/>
      <c r="B151" s="36"/>
      <c r="C151" s="206" t="s">
        <v>135</v>
      </c>
      <c r="D151" s="206" t="s">
        <v>310</v>
      </c>
      <c r="E151" s="207" t="s">
        <v>1519</v>
      </c>
      <c r="F151" s="208" t="s">
        <v>1520</v>
      </c>
      <c r="G151" s="209" t="s">
        <v>301</v>
      </c>
      <c r="H151" s="210">
        <v>20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2.0000000000000002E-5</v>
      </c>
      <c r="R151" s="187">
        <f t="shared" si="2"/>
        <v>4.0000000000000002E-4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3061</v>
      </c>
    </row>
    <row r="152" spans="1:65" s="2" customFormat="1" ht="24.2" customHeight="1">
      <c r="A152" s="35"/>
      <c r="B152" s="36"/>
      <c r="C152" s="206" t="s">
        <v>168</v>
      </c>
      <c r="D152" s="206" t="s">
        <v>310</v>
      </c>
      <c r="E152" s="207" t="s">
        <v>1522</v>
      </c>
      <c r="F152" s="208" t="s">
        <v>1523</v>
      </c>
      <c r="G152" s="209" t="s">
        <v>301</v>
      </c>
      <c r="H152" s="210">
        <v>8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3.0000000000000001E-5</v>
      </c>
      <c r="R152" s="187">
        <f t="shared" si="2"/>
        <v>2.4000000000000001E-4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3062</v>
      </c>
    </row>
    <row r="153" spans="1:65" s="2" customFormat="1" ht="16.5" customHeight="1">
      <c r="A153" s="35"/>
      <c r="B153" s="36"/>
      <c r="C153" s="206" t="s">
        <v>203</v>
      </c>
      <c r="D153" s="206" t="s">
        <v>310</v>
      </c>
      <c r="E153" s="207" t="s">
        <v>1429</v>
      </c>
      <c r="F153" s="208" t="s">
        <v>1430</v>
      </c>
      <c r="G153" s="209" t="s">
        <v>301</v>
      </c>
      <c r="H153" s="210">
        <v>4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1.0000000000000001E-5</v>
      </c>
      <c r="R153" s="187">
        <f t="shared" si="2"/>
        <v>4.0000000000000003E-5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3063</v>
      </c>
    </row>
    <row r="154" spans="1:65" s="2" customFormat="1" ht="16.5" customHeight="1">
      <c r="A154" s="35"/>
      <c r="B154" s="36"/>
      <c r="C154" s="206" t="s">
        <v>401</v>
      </c>
      <c r="D154" s="206" t="s">
        <v>310</v>
      </c>
      <c r="E154" s="207" t="s">
        <v>1529</v>
      </c>
      <c r="F154" s="208" t="s">
        <v>1530</v>
      </c>
      <c r="G154" s="209" t="s">
        <v>301</v>
      </c>
      <c r="H154" s="210">
        <v>4</v>
      </c>
      <c r="I154" s="211"/>
      <c r="J154" s="212">
        <f t="shared" si="0"/>
        <v>0</v>
      </c>
      <c r="K154" s="208" t="s">
        <v>240</v>
      </c>
      <c r="L154" s="213"/>
      <c r="M154" s="214" t="s">
        <v>19</v>
      </c>
      <c r="N154" s="215" t="s">
        <v>46</v>
      </c>
      <c r="O154" s="65"/>
      <c r="P154" s="187">
        <f t="shared" si="1"/>
        <v>0</v>
      </c>
      <c r="Q154" s="187">
        <v>3.0000000000000001E-5</v>
      </c>
      <c r="R154" s="187">
        <f t="shared" si="2"/>
        <v>1.2E-4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313</v>
      </c>
      <c r="AT154" s="189" t="s">
        <v>310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3064</v>
      </c>
    </row>
    <row r="155" spans="1:65" s="2" customFormat="1" ht="21.75" customHeight="1">
      <c r="A155" s="35"/>
      <c r="B155" s="36"/>
      <c r="C155" s="178" t="s">
        <v>406</v>
      </c>
      <c r="D155" s="178" t="s">
        <v>236</v>
      </c>
      <c r="E155" s="179" t="s">
        <v>1536</v>
      </c>
      <c r="F155" s="180" t="s">
        <v>1537</v>
      </c>
      <c r="G155" s="181" t="s">
        <v>1538</v>
      </c>
      <c r="H155" s="182">
        <v>5</v>
      </c>
      <c r="I155" s="183"/>
      <c r="J155" s="184">
        <f t="shared" si="0"/>
        <v>0</v>
      </c>
      <c r="K155" s="180" t="s">
        <v>240</v>
      </c>
      <c r="L155" s="40"/>
      <c r="M155" s="185" t="s">
        <v>19</v>
      </c>
      <c r="N155" s="186" t="s">
        <v>46</v>
      </c>
      <c r="O155" s="65"/>
      <c r="P155" s="187">
        <f t="shared" si="1"/>
        <v>0</v>
      </c>
      <c r="Q155" s="187">
        <v>2.5000000000000001E-4</v>
      </c>
      <c r="R155" s="187">
        <f t="shared" si="2"/>
        <v>1.25E-3</v>
      </c>
      <c r="S155" s="187">
        <v>0</v>
      </c>
      <c r="T155" s="18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194</v>
      </c>
      <c r="AT155" s="189" t="s">
        <v>236</v>
      </c>
      <c r="AU155" s="189" t="s">
        <v>86</v>
      </c>
      <c r="AY155" s="18" t="s">
        <v>233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8" t="s">
        <v>80</v>
      </c>
      <c r="BK155" s="190">
        <f t="shared" si="9"/>
        <v>0</v>
      </c>
      <c r="BL155" s="18" t="s">
        <v>194</v>
      </c>
      <c r="BM155" s="189" t="s">
        <v>3065</v>
      </c>
    </row>
    <row r="156" spans="1:65" s="2" customFormat="1">
      <c r="A156" s="35"/>
      <c r="B156" s="36"/>
      <c r="C156" s="37"/>
      <c r="D156" s="191" t="s">
        <v>243</v>
      </c>
      <c r="E156" s="37"/>
      <c r="F156" s="192" t="s">
        <v>1540</v>
      </c>
      <c r="G156" s="37"/>
      <c r="H156" s="37"/>
      <c r="I156" s="193"/>
      <c r="J156" s="37"/>
      <c r="K156" s="37"/>
      <c r="L156" s="40"/>
      <c r="M156" s="194"/>
      <c r="N156" s="195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243</v>
      </c>
      <c r="AU156" s="18" t="s">
        <v>86</v>
      </c>
    </row>
    <row r="157" spans="1:65" s="2" customFormat="1" ht="37.9" customHeight="1">
      <c r="A157" s="35"/>
      <c r="B157" s="36"/>
      <c r="C157" s="178" t="s">
        <v>410</v>
      </c>
      <c r="D157" s="178" t="s">
        <v>236</v>
      </c>
      <c r="E157" s="179" t="s">
        <v>1444</v>
      </c>
      <c r="F157" s="180" t="s">
        <v>1445</v>
      </c>
      <c r="G157" s="181" t="s">
        <v>307</v>
      </c>
      <c r="H157" s="182">
        <v>40</v>
      </c>
      <c r="I157" s="183"/>
      <c r="J157" s="184">
        <f>ROUND(I157*H157,2)</f>
        <v>0</v>
      </c>
      <c r="K157" s="180" t="s">
        <v>240</v>
      </c>
      <c r="L157" s="40"/>
      <c r="M157" s="185" t="s">
        <v>19</v>
      </c>
      <c r="N157" s="186" t="s">
        <v>46</v>
      </c>
      <c r="O157" s="65"/>
      <c r="P157" s="187">
        <f>O157*H157</f>
        <v>0</v>
      </c>
      <c r="Q157" s="187">
        <v>1.9000000000000001E-4</v>
      </c>
      <c r="R157" s="187">
        <f>Q157*H157</f>
        <v>7.6000000000000009E-3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194</v>
      </c>
      <c r="AT157" s="189" t="s">
        <v>236</v>
      </c>
      <c r="AU157" s="189" t="s">
        <v>86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3066</v>
      </c>
    </row>
    <row r="158" spans="1:65" s="2" customFormat="1">
      <c r="A158" s="35"/>
      <c r="B158" s="36"/>
      <c r="C158" s="37"/>
      <c r="D158" s="191" t="s">
        <v>243</v>
      </c>
      <c r="E158" s="37"/>
      <c r="F158" s="192" t="s">
        <v>1447</v>
      </c>
      <c r="G158" s="37"/>
      <c r="H158" s="37"/>
      <c r="I158" s="193"/>
      <c r="J158" s="37"/>
      <c r="K158" s="37"/>
      <c r="L158" s="40"/>
      <c r="M158" s="194"/>
      <c r="N158" s="19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243</v>
      </c>
      <c r="AU158" s="18" t="s">
        <v>86</v>
      </c>
    </row>
    <row r="159" spans="1:65" s="2" customFormat="1" ht="44.25" customHeight="1">
      <c r="A159" s="35"/>
      <c r="B159" s="36"/>
      <c r="C159" s="178" t="s">
        <v>415</v>
      </c>
      <c r="D159" s="178" t="s">
        <v>236</v>
      </c>
      <c r="E159" s="179" t="s">
        <v>1448</v>
      </c>
      <c r="F159" s="180" t="s">
        <v>1449</v>
      </c>
      <c r="G159" s="181" t="s">
        <v>549</v>
      </c>
      <c r="H159" s="182">
        <v>9.9000000000000005E-2</v>
      </c>
      <c r="I159" s="183"/>
      <c r="J159" s="184">
        <f>ROUND(I159*H159,2)</f>
        <v>0</v>
      </c>
      <c r="K159" s="180" t="s">
        <v>240</v>
      </c>
      <c r="L159" s="40"/>
      <c r="M159" s="185" t="s">
        <v>19</v>
      </c>
      <c r="N159" s="186" t="s">
        <v>46</v>
      </c>
      <c r="O159" s="65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194</v>
      </c>
      <c r="AT159" s="189" t="s">
        <v>236</v>
      </c>
      <c r="AU159" s="189" t="s">
        <v>86</v>
      </c>
      <c r="AY159" s="18" t="s">
        <v>233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8" t="s">
        <v>80</v>
      </c>
      <c r="BK159" s="190">
        <f>ROUND(I159*H159,2)</f>
        <v>0</v>
      </c>
      <c r="BL159" s="18" t="s">
        <v>194</v>
      </c>
      <c r="BM159" s="189" t="s">
        <v>3067</v>
      </c>
    </row>
    <row r="160" spans="1:65" s="2" customFormat="1">
      <c r="A160" s="35"/>
      <c r="B160" s="36"/>
      <c r="C160" s="37"/>
      <c r="D160" s="191" t="s">
        <v>243</v>
      </c>
      <c r="E160" s="37"/>
      <c r="F160" s="192" t="s">
        <v>1451</v>
      </c>
      <c r="G160" s="37"/>
      <c r="H160" s="37"/>
      <c r="I160" s="193"/>
      <c r="J160" s="37"/>
      <c r="K160" s="37"/>
      <c r="L160" s="40"/>
      <c r="M160" s="194"/>
      <c r="N160" s="195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243</v>
      </c>
      <c r="AU160" s="18" t="s">
        <v>86</v>
      </c>
    </row>
    <row r="161" spans="1:65" s="2" customFormat="1" ht="49.15" customHeight="1">
      <c r="A161" s="35"/>
      <c r="B161" s="36"/>
      <c r="C161" s="178" t="s">
        <v>419</v>
      </c>
      <c r="D161" s="178" t="s">
        <v>236</v>
      </c>
      <c r="E161" s="179" t="s">
        <v>1452</v>
      </c>
      <c r="F161" s="180" t="s">
        <v>1453</v>
      </c>
      <c r="G161" s="181" t="s">
        <v>549</v>
      </c>
      <c r="H161" s="182">
        <v>9.9000000000000005E-2</v>
      </c>
      <c r="I161" s="183"/>
      <c r="J161" s="184">
        <f>ROUND(I161*H161,2)</f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86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3068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1455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86</v>
      </c>
    </row>
    <row r="163" spans="1:65" s="12" customFormat="1" ht="22.9" customHeight="1">
      <c r="B163" s="162"/>
      <c r="C163" s="163"/>
      <c r="D163" s="164" t="s">
        <v>74</v>
      </c>
      <c r="E163" s="176" t="s">
        <v>1544</v>
      </c>
      <c r="F163" s="176" t="s">
        <v>1545</v>
      </c>
      <c r="G163" s="163"/>
      <c r="H163" s="163"/>
      <c r="I163" s="166"/>
      <c r="J163" s="177">
        <f>BK163</f>
        <v>0</v>
      </c>
      <c r="K163" s="163"/>
      <c r="L163" s="168"/>
      <c r="M163" s="169"/>
      <c r="N163" s="170"/>
      <c r="O163" s="170"/>
      <c r="P163" s="171">
        <f>SUM(P164:P192)</f>
        <v>0</v>
      </c>
      <c r="Q163" s="170"/>
      <c r="R163" s="171">
        <f>SUM(R164:R192)</f>
        <v>0.10521000000000001</v>
      </c>
      <c r="S163" s="170"/>
      <c r="T163" s="172">
        <f>SUM(T164:T192)</f>
        <v>0.10540000000000001</v>
      </c>
      <c r="AR163" s="173" t="s">
        <v>86</v>
      </c>
      <c r="AT163" s="174" t="s">
        <v>74</v>
      </c>
      <c r="AU163" s="174" t="s">
        <v>80</v>
      </c>
      <c r="AY163" s="173" t="s">
        <v>233</v>
      </c>
      <c r="BK163" s="175">
        <f>SUM(BK164:BK192)</f>
        <v>0</v>
      </c>
    </row>
    <row r="164" spans="1:65" s="2" customFormat="1" ht="21.75" customHeight="1">
      <c r="A164" s="35"/>
      <c r="B164" s="36"/>
      <c r="C164" s="178" t="s">
        <v>424</v>
      </c>
      <c r="D164" s="178" t="s">
        <v>236</v>
      </c>
      <c r="E164" s="179" t="s">
        <v>1557</v>
      </c>
      <c r="F164" s="180" t="s">
        <v>1558</v>
      </c>
      <c r="G164" s="181" t="s">
        <v>336</v>
      </c>
      <c r="H164" s="182">
        <v>4</v>
      </c>
      <c r="I164" s="183"/>
      <c r="J164" s="184">
        <f>ROUND(I164*H164,2)</f>
        <v>0</v>
      </c>
      <c r="K164" s="180" t="s">
        <v>240</v>
      </c>
      <c r="L164" s="40"/>
      <c r="M164" s="185" t="s">
        <v>19</v>
      </c>
      <c r="N164" s="186" t="s">
        <v>46</v>
      </c>
      <c r="O164" s="65"/>
      <c r="P164" s="187">
        <f>O164*H164</f>
        <v>0</v>
      </c>
      <c r="Q164" s="187">
        <v>0</v>
      </c>
      <c r="R164" s="187">
        <f>Q164*H164</f>
        <v>0</v>
      </c>
      <c r="S164" s="187">
        <v>1.9460000000000002E-2</v>
      </c>
      <c r="T164" s="188">
        <f>S164*H164</f>
        <v>7.7840000000000006E-2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194</v>
      </c>
      <c r="AT164" s="189" t="s">
        <v>236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3069</v>
      </c>
    </row>
    <row r="165" spans="1:65" s="2" customFormat="1">
      <c r="A165" s="35"/>
      <c r="B165" s="36"/>
      <c r="C165" s="37"/>
      <c r="D165" s="191" t="s">
        <v>243</v>
      </c>
      <c r="E165" s="37"/>
      <c r="F165" s="192" t="s">
        <v>1560</v>
      </c>
      <c r="G165" s="37"/>
      <c r="H165" s="37"/>
      <c r="I165" s="193"/>
      <c r="J165" s="37"/>
      <c r="K165" s="37"/>
      <c r="L165" s="40"/>
      <c r="M165" s="194"/>
      <c r="N165" s="195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243</v>
      </c>
      <c r="AU165" s="18" t="s">
        <v>86</v>
      </c>
    </row>
    <row r="166" spans="1:65" s="2" customFormat="1" ht="24.2" customHeight="1">
      <c r="A166" s="35"/>
      <c r="B166" s="36"/>
      <c r="C166" s="178" t="s">
        <v>313</v>
      </c>
      <c r="D166" s="178" t="s">
        <v>236</v>
      </c>
      <c r="E166" s="179" t="s">
        <v>1778</v>
      </c>
      <c r="F166" s="180" t="s">
        <v>1779</v>
      </c>
      <c r="G166" s="181" t="s">
        <v>336</v>
      </c>
      <c r="H166" s="182">
        <v>1</v>
      </c>
      <c r="I166" s="183"/>
      <c r="J166" s="184">
        <f>ROUND(I166*H166,2)</f>
        <v>0</v>
      </c>
      <c r="K166" s="180" t="s">
        <v>240</v>
      </c>
      <c r="L166" s="40"/>
      <c r="M166" s="185" t="s">
        <v>19</v>
      </c>
      <c r="N166" s="186" t="s">
        <v>46</v>
      </c>
      <c r="O166" s="65"/>
      <c r="P166" s="187">
        <f>O166*H166</f>
        <v>0</v>
      </c>
      <c r="Q166" s="187">
        <v>0</v>
      </c>
      <c r="R166" s="187">
        <f>Q166*H166</f>
        <v>0</v>
      </c>
      <c r="S166" s="187">
        <v>1.7069999999999998E-2</v>
      </c>
      <c r="T166" s="188">
        <f>S166*H166</f>
        <v>1.7069999999999998E-2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194</v>
      </c>
      <c r="AT166" s="189" t="s">
        <v>236</v>
      </c>
      <c r="AU166" s="189" t="s">
        <v>86</v>
      </c>
      <c r="AY166" s="18" t="s">
        <v>233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8" t="s">
        <v>80</v>
      </c>
      <c r="BK166" s="190">
        <f>ROUND(I166*H166,2)</f>
        <v>0</v>
      </c>
      <c r="BL166" s="18" t="s">
        <v>194</v>
      </c>
      <c r="BM166" s="189" t="s">
        <v>3070</v>
      </c>
    </row>
    <row r="167" spans="1:65" s="2" customFormat="1">
      <c r="A167" s="35"/>
      <c r="B167" s="36"/>
      <c r="C167" s="37"/>
      <c r="D167" s="191" t="s">
        <v>243</v>
      </c>
      <c r="E167" s="37"/>
      <c r="F167" s="192" t="s">
        <v>1781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243</v>
      </c>
      <c r="AU167" s="18" t="s">
        <v>86</v>
      </c>
    </row>
    <row r="168" spans="1:65" s="2" customFormat="1" ht="16.5" customHeight="1">
      <c r="A168" s="35"/>
      <c r="B168" s="36"/>
      <c r="C168" s="178" t="s">
        <v>432</v>
      </c>
      <c r="D168" s="178" t="s">
        <v>236</v>
      </c>
      <c r="E168" s="179" t="s">
        <v>1579</v>
      </c>
      <c r="F168" s="180" t="s">
        <v>1580</v>
      </c>
      <c r="G168" s="181" t="s">
        <v>336</v>
      </c>
      <c r="H168" s="182">
        <v>4</v>
      </c>
      <c r="I168" s="183"/>
      <c r="J168" s="184">
        <f>ROUND(I168*H168,2)</f>
        <v>0</v>
      </c>
      <c r="K168" s="180" t="s">
        <v>240</v>
      </c>
      <c r="L168" s="40"/>
      <c r="M168" s="185" t="s">
        <v>19</v>
      </c>
      <c r="N168" s="186" t="s">
        <v>46</v>
      </c>
      <c r="O168" s="65"/>
      <c r="P168" s="187">
        <f>O168*H168</f>
        <v>0</v>
      </c>
      <c r="Q168" s="187">
        <v>0</v>
      </c>
      <c r="R168" s="187">
        <f>Q168*H168</f>
        <v>0</v>
      </c>
      <c r="S168" s="187">
        <v>1.56E-3</v>
      </c>
      <c r="T168" s="188">
        <f>S168*H168</f>
        <v>6.2399999999999999E-3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194</v>
      </c>
      <c r="AT168" s="189" t="s">
        <v>236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3071</v>
      </c>
    </row>
    <row r="169" spans="1:65" s="2" customFormat="1">
      <c r="A169" s="35"/>
      <c r="B169" s="36"/>
      <c r="C169" s="37"/>
      <c r="D169" s="191" t="s">
        <v>243</v>
      </c>
      <c r="E169" s="37"/>
      <c r="F169" s="192" t="s">
        <v>1582</v>
      </c>
      <c r="G169" s="37"/>
      <c r="H169" s="37"/>
      <c r="I169" s="193"/>
      <c r="J169" s="37"/>
      <c r="K169" s="37"/>
      <c r="L169" s="40"/>
      <c r="M169" s="194"/>
      <c r="N169" s="195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243</v>
      </c>
      <c r="AU169" s="18" t="s">
        <v>86</v>
      </c>
    </row>
    <row r="170" spans="1:65" s="2" customFormat="1" ht="24.2" customHeight="1">
      <c r="A170" s="35"/>
      <c r="B170" s="36"/>
      <c r="C170" s="178" t="s">
        <v>437</v>
      </c>
      <c r="D170" s="178" t="s">
        <v>236</v>
      </c>
      <c r="E170" s="179" t="s">
        <v>1598</v>
      </c>
      <c r="F170" s="180" t="s">
        <v>1599</v>
      </c>
      <c r="G170" s="181" t="s">
        <v>301</v>
      </c>
      <c r="H170" s="182">
        <v>5</v>
      </c>
      <c r="I170" s="183"/>
      <c r="J170" s="184">
        <f>ROUND(I170*H170,2)</f>
        <v>0</v>
      </c>
      <c r="K170" s="180" t="s">
        <v>240</v>
      </c>
      <c r="L170" s="40"/>
      <c r="M170" s="185" t="s">
        <v>19</v>
      </c>
      <c r="N170" s="186" t="s">
        <v>46</v>
      </c>
      <c r="O170" s="65"/>
      <c r="P170" s="187">
        <f>O170*H170</f>
        <v>0</v>
      </c>
      <c r="Q170" s="187">
        <v>0</v>
      </c>
      <c r="R170" s="187">
        <f>Q170*H170</f>
        <v>0</v>
      </c>
      <c r="S170" s="187">
        <v>8.4999999999999995E-4</v>
      </c>
      <c r="T170" s="188">
        <f>S170*H170</f>
        <v>4.2499999999999994E-3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9" t="s">
        <v>194</v>
      </c>
      <c r="AT170" s="189" t="s">
        <v>236</v>
      </c>
      <c r="AU170" s="189" t="s">
        <v>86</v>
      </c>
      <c r="AY170" s="18" t="s">
        <v>233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8" t="s">
        <v>80</v>
      </c>
      <c r="BK170" s="190">
        <f>ROUND(I170*H170,2)</f>
        <v>0</v>
      </c>
      <c r="BL170" s="18" t="s">
        <v>194</v>
      </c>
      <c r="BM170" s="189" t="s">
        <v>3072</v>
      </c>
    </row>
    <row r="171" spans="1:65" s="2" customFormat="1">
      <c r="A171" s="35"/>
      <c r="B171" s="36"/>
      <c r="C171" s="37"/>
      <c r="D171" s="191" t="s">
        <v>243</v>
      </c>
      <c r="E171" s="37"/>
      <c r="F171" s="192" t="s">
        <v>1601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243</v>
      </c>
      <c r="AU171" s="18" t="s">
        <v>86</v>
      </c>
    </row>
    <row r="172" spans="1:65" s="2" customFormat="1" ht="37.9" customHeight="1">
      <c r="A172" s="35"/>
      <c r="B172" s="36"/>
      <c r="C172" s="178" t="s">
        <v>442</v>
      </c>
      <c r="D172" s="178" t="s">
        <v>236</v>
      </c>
      <c r="E172" s="179" t="s">
        <v>1565</v>
      </c>
      <c r="F172" s="180" t="s">
        <v>1566</v>
      </c>
      <c r="G172" s="181" t="s">
        <v>336</v>
      </c>
      <c r="H172" s="182">
        <v>4</v>
      </c>
      <c r="I172" s="183"/>
      <c r="J172" s="184">
        <f>ROUND(I172*H172,2)</f>
        <v>0</v>
      </c>
      <c r="K172" s="180" t="s">
        <v>240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2.0729999999999998E-2</v>
      </c>
      <c r="R172" s="187">
        <f>Q172*H172</f>
        <v>8.2919999999999994E-2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3073</v>
      </c>
    </row>
    <row r="173" spans="1:65" s="2" customFormat="1">
      <c r="A173" s="35"/>
      <c r="B173" s="36"/>
      <c r="C173" s="37"/>
      <c r="D173" s="191" t="s">
        <v>243</v>
      </c>
      <c r="E173" s="37"/>
      <c r="F173" s="192" t="s">
        <v>1568</v>
      </c>
      <c r="G173" s="37"/>
      <c r="H173" s="37"/>
      <c r="I173" s="193"/>
      <c r="J173" s="37"/>
      <c r="K173" s="37"/>
      <c r="L173" s="40"/>
      <c r="M173" s="194"/>
      <c r="N173" s="195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243</v>
      </c>
      <c r="AU173" s="18" t="s">
        <v>86</v>
      </c>
    </row>
    <row r="174" spans="1:65" s="2" customFormat="1" ht="37.9" customHeight="1">
      <c r="A174" s="35"/>
      <c r="B174" s="36"/>
      <c r="C174" s="178" t="s">
        <v>447</v>
      </c>
      <c r="D174" s="178" t="s">
        <v>236</v>
      </c>
      <c r="E174" s="179" t="s">
        <v>1782</v>
      </c>
      <c r="F174" s="180" t="s">
        <v>1783</v>
      </c>
      <c r="G174" s="181" t="s">
        <v>336</v>
      </c>
      <c r="H174" s="182">
        <v>1</v>
      </c>
      <c r="I174" s="183"/>
      <c r="J174" s="184">
        <f>ROUND(I174*H174,2)</f>
        <v>0</v>
      </c>
      <c r="K174" s="180" t="s">
        <v>240</v>
      </c>
      <c r="L174" s="40"/>
      <c r="M174" s="185" t="s">
        <v>19</v>
      </c>
      <c r="N174" s="186" t="s">
        <v>46</v>
      </c>
      <c r="O174" s="65"/>
      <c r="P174" s="187">
        <f>O174*H174</f>
        <v>0</v>
      </c>
      <c r="Q174" s="187">
        <v>4.9300000000000004E-3</v>
      </c>
      <c r="R174" s="187">
        <f>Q174*H174</f>
        <v>4.9300000000000004E-3</v>
      </c>
      <c r="S174" s="187">
        <v>0</v>
      </c>
      <c r="T174" s="18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9" t="s">
        <v>194</v>
      </c>
      <c r="AT174" s="189" t="s">
        <v>236</v>
      </c>
      <c r="AU174" s="189" t="s">
        <v>86</v>
      </c>
      <c r="AY174" s="18" t="s">
        <v>233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8" t="s">
        <v>80</v>
      </c>
      <c r="BK174" s="190">
        <f>ROUND(I174*H174,2)</f>
        <v>0</v>
      </c>
      <c r="BL174" s="18" t="s">
        <v>194</v>
      </c>
      <c r="BM174" s="189" t="s">
        <v>3074</v>
      </c>
    </row>
    <row r="175" spans="1:65" s="2" customFormat="1">
      <c r="A175" s="35"/>
      <c r="B175" s="36"/>
      <c r="C175" s="37"/>
      <c r="D175" s="191" t="s">
        <v>243</v>
      </c>
      <c r="E175" s="37"/>
      <c r="F175" s="192" t="s">
        <v>1785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243</v>
      </c>
      <c r="AU175" s="18" t="s">
        <v>86</v>
      </c>
    </row>
    <row r="176" spans="1:65" s="2" customFormat="1" ht="24.2" customHeight="1">
      <c r="A176" s="35"/>
      <c r="B176" s="36"/>
      <c r="C176" s="178" t="s">
        <v>452</v>
      </c>
      <c r="D176" s="178" t="s">
        <v>236</v>
      </c>
      <c r="E176" s="179" t="s">
        <v>1786</v>
      </c>
      <c r="F176" s="180" t="s">
        <v>1787</v>
      </c>
      <c r="G176" s="181" t="s">
        <v>336</v>
      </c>
      <c r="H176" s="182">
        <v>1</v>
      </c>
      <c r="I176" s="183"/>
      <c r="J176" s="184">
        <f>ROUND(I176*H176,2)</f>
        <v>0</v>
      </c>
      <c r="K176" s="180" t="s">
        <v>240</v>
      </c>
      <c r="L176" s="40"/>
      <c r="M176" s="185" t="s">
        <v>19</v>
      </c>
      <c r="N176" s="186" t="s">
        <v>46</v>
      </c>
      <c r="O176" s="65"/>
      <c r="P176" s="187">
        <f>O176*H176</f>
        <v>0</v>
      </c>
      <c r="Q176" s="187">
        <v>1.8E-3</v>
      </c>
      <c r="R176" s="187">
        <f>Q176*H176</f>
        <v>1.8E-3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194</v>
      </c>
      <c r="AT176" s="189" t="s">
        <v>236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3075</v>
      </c>
    </row>
    <row r="177" spans="1:65" s="2" customFormat="1">
      <c r="A177" s="35"/>
      <c r="B177" s="36"/>
      <c r="C177" s="37"/>
      <c r="D177" s="191" t="s">
        <v>243</v>
      </c>
      <c r="E177" s="37"/>
      <c r="F177" s="192" t="s">
        <v>1789</v>
      </c>
      <c r="G177" s="37"/>
      <c r="H177" s="37"/>
      <c r="I177" s="193"/>
      <c r="J177" s="37"/>
      <c r="K177" s="37"/>
      <c r="L177" s="40"/>
      <c r="M177" s="194"/>
      <c r="N177" s="195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243</v>
      </c>
      <c r="AU177" s="18" t="s">
        <v>86</v>
      </c>
    </row>
    <row r="178" spans="1:65" s="2" customFormat="1" ht="16.5" customHeight="1">
      <c r="A178" s="35"/>
      <c r="B178" s="36"/>
      <c r="C178" s="178" t="s">
        <v>457</v>
      </c>
      <c r="D178" s="178" t="s">
        <v>236</v>
      </c>
      <c r="E178" s="179" t="s">
        <v>1573</v>
      </c>
      <c r="F178" s="180" t="s">
        <v>1574</v>
      </c>
      <c r="G178" s="181" t="s">
        <v>336</v>
      </c>
      <c r="H178" s="182">
        <v>4</v>
      </c>
      <c r="I178" s="183"/>
      <c r="J178" s="184">
        <f>ROUND(I178*H178,2)</f>
        <v>0</v>
      </c>
      <c r="K178" s="180" t="s">
        <v>19</v>
      </c>
      <c r="L178" s="40"/>
      <c r="M178" s="185" t="s">
        <v>19</v>
      </c>
      <c r="N178" s="186" t="s">
        <v>46</v>
      </c>
      <c r="O178" s="65"/>
      <c r="P178" s="187">
        <f>O178*H178</f>
        <v>0</v>
      </c>
      <c r="Q178" s="187">
        <v>1.2999999999999999E-4</v>
      </c>
      <c r="R178" s="187">
        <f>Q178*H178</f>
        <v>5.1999999999999995E-4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194</v>
      </c>
      <c r="AT178" s="189" t="s">
        <v>236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3076</v>
      </c>
    </row>
    <row r="179" spans="1:65" s="2" customFormat="1" ht="37.9" customHeight="1">
      <c r="A179" s="35"/>
      <c r="B179" s="36"/>
      <c r="C179" s="206" t="s">
        <v>462</v>
      </c>
      <c r="D179" s="206" t="s">
        <v>310</v>
      </c>
      <c r="E179" s="207" t="s">
        <v>1576</v>
      </c>
      <c r="F179" s="208" t="s">
        <v>1577</v>
      </c>
      <c r="G179" s="209" t="s">
        <v>301</v>
      </c>
      <c r="H179" s="210">
        <v>4</v>
      </c>
      <c r="I179" s="211"/>
      <c r="J179" s="212">
        <f>ROUND(I179*H179,2)</f>
        <v>0</v>
      </c>
      <c r="K179" s="208" t="s">
        <v>19</v>
      </c>
      <c r="L179" s="213"/>
      <c r="M179" s="214" t="s">
        <v>19</v>
      </c>
      <c r="N179" s="215" t="s">
        <v>46</v>
      </c>
      <c r="O179" s="65"/>
      <c r="P179" s="187">
        <f>O179*H179</f>
        <v>0</v>
      </c>
      <c r="Q179" s="187">
        <v>6.4999999999999997E-4</v>
      </c>
      <c r="R179" s="187">
        <f>Q179*H179</f>
        <v>2.5999999999999999E-3</v>
      </c>
      <c r="S179" s="187">
        <v>0</v>
      </c>
      <c r="T179" s="18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9" t="s">
        <v>313</v>
      </c>
      <c r="AT179" s="189" t="s">
        <v>310</v>
      </c>
      <c r="AU179" s="189" t="s">
        <v>86</v>
      </c>
      <c r="AY179" s="18" t="s">
        <v>233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8" t="s">
        <v>80</v>
      </c>
      <c r="BK179" s="190">
        <f>ROUND(I179*H179,2)</f>
        <v>0</v>
      </c>
      <c r="BL179" s="18" t="s">
        <v>194</v>
      </c>
      <c r="BM179" s="189" t="s">
        <v>3077</v>
      </c>
    </row>
    <row r="180" spans="1:65" s="2" customFormat="1" ht="21.75" customHeight="1">
      <c r="A180" s="35"/>
      <c r="B180" s="36"/>
      <c r="C180" s="178" t="s">
        <v>466</v>
      </c>
      <c r="D180" s="178" t="s">
        <v>236</v>
      </c>
      <c r="E180" s="179" t="s">
        <v>1583</v>
      </c>
      <c r="F180" s="180" t="s">
        <v>1584</v>
      </c>
      <c r="G180" s="181" t="s">
        <v>336</v>
      </c>
      <c r="H180" s="182">
        <v>4</v>
      </c>
      <c r="I180" s="183"/>
      <c r="J180" s="184">
        <f>ROUND(I180*H180,2)</f>
        <v>0</v>
      </c>
      <c r="K180" s="180" t="s">
        <v>240</v>
      </c>
      <c r="L180" s="40"/>
      <c r="M180" s="185" t="s">
        <v>19</v>
      </c>
      <c r="N180" s="186" t="s">
        <v>46</v>
      </c>
      <c r="O180" s="65"/>
      <c r="P180" s="187">
        <f>O180*H180</f>
        <v>0</v>
      </c>
      <c r="Q180" s="187">
        <v>1.8E-3</v>
      </c>
      <c r="R180" s="187">
        <f>Q180*H180</f>
        <v>7.1999999999999998E-3</v>
      </c>
      <c r="S180" s="187">
        <v>0</v>
      </c>
      <c r="T180" s="18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9" t="s">
        <v>194</v>
      </c>
      <c r="AT180" s="189" t="s">
        <v>236</v>
      </c>
      <c r="AU180" s="189" t="s">
        <v>86</v>
      </c>
      <c r="AY180" s="18" t="s">
        <v>233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8" t="s">
        <v>80</v>
      </c>
      <c r="BK180" s="190">
        <f>ROUND(I180*H180,2)</f>
        <v>0</v>
      </c>
      <c r="BL180" s="18" t="s">
        <v>194</v>
      </c>
      <c r="BM180" s="189" t="s">
        <v>3078</v>
      </c>
    </row>
    <row r="181" spans="1:65" s="2" customFormat="1">
      <c r="A181" s="35"/>
      <c r="B181" s="36"/>
      <c r="C181" s="37"/>
      <c r="D181" s="191" t="s">
        <v>243</v>
      </c>
      <c r="E181" s="37"/>
      <c r="F181" s="192" t="s">
        <v>1586</v>
      </c>
      <c r="G181" s="37"/>
      <c r="H181" s="37"/>
      <c r="I181" s="193"/>
      <c r="J181" s="37"/>
      <c r="K181" s="37"/>
      <c r="L181" s="40"/>
      <c r="M181" s="194"/>
      <c r="N181" s="195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243</v>
      </c>
      <c r="AU181" s="18" t="s">
        <v>86</v>
      </c>
    </row>
    <row r="182" spans="1:65" s="2" customFormat="1" ht="24.2" customHeight="1">
      <c r="A182" s="35"/>
      <c r="B182" s="36"/>
      <c r="C182" s="178" t="s">
        <v>472</v>
      </c>
      <c r="D182" s="178" t="s">
        <v>236</v>
      </c>
      <c r="E182" s="179" t="s">
        <v>1591</v>
      </c>
      <c r="F182" s="180" t="s">
        <v>1592</v>
      </c>
      <c r="G182" s="181" t="s">
        <v>336</v>
      </c>
      <c r="H182" s="182">
        <v>10</v>
      </c>
      <c r="I182" s="183"/>
      <c r="J182" s="184">
        <f>ROUND(I182*H182,2)</f>
        <v>0</v>
      </c>
      <c r="K182" s="180" t="s">
        <v>240</v>
      </c>
      <c r="L182" s="40"/>
      <c r="M182" s="185" t="s">
        <v>19</v>
      </c>
      <c r="N182" s="186" t="s">
        <v>46</v>
      </c>
      <c r="O182" s="65"/>
      <c r="P182" s="187">
        <f>O182*H182</f>
        <v>0</v>
      </c>
      <c r="Q182" s="187">
        <v>9.0000000000000006E-5</v>
      </c>
      <c r="R182" s="187">
        <f>Q182*H182</f>
        <v>9.0000000000000008E-4</v>
      </c>
      <c r="S182" s="187">
        <v>0</v>
      </c>
      <c r="T182" s="18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9" t="s">
        <v>194</v>
      </c>
      <c r="AT182" s="189" t="s">
        <v>236</v>
      </c>
      <c r="AU182" s="189" t="s">
        <v>86</v>
      </c>
      <c r="AY182" s="18" t="s">
        <v>233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8" t="s">
        <v>80</v>
      </c>
      <c r="BK182" s="190">
        <f>ROUND(I182*H182,2)</f>
        <v>0</v>
      </c>
      <c r="BL182" s="18" t="s">
        <v>194</v>
      </c>
      <c r="BM182" s="189" t="s">
        <v>3079</v>
      </c>
    </row>
    <row r="183" spans="1:65" s="2" customFormat="1">
      <c r="A183" s="35"/>
      <c r="B183" s="36"/>
      <c r="C183" s="37"/>
      <c r="D183" s="191" t="s">
        <v>243</v>
      </c>
      <c r="E183" s="37"/>
      <c r="F183" s="192" t="s">
        <v>1594</v>
      </c>
      <c r="G183" s="37"/>
      <c r="H183" s="37"/>
      <c r="I183" s="193"/>
      <c r="J183" s="37"/>
      <c r="K183" s="37"/>
      <c r="L183" s="40"/>
      <c r="M183" s="194"/>
      <c r="N183" s="19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243</v>
      </c>
      <c r="AU183" s="18" t="s">
        <v>86</v>
      </c>
    </row>
    <row r="184" spans="1:65" s="2" customFormat="1" ht="24.2" customHeight="1">
      <c r="A184" s="35"/>
      <c r="B184" s="36"/>
      <c r="C184" s="206" t="s">
        <v>476</v>
      </c>
      <c r="D184" s="206" t="s">
        <v>310</v>
      </c>
      <c r="E184" s="207" t="s">
        <v>1595</v>
      </c>
      <c r="F184" s="208" t="s">
        <v>1596</v>
      </c>
      <c r="G184" s="209" t="s">
        <v>301</v>
      </c>
      <c r="H184" s="210">
        <v>10</v>
      </c>
      <c r="I184" s="211"/>
      <c r="J184" s="212">
        <f>ROUND(I184*H184,2)</f>
        <v>0</v>
      </c>
      <c r="K184" s="208" t="s">
        <v>240</v>
      </c>
      <c r="L184" s="213"/>
      <c r="M184" s="214" t="s">
        <v>19</v>
      </c>
      <c r="N184" s="215" t="s">
        <v>46</v>
      </c>
      <c r="O184" s="65"/>
      <c r="P184" s="187">
        <f>O184*H184</f>
        <v>0</v>
      </c>
      <c r="Q184" s="187">
        <v>3.1E-4</v>
      </c>
      <c r="R184" s="187">
        <f>Q184*H184</f>
        <v>3.0999999999999999E-3</v>
      </c>
      <c r="S184" s="187">
        <v>0</v>
      </c>
      <c r="T184" s="18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9" t="s">
        <v>284</v>
      </c>
      <c r="AT184" s="189" t="s">
        <v>310</v>
      </c>
      <c r="AU184" s="189" t="s">
        <v>86</v>
      </c>
      <c r="AY184" s="18" t="s">
        <v>233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8" t="s">
        <v>80</v>
      </c>
      <c r="BK184" s="190">
        <f>ROUND(I184*H184,2)</f>
        <v>0</v>
      </c>
      <c r="BL184" s="18" t="s">
        <v>260</v>
      </c>
      <c r="BM184" s="189" t="s">
        <v>3080</v>
      </c>
    </row>
    <row r="185" spans="1:65" s="2" customFormat="1" ht="24.2" customHeight="1">
      <c r="A185" s="35"/>
      <c r="B185" s="36"/>
      <c r="C185" s="178" t="s">
        <v>482</v>
      </c>
      <c r="D185" s="178" t="s">
        <v>236</v>
      </c>
      <c r="E185" s="179" t="s">
        <v>1602</v>
      </c>
      <c r="F185" s="180" t="s">
        <v>1603</v>
      </c>
      <c r="G185" s="181" t="s">
        <v>301</v>
      </c>
      <c r="H185" s="182">
        <v>4</v>
      </c>
      <c r="I185" s="183"/>
      <c r="J185" s="184">
        <f>ROUND(I185*H185,2)</f>
        <v>0</v>
      </c>
      <c r="K185" s="180" t="s">
        <v>240</v>
      </c>
      <c r="L185" s="40"/>
      <c r="M185" s="185" t="s">
        <v>19</v>
      </c>
      <c r="N185" s="186" t="s">
        <v>46</v>
      </c>
      <c r="O185" s="65"/>
      <c r="P185" s="187">
        <f>O185*H185</f>
        <v>0</v>
      </c>
      <c r="Q185" s="187">
        <v>2.4000000000000001E-4</v>
      </c>
      <c r="R185" s="187">
        <f>Q185*H185</f>
        <v>9.6000000000000002E-4</v>
      </c>
      <c r="S185" s="187">
        <v>0</v>
      </c>
      <c r="T185" s="18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9" t="s">
        <v>260</v>
      </c>
      <c r="AT185" s="189" t="s">
        <v>236</v>
      </c>
      <c r="AU185" s="189" t="s">
        <v>86</v>
      </c>
      <c r="AY185" s="18" t="s">
        <v>233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8" t="s">
        <v>80</v>
      </c>
      <c r="BK185" s="190">
        <f>ROUND(I185*H185,2)</f>
        <v>0</v>
      </c>
      <c r="BL185" s="18" t="s">
        <v>260</v>
      </c>
      <c r="BM185" s="189" t="s">
        <v>3081</v>
      </c>
    </row>
    <row r="186" spans="1:65" s="2" customFormat="1">
      <c r="A186" s="35"/>
      <c r="B186" s="36"/>
      <c r="C186" s="37"/>
      <c r="D186" s="191" t="s">
        <v>243</v>
      </c>
      <c r="E186" s="37"/>
      <c r="F186" s="192" t="s">
        <v>1605</v>
      </c>
      <c r="G186" s="37"/>
      <c r="H186" s="37"/>
      <c r="I186" s="193"/>
      <c r="J186" s="37"/>
      <c r="K186" s="37"/>
      <c r="L186" s="40"/>
      <c r="M186" s="194"/>
      <c r="N186" s="195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243</v>
      </c>
      <c r="AU186" s="18" t="s">
        <v>86</v>
      </c>
    </row>
    <row r="187" spans="1:65" s="2" customFormat="1" ht="24.2" customHeight="1">
      <c r="A187" s="35"/>
      <c r="B187" s="36"/>
      <c r="C187" s="178" t="s">
        <v>486</v>
      </c>
      <c r="D187" s="178" t="s">
        <v>236</v>
      </c>
      <c r="E187" s="179" t="s">
        <v>1796</v>
      </c>
      <c r="F187" s="180" t="s">
        <v>1797</v>
      </c>
      <c r="G187" s="181" t="s">
        <v>301</v>
      </c>
      <c r="H187" s="182">
        <v>1</v>
      </c>
      <c r="I187" s="183"/>
      <c r="J187" s="184">
        <f>ROUND(I187*H187,2)</f>
        <v>0</v>
      </c>
      <c r="K187" s="180" t="s">
        <v>240</v>
      </c>
      <c r="L187" s="40"/>
      <c r="M187" s="185" t="s">
        <v>19</v>
      </c>
      <c r="N187" s="186" t="s">
        <v>46</v>
      </c>
      <c r="O187" s="65"/>
      <c r="P187" s="187">
        <f>O187*H187</f>
        <v>0</v>
      </c>
      <c r="Q187" s="187">
        <v>2.7999999999999998E-4</v>
      </c>
      <c r="R187" s="187">
        <f>Q187*H187</f>
        <v>2.7999999999999998E-4</v>
      </c>
      <c r="S187" s="187">
        <v>0</v>
      </c>
      <c r="T187" s="18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9" t="s">
        <v>194</v>
      </c>
      <c r="AT187" s="189" t="s">
        <v>236</v>
      </c>
      <c r="AU187" s="189" t="s">
        <v>86</v>
      </c>
      <c r="AY187" s="18" t="s">
        <v>233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8" t="s">
        <v>80</v>
      </c>
      <c r="BK187" s="190">
        <f>ROUND(I187*H187,2)</f>
        <v>0</v>
      </c>
      <c r="BL187" s="18" t="s">
        <v>194</v>
      </c>
      <c r="BM187" s="189" t="s">
        <v>3082</v>
      </c>
    </row>
    <row r="188" spans="1:65" s="2" customFormat="1">
      <c r="A188" s="35"/>
      <c r="B188" s="36"/>
      <c r="C188" s="37"/>
      <c r="D188" s="191" t="s">
        <v>243</v>
      </c>
      <c r="E188" s="37"/>
      <c r="F188" s="192" t="s">
        <v>1799</v>
      </c>
      <c r="G188" s="37"/>
      <c r="H188" s="37"/>
      <c r="I188" s="193"/>
      <c r="J188" s="37"/>
      <c r="K188" s="37"/>
      <c r="L188" s="40"/>
      <c r="M188" s="194"/>
      <c r="N188" s="195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243</v>
      </c>
      <c r="AU188" s="18" t="s">
        <v>86</v>
      </c>
    </row>
    <row r="189" spans="1:65" s="2" customFormat="1" ht="49.15" customHeight="1">
      <c r="A189" s="35"/>
      <c r="B189" s="36"/>
      <c r="C189" s="178" t="s">
        <v>492</v>
      </c>
      <c r="D189" s="178" t="s">
        <v>236</v>
      </c>
      <c r="E189" s="179" t="s">
        <v>1606</v>
      </c>
      <c r="F189" s="180" t="s">
        <v>1607</v>
      </c>
      <c r="G189" s="181" t="s">
        <v>549</v>
      </c>
      <c r="H189" s="182">
        <v>0.10100000000000001</v>
      </c>
      <c r="I189" s="183"/>
      <c r="J189" s="184">
        <f>ROUND(I189*H189,2)</f>
        <v>0</v>
      </c>
      <c r="K189" s="180" t="s">
        <v>240</v>
      </c>
      <c r="L189" s="40"/>
      <c r="M189" s="185" t="s">
        <v>19</v>
      </c>
      <c r="N189" s="186" t="s">
        <v>46</v>
      </c>
      <c r="O189" s="65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9" t="s">
        <v>194</v>
      </c>
      <c r="AT189" s="189" t="s">
        <v>236</v>
      </c>
      <c r="AU189" s="189" t="s">
        <v>86</v>
      </c>
      <c r="AY189" s="18" t="s">
        <v>233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8" t="s">
        <v>80</v>
      </c>
      <c r="BK189" s="190">
        <f>ROUND(I189*H189,2)</f>
        <v>0</v>
      </c>
      <c r="BL189" s="18" t="s">
        <v>194</v>
      </c>
      <c r="BM189" s="189" t="s">
        <v>3083</v>
      </c>
    </row>
    <row r="190" spans="1:65" s="2" customFormat="1">
      <c r="A190" s="35"/>
      <c r="B190" s="36"/>
      <c r="C190" s="37"/>
      <c r="D190" s="191" t="s">
        <v>243</v>
      </c>
      <c r="E190" s="37"/>
      <c r="F190" s="192" t="s">
        <v>1609</v>
      </c>
      <c r="G190" s="37"/>
      <c r="H190" s="37"/>
      <c r="I190" s="193"/>
      <c r="J190" s="37"/>
      <c r="K190" s="37"/>
      <c r="L190" s="40"/>
      <c r="M190" s="194"/>
      <c r="N190" s="19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243</v>
      </c>
      <c r="AU190" s="18" t="s">
        <v>86</v>
      </c>
    </row>
    <row r="191" spans="1:65" s="2" customFormat="1" ht="49.15" customHeight="1">
      <c r="A191" s="35"/>
      <c r="B191" s="36"/>
      <c r="C191" s="178" t="s">
        <v>496</v>
      </c>
      <c r="D191" s="178" t="s">
        <v>236</v>
      </c>
      <c r="E191" s="179" t="s">
        <v>1610</v>
      </c>
      <c r="F191" s="180" t="s">
        <v>1611</v>
      </c>
      <c r="G191" s="181" t="s">
        <v>549</v>
      </c>
      <c r="H191" s="182">
        <v>0.10100000000000001</v>
      </c>
      <c r="I191" s="183"/>
      <c r="J191" s="184">
        <f>ROUND(I191*H191,2)</f>
        <v>0</v>
      </c>
      <c r="K191" s="180" t="s">
        <v>240</v>
      </c>
      <c r="L191" s="40"/>
      <c r="M191" s="185" t="s">
        <v>19</v>
      </c>
      <c r="N191" s="186" t="s">
        <v>46</v>
      </c>
      <c r="O191" s="65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9" t="s">
        <v>194</v>
      </c>
      <c r="AT191" s="189" t="s">
        <v>236</v>
      </c>
      <c r="AU191" s="189" t="s">
        <v>86</v>
      </c>
      <c r="AY191" s="18" t="s">
        <v>233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8" t="s">
        <v>80</v>
      </c>
      <c r="BK191" s="190">
        <f>ROUND(I191*H191,2)</f>
        <v>0</v>
      </c>
      <c r="BL191" s="18" t="s">
        <v>194</v>
      </c>
      <c r="BM191" s="189" t="s">
        <v>3084</v>
      </c>
    </row>
    <row r="192" spans="1:65" s="2" customFormat="1">
      <c r="A192" s="35"/>
      <c r="B192" s="36"/>
      <c r="C192" s="37"/>
      <c r="D192" s="191" t="s">
        <v>243</v>
      </c>
      <c r="E192" s="37"/>
      <c r="F192" s="192" t="s">
        <v>1613</v>
      </c>
      <c r="G192" s="37"/>
      <c r="H192" s="37"/>
      <c r="I192" s="193"/>
      <c r="J192" s="37"/>
      <c r="K192" s="37"/>
      <c r="L192" s="40"/>
      <c r="M192" s="194"/>
      <c r="N192" s="195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243</v>
      </c>
      <c r="AU192" s="18" t="s">
        <v>86</v>
      </c>
    </row>
    <row r="193" spans="1:65" s="12" customFormat="1" ht="22.9" customHeight="1">
      <c r="B193" s="162"/>
      <c r="C193" s="163"/>
      <c r="D193" s="164" t="s">
        <v>74</v>
      </c>
      <c r="E193" s="176" t="s">
        <v>1802</v>
      </c>
      <c r="F193" s="176" t="s">
        <v>1803</v>
      </c>
      <c r="G193" s="163"/>
      <c r="H193" s="163"/>
      <c r="I193" s="166"/>
      <c r="J193" s="177">
        <f>BK193</f>
        <v>0</v>
      </c>
      <c r="K193" s="163"/>
      <c r="L193" s="168"/>
      <c r="M193" s="169"/>
      <c r="N193" s="170"/>
      <c r="O193" s="170"/>
      <c r="P193" s="171">
        <f>SUM(P194:P208)</f>
        <v>0</v>
      </c>
      <c r="Q193" s="170"/>
      <c r="R193" s="171">
        <f>SUM(R194:R208)</f>
        <v>9.8779999999999993E-2</v>
      </c>
      <c r="S193" s="170"/>
      <c r="T193" s="172">
        <f>SUM(T194:T208)</f>
        <v>0</v>
      </c>
      <c r="AR193" s="173" t="s">
        <v>86</v>
      </c>
      <c r="AT193" s="174" t="s">
        <v>74</v>
      </c>
      <c r="AU193" s="174" t="s">
        <v>80</v>
      </c>
      <c r="AY193" s="173" t="s">
        <v>233</v>
      </c>
      <c r="BK193" s="175">
        <f>SUM(BK194:BK208)</f>
        <v>0</v>
      </c>
    </row>
    <row r="194" spans="1:65" s="2" customFormat="1" ht="37.9" customHeight="1">
      <c r="A194" s="35"/>
      <c r="B194" s="36"/>
      <c r="C194" s="178" t="s">
        <v>502</v>
      </c>
      <c r="D194" s="178" t="s">
        <v>236</v>
      </c>
      <c r="E194" s="179" t="s">
        <v>1804</v>
      </c>
      <c r="F194" s="180" t="s">
        <v>1805</v>
      </c>
      <c r="G194" s="181" t="s">
        <v>301</v>
      </c>
      <c r="H194" s="182">
        <v>2</v>
      </c>
      <c r="I194" s="183"/>
      <c r="J194" s="184">
        <f>ROUND(I194*H194,2)</f>
        <v>0</v>
      </c>
      <c r="K194" s="180" t="s">
        <v>240</v>
      </c>
      <c r="L194" s="40"/>
      <c r="M194" s="185" t="s">
        <v>19</v>
      </c>
      <c r="N194" s="186" t="s">
        <v>46</v>
      </c>
      <c r="O194" s="65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9" t="s">
        <v>194</v>
      </c>
      <c r="AT194" s="189" t="s">
        <v>236</v>
      </c>
      <c r="AU194" s="189" t="s">
        <v>86</v>
      </c>
      <c r="AY194" s="18" t="s">
        <v>233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8" t="s">
        <v>80</v>
      </c>
      <c r="BK194" s="190">
        <f>ROUND(I194*H194,2)</f>
        <v>0</v>
      </c>
      <c r="BL194" s="18" t="s">
        <v>194</v>
      </c>
      <c r="BM194" s="189" t="s">
        <v>3085</v>
      </c>
    </row>
    <row r="195" spans="1:65" s="2" customFormat="1">
      <c r="A195" s="35"/>
      <c r="B195" s="36"/>
      <c r="C195" s="37"/>
      <c r="D195" s="191" t="s">
        <v>243</v>
      </c>
      <c r="E195" s="37"/>
      <c r="F195" s="192" t="s">
        <v>1807</v>
      </c>
      <c r="G195" s="37"/>
      <c r="H195" s="37"/>
      <c r="I195" s="193"/>
      <c r="J195" s="37"/>
      <c r="K195" s="37"/>
      <c r="L195" s="40"/>
      <c r="M195" s="194"/>
      <c r="N195" s="195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243</v>
      </c>
      <c r="AU195" s="18" t="s">
        <v>86</v>
      </c>
    </row>
    <row r="196" spans="1:65" s="2" customFormat="1" ht="33" customHeight="1">
      <c r="A196" s="35"/>
      <c r="B196" s="36"/>
      <c r="C196" s="178" t="s">
        <v>507</v>
      </c>
      <c r="D196" s="178" t="s">
        <v>236</v>
      </c>
      <c r="E196" s="179" t="s">
        <v>1808</v>
      </c>
      <c r="F196" s="180" t="s">
        <v>1809</v>
      </c>
      <c r="G196" s="181" t="s">
        <v>301</v>
      </c>
      <c r="H196" s="182">
        <v>2</v>
      </c>
      <c r="I196" s="183"/>
      <c r="J196" s="184">
        <f>ROUND(I196*H196,2)</f>
        <v>0</v>
      </c>
      <c r="K196" s="180" t="s">
        <v>240</v>
      </c>
      <c r="L196" s="40"/>
      <c r="M196" s="185" t="s">
        <v>19</v>
      </c>
      <c r="N196" s="186" t="s">
        <v>46</v>
      </c>
      <c r="O196" s="65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9" t="s">
        <v>194</v>
      </c>
      <c r="AT196" s="189" t="s">
        <v>236</v>
      </c>
      <c r="AU196" s="189" t="s">
        <v>86</v>
      </c>
      <c r="AY196" s="18" t="s">
        <v>233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8" t="s">
        <v>80</v>
      </c>
      <c r="BK196" s="190">
        <f>ROUND(I196*H196,2)</f>
        <v>0</v>
      </c>
      <c r="BL196" s="18" t="s">
        <v>194</v>
      </c>
      <c r="BM196" s="189" t="s">
        <v>3086</v>
      </c>
    </row>
    <row r="197" spans="1:65" s="2" customFormat="1">
      <c r="A197" s="35"/>
      <c r="B197" s="36"/>
      <c r="C197" s="37"/>
      <c r="D197" s="191" t="s">
        <v>243</v>
      </c>
      <c r="E197" s="37"/>
      <c r="F197" s="192" t="s">
        <v>1811</v>
      </c>
      <c r="G197" s="37"/>
      <c r="H197" s="37"/>
      <c r="I197" s="193"/>
      <c r="J197" s="37"/>
      <c r="K197" s="37"/>
      <c r="L197" s="40"/>
      <c r="M197" s="194"/>
      <c r="N197" s="195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243</v>
      </c>
      <c r="AU197" s="18" t="s">
        <v>86</v>
      </c>
    </row>
    <row r="198" spans="1:65" s="2" customFormat="1" ht="24.2" customHeight="1">
      <c r="A198" s="35"/>
      <c r="B198" s="36"/>
      <c r="C198" s="178" t="s">
        <v>511</v>
      </c>
      <c r="D198" s="178" t="s">
        <v>236</v>
      </c>
      <c r="E198" s="179" t="s">
        <v>1812</v>
      </c>
      <c r="F198" s="180" t="s">
        <v>1813</v>
      </c>
      <c r="G198" s="181" t="s">
        <v>301</v>
      </c>
      <c r="H198" s="182">
        <v>1</v>
      </c>
      <c r="I198" s="183"/>
      <c r="J198" s="184">
        <f>ROUND(I198*H198,2)</f>
        <v>0</v>
      </c>
      <c r="K198" s="180" t="s">
        <v>240</v>
      </c>
      <c r="L198" s="40"/>
      <c r="M198" s="185" t="s">
        <v>19</v>
      </c>
      <c r="N198" s="186" t="s">
        <v>46</v>
      </c>
      <c r="O198" s="65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9" t="s">
        <v>194</v>
      </c>
      <c r="AT198" s="189" t="s">
        <v>236</v>
      </c>
      <c r="AU198" s="189" t="s">
        <v>86</v>
      </c>
      <c r="AY198" s="18" t="s">
        <v>233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8" t="s">
        <v>80</v>
      </c>
      <c r="BK198" s="190">
        <f>ROUND(I198*H198,2)</f>
        <v>0</v>
      </c>
      <c r="BL198" s="18" t="s">
        <v>194</v>
      </c>
      <c r="BM198" s="189" t="s">
        <v>3087</v>
      </c>
    </row>
    <row r="199" spans="1:65" s="2" customFormat="1">
      <c r="A199" s="35"/>
      <c r="B199" s="36"/>
      <c r="C199" s="37"/>
      <c r="D199" s="191" t="s">
        <v>243</v>
      </c>
      <c r="E199" s="37"/>
      <c r="F199" s="192" t="s">
        <v>1815</v>
      </c>
      <c r="G199" s="37"/>
      <c r="H199" s="37"/>
      <c r="I199" s="193"/>
      <c r="J199" s="37"/>
      <c r="K199" s="37"/>
      <c r="L199" s="40"/>
      <c r="M199" s="194"/>
      <c r="N199" s="195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243</v>
      </c>
      <c r="AU199" s="18" t="s">
        <v>86</v>
      </c>
    </row>
    <row r="200" spans="1:65" s="2" customFormat="1" ht="33" customHeight="1">
      <c r="A200" s="35"/>
      <c r="B200" s="36"/>
      <c r="C200" s="178" t="s">
        <v>516</v>
      </c>
      <c r="D200" s="178" t="s">
        <v>236</v>
      </c>
      <c r="E200" s="179" t="s">
        <v>1816</v>
      </c>
      <c r="F200" s="180" t="s">
        <v>1817</v>
      </c>
      <c r="G200" s="181" t="s">
        <v>301</v>
      </c>
      <c r="H200" s="182">
        <v>1</v>
      </c>
      <c r="I200" s="183"/>
      <c r="J200" s="184">
        <f>ROUND(I200*H200,2)</f>
        <v>0</v>
      </c>
      <c r="K200" s="180" t="s">
        <v>240</v>
      </c>
      <c r="L200" s="40"/>
      <c r="M200" s="185" t="s">
        <v>19</v>
      </c>
      <c r="N200" s="186" t="s">
        <v>46</v>
      </c>
      <c r="O200" s="65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9" t="s">
        <v>194</v>
      </c>
      <c r="AT200" s="189" t="s">
        <v>236</v>
      </c>
      <c r="AU200" s="189" t="s">
        <v>86</v>
      </c>
      <c r="AY200" s="18" t="s">
        <v>233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8" t="s">
        <v>80</v>
      </c>
      <c r="BK200" s="190">
        <f>ROUND(I200*H200,2)</f>
        <v>0</v>
      </c>
      <c r="BL200" s="18" t="s">
        <v>194</v>
      </c>
      <c r="BM200" s="189" t="s">
        <v>3088</v>
      </c>
    </row>
    <row r="201" spans="1:65" s="2" customFormat="1">
      <c r="A201" s="35"/>
      <c r="B201" s="36"/>
      <c r="C201" s="37"/>
      <c r="D201" s="191" t="s">
        <v>243</v>
      </c>
      <c r="E201" s="37"/>
      <c r="F201" s="192" t="s">
        <v>1819</v>
      </c>
      <c r="G201" s="37"/>
      <c r="H201" s="37"/>
      <c r="I201" s="193"/>
      <c r="J201" s="37"/>
      <c r="K201" s="37"/>
      <c r="L201" s="40"/>
      <c r="M201" s="194"/>
      <c r="N201" s="195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243</v>
      </c>
      <c r="AU201" s="18" t="s">
        <v>86</v>
      </c>
    </row>
    <row r="202" spans="1:65" s="2" customFormat="1" ht="33" customHeight="1">
      <c r="A202" s="35"/>
      <c r="B202" s="36"/>
      <c r="C202" s="178" t="s">
        <v>520</v>
      </c>
      <c r="D202" s="178" t="s">
        <v>236</v>
      </c>
      <c r="E202" s="179" t="s">
        <v>1820</v>
      </c>
      <c r="F202" s="180" t="s">
        <v>1821</v>
      </c>
      <c r="G202" s="181" t="s">
        <v>301</v>
      </c>
      <c r="H202" s="182">
        <v>1</v>
      </c>
      <c r="I202" s="183"/>
      <c r="J202" s="184">
        <f>ROUND(I202*H202,2)</f>
        <v>0</v>
      </c>
      <c r="K202" s="180" t="s">
        <v>240</v>
      </c>
      <c r="L202" s="40"/>
      <c r="M202" s="185" t="s">
        <v>19</v>
      </c>
      <c r="N202" s="186" t="s">
        <v>46</v>
      </c>
      <c r="O202" s="65"/>
      <c r="P202" s="187">
        <f>O202*H202</f>
        <v>0</v>
      </c>
      <c r="Q202" s="187">
        <v>8.0000000000000007E-5</v>
      </c>
      <c r="R202" s="187">
        <f>Q202*H202</f>
        <v>8.0000000000000007E-5</v>
      </c>
      <c r="S202" s="187">
        <v>0</v>
      </c>
      <c r="T202" s="18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9" t="s">
        <v>194</v>
      </c>
      <c r="AT202" s="189" t="s">
        <v>236</v>
      </c>
      <c r="AU202" s="189" t="s">
        <v>86</v>
      </c>
      <c r="AY202" s="18" t="s">
        <v>233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8" t="s">
        <v>80</v>
      </c>
      <c r="BK202" s="190">
        <f>ROUND(I202*H202,2)</f>
        <v>0</v>
      </c>
      <c r="BL202" s="18" t="s">
        <v>194</v>
      </c>
      <c r="BM202" s="189" t="s">
        <v>3089</v>
      </c>
    </row>
    <row r="203" spans="1:65" s="2" customFormat="1">
      <c r="A203" s="35"/>
      <c r="B203" s="36"/>
      <c r="C203" s="37"/>
      <c r="D203" s="191" t="s">
        <v>243</v>
      </c>
      <c r="E203" s="37"/>
      <c r="F203" s="192" t="s">
        <v>1823</v>
      </c>
      <c r="G203" s="37"/>
      <c r="H203" s="37"/>
      <c r="I203" s="193"/>
      <c r="J203" s="37"/>
      <c r="K203" s="37"/>
      <c r="L203" s="40"/>
      <c r="M203" s="194"/>
      <c r="N203" s="195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243</v>
      </c>
      <c r="AU203" s="18" t="s">
        <v>86</v>
      </c>
    </row>
    <row r="204" spans="1:65" s="2" customFormat="1" ht="24.2" customHeight="1">
      <c r="A204" s="35"/>
      <c r="B204" s="36"/>
      <c r="C204" s="206" t="s">
        <v>526</v>
      </c>
      <c r="D204" s="206" t="s">
        <v>310</v>
      </c>
      <c r="E204" s="207" t="s">
        <v>1824</v>
      </c>
      <c r="F204" s="208" t="s">
        <v>1825</v>
      </c>
      <c r="G204" s="209" t="s">
        <v>301</v>
      </c>
      <c r="H204" s="210">
        <v>1</v>
      </c>
      <c r="I204" s="211"/>
      <c r="J204" s="212">
        <f>ROUND(I204*H204,2)</f>
        <v>0</v>
      </c>
      <c r="K204" s="208" t="s">
        <v>19</v>
      </c>
      <c r="L204" s="213"/>
      <c r="M204" s="214" t="s">
        <v>19</v>
      </c>
      <c r="N204" s="215" t="s">
        <v>46</v>
      </c>
      <c r="O204" s="65"/>
      <c r="P204" s="187">
        <f>O204*H204</f>
        <v>0</v>
      </c>
      <c r="Q204" s="187">
        <v>9.8699999999999996E-2</v>
      </c>
      <c r="R204" s="187">
        <f>Q204*H204</f>
        <v>9.8699999999999996E-2</v>
      </c>
      <c r="S204" s="187">
        <v>0</v>
      </c>
      <c r="T204" s="18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9" t="s">
        <v>313</v>
      </c>
      <c r="AT204" s="189" t="s">
        <v>310</v>
      </c>
      <c r="AU204" s="189" t="s">
        <v>86</v>
      </c>
      <c r="AY204" s="18" t="s">
        <v>233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8" t="s">
        <v>80</v>
      </c>
      <c r="BK204" s="190">
        <f>ROUND(I204*H204,2)</f>
        <v>0</v>
      </c>
      <c r="BL204" s="18" t="s">
        <v>194</v>
      </c>
      <c r="BM204" s="189" t="s">
        <v>3090</v>
      </c>
    </row>
    <row r="205" spans="1:65" s="2" customFormat="1" ht="49.15" customHeight="1">
      <c r="A205" s="35"/>
      <c r="B205" s="36"/>
      <c r="C205" s="178" t="s">
        <v>532</v>
      </c>
      <c r="D205" s="178" t="s">
        <v>236</v>
      </c>
      <c r="E205" s="179" t="s">
        <v>3091</v>
      </c>
      <c r="F205" s="180" t="s">
        <v>3092</v>
      </c>
      <c r="G205" s="181" t="s">
        <v>549</v>
      </c>
      <c r="H205" s="182">
        <v>9.9000000000000005E-2</v>
      </c>
      <c r="I205" s="183"/>
      <c r="J205" s="184">
        <f>ROUND(I205*H205,2)</f>
        <v>0</v>
      </c>
      <c r="K205" s="180" t="s">
        <v>240</v>
      </c>
      <c r="L205" s="40"/>
      <c r="M205" s="185" t="s">
        <v>19</v>
      </c>
      <c r="N205" s="186" t="s">
        <v>46</v>
      </c>
      <c r="O205" s="65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9" t="s">
        <v>194</v>
      </c>
      <c r="AT205" s="189" t="s">
        <v>236</v>
      </c>
      <c r="AU205" s="189" t="s">
        <v>86</v>
      </c>
      <c r="AY205" s="18" t="s">
        <v>233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8" t="s">
        <v>80</v>
      </c>
      <c r="BK205" s="190">
        <f>ROUND(I205*H205,2)</f>
        <v>0</v>
      </c>
      <c r="BL205" s="18" t="s">
        <v>194</v>
      </c>
      <c r="BM205" s="189" t="s">
        <v>3093</v>
      </c>
    </row>
    <row r="206" spans="1:65" s="2" customFormat="1">
      <c r="A206" s="35"/>
      <c r="B206" s="36"/>
      <c r="C206" s="37"/>
      <c r="D206" s="191" t="s">
        <v>243</v>
      </c>
      <c r="E206" s="37"/>
      <c r="F206" s="192" t="s">
        <v>3094</v>
      </c>
      <c r="G206" s="37"/>
      <c r="H206" s="37"/>
      <c r="I206" s="193"/>
      <c r="J206" s="37"/>
      <c r="K206" s="37"/>
      <c r="L206" s="40"/>
      <c r="M206" s="194"/>
      <c r="N206" s="195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243</v>
      </c>
      <c r="AU206" s="18" t="s">
        <v>86</v>
      </c>
    </row>
    <row r="207" spans="1:65" s="2" customFormat="1" ht="49.15" customHeight="1">
      <c r="A207" s="35"/>
      <c r="B207" s="36"/>
      <c r="C207" s="178" t="s">
        <v>536</v>
      </c>
      <c r="D207" s="178" t="s">
        <v>236</v>
      </c>
      <c r="E207" s="179" t="s">
        <v>3095</v>
      </c>
      <c r="F207" s="180" t="s">
        <v>3096</v>
      </c>
      <c r="G207" s="181" t="s">
        <v>549</v>
      </c>
      <c r="H207" s="182">
        <v>9.9000000000000005E-2</v>
      </c>
      <c r="I207" s="183"/>
      <c r="J207" s="184">
        <f>ROUND(I207*H207,2)</f>
        <v>0</v>
      </c>
      <c r="K207" s="180" t="s">
        <v>240</v>
      </c>
      <c r="L207" s="40"/>
      <c r="M207" s="185" t="s">
        <v>19</v>
      </c>
      <c r="N207" s="186" t="s">
        <v>46</v>
      </c>
      <c r="O207" s="65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9" t="s">
        <v>194</v>
      </c>
      <c r="AT207" s="189" t="s">
        <v>236</v>
      </c>
      <c r="AU207" s="189" t="s">
        <v>86</v>
      </c>
      <c r="AY207" s="18" t="s">
        <v>233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8" t="s">
        <v>80</v>
      </c>
      <c r="BK207" s="190">
        <f>ROUND(I207*H207,2)</f>
        <v>0</v>
      </c>
      <c r="BL207" s="18" t="s">
        <v>194</v>
      </c>
      <c r="BM207" s="189" t="s">
        <v>3097</v>
      </c>
    </row>
    <row r="208" spans="1:65" s="2" customFormat="1">
      <c r="A208" s="35"/>
      <c r="B208" s="36"/>
      <c r="C208" s="37"/>
      <c r="D208" s="191" t="s">
        <v>243</v>
      </c>
      <c r="E208" s="37"/>
      <c r="F208" s="192" t="s">
        <v>3098</v>
      </c>
      <c r="G208" s="37"/>
      <c r="H208" s="37"/>
      <c r="I208" s="193"/>
      <c r="J208" s="37"/>
      <c r="K208" s="37"/>
      <c r="L208" s="40"/>
      <c r="M208" s="194"/>
      <c r="N208" s="195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243</v>
      </c>
      <c r="AU208" s="18" t="s">
        <v>86</v>
      </c>
    </row>
    <row r="209" spans="1:65" s="12" customFormat="1" ht="22.9" customHeight="1">
      <c r="B209" s="162"/>
      <c r="C209" s="163"/>
      <c r="D209" s="164" t="s">
        <v>74</v>
      </c>
      <c r="E209" s="176" t="s">
        <v>1614</v>
      </c>
      <c r="F209" s="176" t="s">
        <v>1615</v>
      </c>
      <c r="G209" s="163"/>
      <c r="H209" s="163"/>
      <c r="I209" s="166"/>
      <c r="J209" s="177">
        <f>BK209</f>
        <v>0</v>
      </c>
      <c r="K209" s="163"/>
      <c r="L209" s="168"/>
      <c r="M209" s="169"/>
      <c r="N209" s="170"/>
      <c r="O209" s="170"/>
      <c r="P209" s="171">
        <f>SUM(P210:P230)</f>
        <v>0</v>
      </c>
      <c r="Q209" s="170"/>
      <c r="R209" s="171">
        <f>SUM(R210:R230)</f>
        <v>0.18446399999999999</v>
      </c>
      <c r="S209" s="170"/>
      <c r="T209" s="172">
        <f>SUM(T210:T230)</f>
        <v>0.19583999999999999</v>
      </c>
      <c r="AR209" s="173" t="s">
        <v>86</v>
      </c>
      <c r="AT209" s="174" t="s">
        <v>74</v>
      </c>
      <c r="AU209" s="174" t="s">
        <v>80</v>
      </c>
      <c r="AY209" s="173" t="s">
        <v>233</v>
      </c>
      <c r="BK209" s="175">
        <f>SUM(BK210:BK230)</f>
        <v>0</v>
      </c>
    </row>
    <row r="210" spans="1:65" s="2" customFormat="1" ht="21.75" customHeight="1">
      <c r="A210" s="35"/>
      <c r="B210" s="36"/>
      <c r="C210" s="178" t="s">
        <v>542</v>
      </c>
      <c r="D210" s="178" t="s">
        <v>236</v>
      </c>
      <c r="E210" s="179" t="s">
        <v>1616</v>
      </c>
      <c r="F210" s="180" t="s">
        <v>1617</v>
      </c>
      <c r="G210" s="181" t="s">
        <v>1099</v>
      </c>
      <c r="H210" s="182">
        <v>7.2</v>
      </c>
      <c r="I210" s="183"/>
      <c r="J210" s="184">
        <f>ROUND(I210*H210,2)</f>
        <v>0</v>
      </c>
      <c r="K210" s="180" t="s">
        <v>240</v>
      </c>
      <c r="L210" s="40"/>
      <c r="M210" s="185" t="s">
        <v>19</v>
      </c>
      <c r="N210" s="186" t="s">
        <v>46</v>
      </c>
      <c r="O210" s="65"/>
      <c r="P210" s="187">
        <f>O210*H210</f>
        <v>0</v>
      </c>
      <c r="Q210" s="187">
        <v>0</v>
      </c>
      <c r="R210" s="187">
        <f>Q210*H210</f>
        <v>0</v>
      </c>
      <c r="S210" s="187">
        <v>2.7199999999999998E-2</v>
      </c>
      <c r="T210" s="188">
        <f>S210*H210</f>
        <v>0.19583999999999999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9" t="s">
        <v>194</v>
      </c>
      <c r="AT210" s="189" t="s">
        <v>236</v>
      </c>
      <c r="AU210" s="189" t="s">
        <v>86</v>
      </c>
      <c r="AY210" s="18" t="s">
        <v>233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8" t="s">
        <v>80</v>
      </c>
      <c r="BK210" s="190">
        <f>ROUND(I210*H210,2)</f>
        <v>0</v>
      </c>
      <c r="BL210" s="18" t="s">
        <v>194</v>
      </c>
      <c r="BM210" s="189" t="s">
        <v>3099</v>
      </c>
    </row>
    <row r="211" spans="1:65" s="2" customFormat="1">
      <c r="A211" s="35"/>
      <c r="B211" s="36"/>
      <c r="C211" s="37"/>
      <c r="D211" s="191" t="s">
        <v>243</v>
      </c>
      <c r="E211" s="37"/>
      <c r="F211" s="192" t="s">
        <v>1619</v>
      </c>
      <c r="G211" s="37"/>
      <c r="H211" s="37"/>
      <c r="I211" s="193"/>
      <c r="J211" s="37"/>
      <c r="K211" s="37"/>
      <c r="L211" s="40"/>
      <c r="M211" s="194"/>
      <c r="N211" s="195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243</v>
      </c>
      <c r="AU211" s="18" t="s">
        <v>86</v>
      </c>
    </row>
    <row r="212" spans="1:65" s="2" customFormat="1" ht="24.2" customHeight="1">
      <c r="A212" s="35"/>
      <c r="B212" s="36"/>
      <c r="C212" s="178" t="s">
        <v>546</v>
      </c>
      <c r="D212" s="178" t="s">
        <v>236</v>
      </c>
      <c r="E212" s="179" t="s">
        <v>1620</v>
      </c>
      <c r="F212" s="180" t="s">
        <v>1621</v>
      </c>
      <c r="G212" s="181" t="s">
        <v>1099</v>
      </c>
      <c r="H212" s="182">
        <v>7.2</v>
      </c>
      <c r="I212" s="183"/>
      <c r="J212" s="184">
        <f>ROUND(I212*H212,2)</f>
        <v>0</v>
      </c>
      <c r="K212" s="180" t="s">
        <v>240</v>
      </c>
      <c r="L212" s="40"/>
      <c r="M212" s="185" t="s">
        <v>19</v>
      </c>
      <c r="N212" s="186" t="s">
        <v>46</v>
      </c>
      <c r="O212" s="65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9" t="s">
        <v>194</v>
      </c>
      <c r="AT212" s="189" t="s">
        <v>236</v>
      </c>
      <c r="AU212" s="189" t="s">
        <v>86</v>
      </c>
      <c r="AY212" s="18" t="s">
        <v>233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8" t="s">
        <v>80</v>
      </c>
      <c r="BK212" s="190">
        <f>ROUND(I212*H212,2)</f>
        <v>0</v>
      </c>
      <c r="BL212" s="18" t="s">
        <v>194</v>
      </c>
      <c r="BM212" s="189" t="s">
        <v>3100</v>
      </c>
    </row>
    <row r="213" spans="1:65" s="2" customFormat="1">
      <c r="A213" s="35"/>
      <c r="B213" s="36"/>
      <c r="C213" s="37"/>
      <c r="D213" s="191" t="s">
        <v>243</v>
      </c>
      <c r="E213" s="37"/>
      <c r="F213" s="192" t="s">
        <v>1623</v>
      </c>
      <c r="G213" s="37"/>
      <c r="H213" s="37"/>
      <c r="I213" s="193"/>
      <c r="J213" s="37"/>
      <c r="K213" s="37"/>
      <c r="L213" s="40"/>
      <c r="M213" s="194"/>
      <c r="N213" s="195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243</v>
      </c>
      <c r="AU213" s="18" t="s">
        <v>86</v>
      </c>
    </row>
    <row r="214" spans="1:65" s="2" customFormat="1" ht="24.2" customHeight="1">
      <c r="A214" s="35"/>
      <c r="B214" s="36"/>
      <c r="C214" s="178" t="s">
        <v>552</v>
      </c>
      <c r="D214" s="178" t="s">
        <v>236</v>
      </c>
      <c r="E214" s="179" t="s">
        <v>1624</v>
      </c>
      <c r="F214" s="180" t="s">
        <v>1625</v>
      </c>
      <c r="G214" s="181" t="s">
        <v>1099</v>
      </c>
      <c r="H214" s="182">
        <v>7.2</v>
      </c>
      <c r="I214" s="183"/>
      <c r="J214" s="184">
        <f>ROUND(I214*H214,2)</f>
        <v>0</v>
      </c>
      <c r="K214" s="180" t="s">
        <v>240</v>
      </c>
      <c r="L214" s="40"/>
      <c r="M214" s="185" t="s">
        <v>19</v>
      </c>
      <c r="N214" s="186" t="s">
        <v>46</v>
      </c>
      <c r="O214" s="65"/>
      <c r="P214" s="187">
        <f>O214*H214</f>
        <v>0</v>
      </c>
      <c r="Q214" s="187">
        <v>2.9999999999999997E-4</v>
      </c>
      <c r="R214" s="187">
        <f>Q214*H214</f>
        <v>2.16E-3</v>
      </c>
      <c r="S214" s="187">
        <v>0</v>
      </c>
      <c r="T214" s="18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9" t="s">
        <v>194</v>
      </c>
      <c r="AT214" s="189" t="s">
        <v>236</v>
      </c>
      <c r="AU214" s="189" t="s">
        <v>86</v>
      </c>
      <c r="AY214" s="18" t="s">
        <v>233</v>
      </c>
      <c r="BE214" s="190">
        <f>IF(N214="základní",J214,0)</f>
        <v>0</v>
      </c>
      <c r="BF214" s="190">
        <f>IF(N214="snížená",J214,0)</f>
        <v>0</v>
      </c>
      <c r="BG214" s="190">
        <f>IF(N214="zákl. přenesená",J214,0)</f>
        <v>0</v>
      </c>
      <c r="BH214" s="190">
        <f>IF(N214="sníž. přenesená",J214,0)</f>
        <v>0</v>
      </c>
      <c r="BI214" s="190">
        <f>IF(N214="nulová",J214,0)</f>
        <v>0</v>
      </c>
      <c r="BJ214" s="18" t="s">
        <v>80</v>
      </c>
      <c r="BK214" s="190">
        <f>ROUND(I214*H214,2)</f>
        <v>0</v>
      </c>
      <c r="BL214" s="18" t="s">
        <v>194</v>
      </c>
      <c r="BM214" s="189" t="s">
        <v>3101</v>
      </c>
    </row>
    <row r="215" spans="1:65" s="2" customFormat="1">
      <c r="A215" s="35"/>
      <c r="B215" s="36"/>
      <c r="C215" s="37"/>
      <c r="D215" s="191" t="s">
        <v>243</v>
      </c>
      <c r="E215" s="37"/>
      <c r="F215" s="192" t="s">
        <v>1627</v>
      </c>
      <c r="G215" s="37"/>
      <c r="H215" s="37"/>
      <c r="I215" s="193"/>
      <c r="J215" s="37"/>
      <c r="K215" s="37"/>
      <c r="L215" s="40"/>
      <c r="M215" s="194"/>
      <c r="N215" s="195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243</v>
      </c>
      <c r="AU215" s="18" t="s">
        <v>86</v>
      </c>
    </row>
    <row r="216" spans="1:65" s="2" customFormat="1" ht="24.2" customHeight="1">
      <c r="A216" s="35"/>
      <c r="B216" s="36"/>
      <c r="C216" s="178" t="s">
        <v>557</v>
      </c>
      <c r="D216" s="178" t="s">
        <v>236</v>
      </c>
      <c r="E216" s="179" t="s">
        <v>1628</v>
      </c>
      <c r="F216" s="180" t="s">
        <v>1629</v>
      </c>
      <c r="G216" s="181" t="s">
        <v>1099</v>
      </c>
      <c r="H216" s="182">
        <v>7.2</v>
      </c>
      <c r="I216" s="183"/>
      <c r="J216" s="184">
        <f>ROUND(I216*H216,2)</f>
        <v>0</v>
      </c>
      <c r="K216" s="180" t="s">
        <v>240</v>
      </c>
      <c r="L216" s="40"/>
      <c r="M216" s="185" t="s">
        <v>19</v>
      </c>
      <c r="N216" s="186" t="s">
        <v>46</v>
      </c>
      <c r="O216" s="65"/>
      <c r="P216" s="187">
        <f>O216*H216</f>
        <v>0</v>
      </c>
      <c r="Q216" s="187">
        <v>1.5E-3</v>
      </c>
      <c r="R216" s="187">
        <f>Q216*H216</f>
        <v>1.0800000000000001E-2</v>
      </c>
      <c r="S216" s="187">
        <v>0</v>
      </c>
      <c r="T216" s="18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9" t="s">
        <v>194</v>
      </c>
      <c r="AT216" s="189" t="s">
        <v>236</v>
      </c>
      <c r="AU216" s="189" t="s">
        <v>86</v>
      </c>
      <c r="AY216" s="18" t="s">
        <v>233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8" t="s">
        <v>80</v>
      </c>
      <c r="BK216" s="190">
        <f>ROUND(I216*H216,2)</f>
        <v>0</v>
      </c>
      <c r="BL216" s="18" t="s">
        <v>194</v>
      </c>
      <c r="BM216" s="189" t="s">
        <v>3102</v>
      </c>
    </row>
    <row r="217" spans="1:65" s="2" customFormat="1">
      <c r="A217" s="35"/>
      <c r="B217" s="36"/>
      <c r="C217" s="37"/>
      <c r="D217" s="191" t="s">
        <v>243</v>
      </c>
      <c r="E217" s="37"/>
      <c r="F217" s="192" t="s">
        <v>1631</v>
      </c>
      <c r="G217" s="37"/>
      <c r="H217" s="37"/>
      <c r="I217" s="193"/>
      <c r="J217" s="37"/>
      <c r="K217" s="37"/>
      <c r="L217" s="40"/>
      <c r="M217" s="194"/>
      <c r="N217" s="195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243</v>
      </c>
      <c r="AU217" s="18" t="s">
        <v>86</v>
      </c>
    </row>
    <row r="218" spans="1:65" s="2" customFormat="1" ht="33" customHeight="1">
      <c r="A218" s="35"/>
      <c r="B218" s="36"/>
      <c r="C218" s="178" t="s">
        <v>794</v>
      </c>
      <c r="D218" s="178" t="s">
        <v>236</v>
      </c>
      <c r="E218" s="179" t="s">
        <v>1632</v>
      </c>
      <c r="F218" s="180" t="s">
        <v>1633</v>
      </c>
      <c r="G218" s="181" t="s">
        <v>1099</v>
      </c>
      <c r="H218" s="182">
        <v>7.2</v>
      </c>
      <c r="I218" s="183"/>
      <c r="J218" s="184">
        <f>ROUND(I218*H218,2)</f>
        <v>0</v>
      </c>
      <c r="K218" s="180" t="s">
        <v>240</v>
      </c>
      <c r="L218" s="40"/>
      <c r="M218" s="185" t="s">
        <v>19</v>
      </c>
      <c r="N218" s="186" t="s">
        <v>46</v>
      </c>
      <c r="O218" s="65"/>
      <c r="P218" s="187">
        <f>O218*H218</f>
        <v>0</v>
      </c>
      <c r="Q218" s="187">
        <v>4.4999999999999997E-3</v>
      </c>
      <c r="R218" s="187">
        <f>Q218*H218</f>
        <v>3.2399999999999998E-2</v>
      </c>
      <c r="S218" s="187">
        <v>0</v>
      </c>
      <c r="T218" s="18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9" t="s">
        <v>194</v>
      </c>
      <c r="AT218" s="189" t="s">
        <v>236</v>
      </c>
      <c r="AU218" s="189" t="s">
        <v>86</v>
      </c>
      <c r="AY218" s="18" t="s">
        <v>233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8" t="s">
        <v>80</v>
      </c>
      <c r="BK218" s="190">
        <f>ROUND(I218*H218,2)</f>
        <v>0</v>
      </c>
      <c r="BL218" s="18" t="s">
        <v>194</v>
      </c>
      <c r="BM218" s="189" t="s">
        <v>3103</v>
      </c>
    </row>
    <row r="219" spans="1:65" s="2" customFormat="1">
      <c r="A219" s="35"/>
      <c r="B219" s="36"/>
      <c r="C219" s="37"/>
      <c r="D219" s="191" t="s">
        <v>243</v>
      </c>
      <c r="E219" s="37"/>
      <c r="F219" s="192" t="s">
        <v>1635</v>
      </c>
      <c r="G219" s="37"/>
      <c r="H219" s="37"/>
      <c r="I219" s="193"/>
      <c r="J219" s="37"/>
      <c r="K219" s="37"/>
      <c r="L219" s="40"/>
      <c r="M219" s="194"/>
      <c r="N219" s="195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243</v>
      </c>
      <c r="AU219" s="18" t="s">
        <v>86</v>
      </c>
    </row>
    <row r="220" spans="1:65" s="2" customFormat="1" ht="37.9" customHeight="1">
      <c r="A220" s="35"/>
      <c r="B220" s="36"/>
      <c r="C220" s="178" t="s">
        <v>799</v>
      </c>
      <c r="D220" s="178" t="s">
        <v>236</v>
      </c>
      <c r="E220" s="179" t="s">
        <v>1636</v>
      </c>
      <c r="F220" s="180" t="s">
        <v>1637</v>
      </c>
      <c r="G220" s="181" t="s">
        <v>1099</v>
      </c>
      <c r="H220" s="182">
        <v>7.2</v>
      </c>
      <c r="I220" s="183"/>
      <c r="J220" s="184">
        <f>ROUND(I220*H220,2)</f>
        <v>0</v>
      </c>
      <c r="K220" s="180" t="s">
        <v>240</v>
      </c>
      <c r="L220" s="40"/>
      <c r="M220" s="185" t="s">
        <v>19</v>
      </c>
      <c r="N220" s="186" t="s">
        <v>46</v>
      </c>
      <c r="O220" s="65"/>
      <c r="P220" s="187">
        <f>O220*H220</f>
        <v>0</v>
      </c>
      <c r="Q220" s="187">
        <v>5.3E-3</v>
      </c>
      <c r="R220" s="187">
        <f>Q220*H220</f>
        <v>3.8159999999999999E-2</v>
      </c>
      <c r="S220" s="187">
        <v>0</v>
      </c>
      <c r="T220" s="18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9" t="s">
        <v>194</v>
      </c>
      <c r="AT220" s="189" t="s">
        <v>236</v>
      </c>
      <c r="AU220" s="189" t="s">
        <v>86</v>
      </c>
      <c r="AY220" s="18" t="s">
        <v>233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8" t="s">
        <v>80</v>
      </c>
      <c r="BK220" s="190">
        <f>ROUND(I220*H220,2)</f>
        <v>0</v>
      </c>
      <c r="BL220" s="18" t="s">
        <v>194</v>
      </c>
      <c r="BM220" s="189" t="s">
        <v>3104</v>
      </c>
    </row>
    <row r="221" spans="1:65" s="2" customFormat="1">
      <c r="A221" s="35"/>
      <c r="B221" s="36"/>
      <c r="C221" s="37"/>
      <c r="D221" s="191" t="s">
        <v>243</v>
      </c>
      <c r="E221" s="37"/>
      <c r="F221" s="192" t="s">
        <v>1639</v>
      </c>
      <c r="G221" s="37"/>
      <c r="H221" s="37"/>
      <c r="I221" s="193"/>
      <c r="J221" s="37"/>
      <c r="K221" s="37"/>
      <c r="L221" s="40"/>
      <c r="M221" s="194"/>
      <c r="N221" s="195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243</v>
      </c>
      <c r="AU221" s="18" t="s">
        <v>86</v>
      </c>
    </row>
    <row r="222" spans="1:65" s="2" customFormat="1" ht="16.5" customHeight="1">
      <c r="A222" s="35"/>
      <c r="B222" s="36"/>
      <c r="C222" s="206" t="s">
        <v>804</v>
      </c>
      <c r="D222" s="206" t="s">
        <v>310</v>
      </c>
      <c r="E222" s="207" t="s">
        <v>1640</v>
      </c>
      <c r="F222" s="208" t="s">
        <v>1641</v>
      </c>
      <c r="G222" s="209" t="s">
        <v>1099</v>
      </c>
      <c r="H222" s="210">
        <v>7.92</v>
      </c>
      <c r="I222" s="211"/>
      <c r="J222" s="212">
        <f>ROUND(I222*H222,2)</f>
        <v>0</v>
      </c>
      <c r="K222" s="208" t="s">
        <v>240</v>
      </c>
      <c r="L222" s="213"/>
      <c r="M222" s="214" t="s">
        <v>19</v>
      </c>
      <c r="N222" s="215" t="s">
        <v>46</v>
      </c>
      <c r="O222" s="65"/>
      <c r="P222" s="187">
        <f>O222*H222</f>
        <v>0</v>
      </c>
      <c r="Q222" s="187">
        <v>1.26E-2</v>
      </c>
      <c r="R222" s="187">
        <f>Q222*H222</f>
        <v>9.9792000000000006E-2</v>
      </c>
      <c r="S222" s="187">
        <v>0</v>
      </c>
      <c r="T222" s="18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9" t="s">
        <v>313</v>
      </c>
      <c r="AT222" s="189" t="s">
        <v>310</v>
      </c>
      <c r="AU222" s="189" t="s">
        <v>86</v>
      </c>
      <c r="AY222" s="18" t="s">
        <v>233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8" t="s">
        <v>80</v>
      </c>
      <c r="BK222" s="190">
        <f>ROUND(I222*H222,2)</f>
        <v>0</v>
      </c>
      <c r="BL222" s="18" t="s">
        <v>194</v>
      </c>
      <c r="BM222" s="189" t="s">
        <v>3105</v>
      </c>
    </row>
    <row r="223" spans="1:65" s="2" customFormat="1" ht="33" customHeight="1">
      <c r="A223" s="35"/>
      <c r="B223" s="36"/>
      <c r="C223" s="178" t="s">
        <v>809</v>
      </c>
      <c r="D223" s="178" t="s">
        <v>236</v>
      </c>
      <c r="E223" s="179" t="s">
        <v>1643</v>
      </c>
      <c r="F223" s="180" t="s">
        <v>1644</v>
      </c>
      <c r="G223" s="181" t="s">
        <v>1099</v>
      </c>
      <c r="H223" s="182">
        <v>7.2</v>
      </c>
      <c r="I223" s="183"/>
      <c r="J223" s="184">
        <f>ROUND(I223*H223,2)</f>
        <v>0</v>
      </c>
      <c r="K223" s="180" t="s">
        <v>240</v>
      </c>
      <c r="L223" s="40"/>
      <c r="M223" s="185" t="s">
        <v>19</v>
      </c>
      <c r="N223" s="186" t="s">
        <v>46</v>
      </c>
      <c r="O223" s="65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9" t="s">
        <v>194</v>
      </c>
      <c r="AT223" s="189" t="s">
        <v>236</v>
      </c>
      <c r="AU223" s="189" t="s">
        <v>86</v>
      </c>
      <c r="AY223" s="18" t="s">
        <v>233</v>
      </c>
      <c r="BE223" s="190">
        <f>IF(N223="základní",J223,0)</f>
        <v>0</v>
      </c>
      <c r="BF223" s="190">
        <f>IF(N223="snížená",J223,0)</f>
        <v>0</v>
      </c>
      <c r="BG223" s="190">
        <f>IF(N223="zákl. přenesená",J223,0)</f>
        <v>0</v>
      </c>
      <c r="BH223" s="190">
        <f>IF(N223="sníž. přenesená",J223,0)</f>
        <v>0</v>
      </c>
      <c r="BI223" s="190">
        <f>IF(N223="nulová",J223,0)</f>
        <v>0</v>
      </c>
      <c r="BJ223" s="18" t="s">
        <v>80</v>
      </c>
      <c r="BK223" s="190">
        <f>ROUND(I223*H223,2)</f>
        <v>0</v>
      </c>
      <c r="BL223" s="18" t="s">
        <v>194</v>
      </c>
      <c r="BM223" s="189" t="s">
        <v>3106</v>
      </c>
    </row>
    <row r="224" spans="1:65" s="2" customFormat="1">
      <c r="A224" s="35"/>
      <c r="B224" s="36"/>
      <c r="C224" s="37"/>
      <c r="D224" s="191" t="s">
        <v>243</v>
      </c>
      <c r="E224" s="37"/>
      <c r="F224" s="192" t="s">
        <v>1646</v>
      </c>
      <c r="G224" s="37"/>
      <c r="H224" s="37"/>
      <c r="I224" s="193"/>
      <c r="J224" s="37"/>
      <c r="K224" s="37"/>
      <c r="L224" s="40"/>
      <c r="M224" s="194"/>
      <c r="N224" s="195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243</v>
      </c>
      <c r="AU224" s="18" t="s">
        <v>86</v>
      </c>
    </row>
    <row r="225" spans="1:65" s="2" customFormat="1" ht="24.2" customHeight="1">
      <c r="A225" s="35"/>
      <c r="B225" s="36"/>
      <c r="C225" s="178" t="s">
        <v>814</v>
      </c>
      <c r="D225" s="178" t="s">
        <v>236</v>
      </c>
      <c r="E225" s="179" t="s">
        <v>1647</v>
      </c>
      <c r="F225" s="180" t="s">
        <v>1648</v>
      </c>
      <c r="G225" s="181" t="s">
        <v>307</v>
      </c>
      <c r="H225" s="182">
        <v>38.4</v>
      </c>
      <c r="I225" s="183"/>
      <c r="J225" s="184">
        <f>ROUND(I225*H225,2)</f>
        <v>0</v>
      </c>
      <c r="K225" s="180" t="s">
        <v>240</v>
      </c>
      <c r="L225" s="40"/>
      <c r="M225" s="185" t="s">
        <v>19</v>
      </c>
      <c r="N225" s="186" t="s">
        <v>46</v>
      </c>
      <c r="O225" s="65"/>
      <c r="P225" s="187">
        <f>O225*H225</f>
        <v>0</v>
      </c>
      <c r="Q225" s="187">
        <v>3.0000000000000001E-5</v>
      </c>
      <c r="R225" s="187">
        <f>Q225*H225</f>
        <v>1.152E-3</v>
      </c>
      <c r="S225" s="187">
        <v>0</v>
      </c>
      <c r="T225" s="18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9" t="s">
        <v>194</v>
      </c>
      <c r="AT225" s="189" t="s">
        <v>236</v>
      </c>
      <c r="AU225" s="189" t="s">
        <v>86</v>
      </c>
      <c r="AY225" s="18" t="s">
        <v>233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8" t="s">
        <v>80</v>
      </c>
      <c r="BK225" s="190">
        <f>ROUND(I225*H225,2)</f>
        <v>0</v>
      </c>
      <c r="BL225" s="18" t="s">
        <v>194</v>
      </c>
      <c r="BM225" s="189" t="s">
        <v>3107</v>
      </c>
    </row>
    <row r="226" spans="1:65" s="2" customFormat="1">
      <c r="A226" s="35"/>
      <c r="B226" s="36"/>
      <c r="C226" s="37"/>
      <c r="D226" s="191" t="s">
        <v>243</v>
      </c>
      <c r="E226" s="37"/>
      <c r="F226" s="192" t="s">
        <v>1650</v>
      </c>
      <c r="G226" s="37"/>
      <c r="H226" s="37"/>
      <c r="I226" s="193"/>
      <c r="J226" s="37"/>
      <c r="K226" s="37"/>
      <c r="L226" s="40"/>
      <c r="M226" s="194"/>
      <c r="N226" s="195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243</v>
      </c>
      <c r="AU226" s="18" t="s">
        <v>86</v>
      </c>
    </row>
    <row r="227" spans="1:65" s="2" customFormat="1" ht="49.15" customHeight="1">
      <c r="A227" s="35"/>
      <c r="B227" s="36"/>
      <c r="C227" s="178" t="s">
        <v>819</v>
      </c>
      <c r="D227" s="178" t="s">
        <v>236</v>
      </c>
      <c r="E227" s="179" t="s">
        <v>1651</v>
      </c>
      <c r="F227" s="180" t="s">
        <v>1652</v>
      </c>
      <c r="G227" s="181" t="s">
        <v>549</v>
      </c>
      <c r="H227" s="182">
        <v>0.184</v>
      </c>
      <c r="I227" s="183"/>
      <c r="J227" s="184">
        <f>ROUND(I227*H227,2)</f>
        <v>0</v>
      </c>
      <c r="K227" s="180" t="s">
        <v>240</v>
      </c>
      <c r="L227" s="40"/>
      <c r="M227" s="185" t="s">
        <v>19</v>
      </c>
      <c r="N227" s="186" t="s">
        <v>46</v>
      </c>
      <c r="O227" s="65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9" t="s">
        <v>194</v>
      </c>
      <c r="AT227" s="189" t="s">
        <v>236</v>
      </c>
      <c r="AU227" s="189" t="s">
        <v>86</v>
      </c>
      <c r="AY227" s="18" t="s">
        <v>233</v>
      </c>
      <c r="BE227" s="190">
        <f>IF(N227="základní",J227,0)</f>
        <v>0</v>
      </c>
      <c r="BF227" s="190">
        <f>IF(N227="snížená",J227,0)</f>
        <v>0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8" t="s">
        <v>80</v>
      </c>
      <c r="BK227" s="190">
        <f>ROUND(I227*H227,2)</f>
        <v>0</v>
      </c>
      <c r="BL227" s="18" t="s">
        <v>194</v>
      </c>
      <c r="BM227" s="189" t="s">
        <v>3108</v>
      </c>
    </row>
    <row r="228" spans="1:65" s="2" customFormat="1">
      <c r="A228" s="35"/>
      <c r="B228" s="36"/>
      <c r="C228" s="37"/>
      <c r="D228" s="191" t="s">
        <v>243</v>
      </c>
      <c r="E228" s="37"/>
      <c r="F228" s="192" t="s">
        <v>1654</v>
      </c>
      <c r="G228" s="37"/>
      <c r="H228" s="37"/>
      <c r="I228" s="193"/>
      <c r="J228" s="37"/>
      <c r="K228" s="37"/>
      <c r="L228" s="40"/>
      <c r="M228" s="194"/>
      <c r="N228" s="195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243</v>
      </c>
      <c r="AU228" s="18" t="s">
        <v>86</v>
      </c>
    </row>
    <row r="229" spans="1:65" s="2" customFormat="1" ht="49.15" customHeight="1">
      <c r="A229" s="35"/>
      <c r="B229" s="36"/>
      <c r="C229" s="178" t="s">
        <v>827</v>
      </c>
      <c r="D229" s="178" t="s">
        <v>236</v>
      </c>
      <c r="E229" s="179" t="s">
        <v>1655</v>
      </c>
      <c r="F229" s="180" t="s">
        <v>1656</v>
      </c>
      <c r="G229" s="181" t="s">
        <v>549</v>
      </c>
      <c r="H229" s="182">
        <v>0.184</v>
      </c>
      <c r="I229" s="183"/>
      <c r="J229" s="184">
        <f>ROUND(I229*H229,2)</f>
        <v>0</v>
      </c>
      <c r="K229" s="180" t="s">
        <v>240</v>
      </c>
      <c r="L229" s="40"/>
      <c r="M229" s="185" t="s">
        <v>19</v>
      </c>
      <c r="N229" s="186" t="s">
        <v>46</v>
      </c>
      <c r="O229" s="65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9" t="s">
        <v>194</v>
      </c>
      <c r="AT229" s="189" t="s">
        <v>236</v>
      </c>
      <c r="AU229" s="189" t="s">
        <v>86</v>
      </c>
      <c r="AY229" s="18" t="s">
        <v>233</v>
      </c>
      <c r="BE229" s="190">
        <f>IF(N229="základní",J229,0)</f>
        <v>0</v>
      </c>
      <c r="BF229" s="190">
        <f>IF(N229="snížená",J229,0)</f>
        <v>0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8" t="s">
        <v>80</v>
      </c>
      <c r="BK229" s="190">
        <f>ROUND(I229*H229,2)</f>
        <v>0</v>
      </c>
      <c r="BL229" s="18" t="s">
        <v>194</v>
      </c>
      <c r="BM229" s="189" t="s">
        <v>3109</v>
      </c>
    </row>
    <row r="230" spans="1:65" s="2" customFormat="1">
      <c r="A230" s="35"/>
      <c r="B230" s="36"/>
      <c r="C230" s="37"/>
      <c r="D230" s="191" t="s">
        <v>243</v>
      </c>
      <c r="E230" s="37"/>
      <c r="F230" s="192" t="s">
        <v>1658</v>
      </c>
      <c r="G230" s="37"/>
      <c r="H230" s="37"/>
      <c r="I230" s="193"/>
      <c r="J230" s="37"/>
      <c r="K230" s="37"/>
      <c r="L230" s="40"/>
      <c r="M230" s="198"/>
      <c r="N230" s="199"/>
      <c r="O230" s="200"/>
      <c r="P230" s="200"/>
      <c r="Q230" s="200"/>
      <c r="R230" s="200"/>
      <c r="S230" s="200"/>
      <c r="T230" s="201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243</v>
      </c>
      <c r="AU230" s="18" t="s">
        <v>86</v>
      </c>
    </row>
    <row r="231" spans="1:65" s="2" customFormat="1" ht="6.95" customHeight="1">
      <c r="A231" s="35"/>
      <c r="B231" s="48"/>
      <c r="C231" s="49"/>
      <c r="D231" s="49"/>
      <c r="E231" s="49"/>
      <c r="F231" s="49"/>
      <c r="G231" s="49"/>
      <c r="H231" s="49"/>
      <c r="I231" s="49"/>
      <c r="J231" s="49"/>
      <c r="K231" s="49"/>
      <c r="L231" s="40"/>
      <c r="M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</row>
  </sheetData>
  <sheetProtection algorithmName="SHA-512" hashValue="Djt1GpvXHjBBuaE2UomhDhWpJPQSlWwjEGlvROXbamxHsG0MxUHG6VSj/eypDHwkvrRDuD/n3GX2jMqJ2NCYWw==" saltValue="VEV7LWpKOT0a+mwZbXZ3bF83BGfpFxYpYwy0ddunHerEAXNNTbf+qtrSV/m95xuaTrRVLRP66seL6ol28JjIaQ==" spinCount="100000" sheet="1" objects="1" scenarios="1" formatColumns="0" formatRows="0" autoFilter="0"/>
  <autoFilter ref="C100:K230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7" r:id="rId2"/>
    <hyperlink ref="F109" r:id="rId3"/>
    <hyperlink ref="F112" r:id="rId4"/>
    <hyperlink ref="F114" r:id="rId5"/>
    <hyperlink ref="F116" r:id="rId6"/>
    <hyperlink ref="F118" r:id="rId7"/>
    <hyperlink ref="F121" r:id="rId8"/>
    <hyperlink ref="F123" r:id="rId9"/>
    <hyperlink ref="F125" r:id="rId10"/>
    <hyperlink ref="F128" r:id="rId11"/>
    <hyperlink ref="F132" r:id="rId12"/>
    <hyperlink ref="F134" r:id="rId13"/>
    <hyperlink ref="F136" r:id="rId14"/>
    <hyperlink ref="F138" r:id="rId15"/>
    <hyperlink ref="F140" r:id="rId16"/>
    <hyperlink ref="F142" r:id="rId17"/>
    <hyperlink ref="F144" r:id="rId18"/>
    <hyperlink ref="F146" r:id="rId19"/>
    <hyperlink ref="F148" r:id="rId20"/>
    <hyperlink ref="F156" r:id="rId21"/>
    <hyperlink ref="F158" r:id="rId22"/>
    <hyperlink ref="F160" r:id="rId23"/>
    <hyperlink ref="F162" r:id="rId24"/>
    <hyperlink ref="F165" r:id="rId25"/>
    <hyperlink ref="F167" r:id="rId26"/>
    <hyperlink ref="F169" r:id="rId27"/>
    <hyperlink ref="F171" r:id="rId28"/>
    <hyperlink ref="F173" r:id="rId29"/>
    <hyperlink ref="F175" r:id="rId30"/>
    <hyperlink ref="F177" r:id="rId31"/>
    <hyperlink ref="F181" r:id="rId32"/>
    <hyperlink ref="F183" r:id="rId33"/>
    <hyperlink ref="F186" r:id="rId34"/>
    <hyperlink ref="F188" r:id="rId35"/>
    <hyperlink ref="F190" r:id="rId36"/>
    <hyperlink ref="F192" r:id="rId37"/>
    <hyperlink ref="F195" r:id="rId38"/>
    <hyperlink ref="F197" r:id="rId39"/>
    <hyperlink ref="F199" r:id="rId40"/>
    <hyperlink ref="F201" r:id="rId41"/>
    <hyperlink ref="F203" r:id="rId42"/>
    <hyperlink ref="F206" r:id="rId43"/>
    <hyperlink ref="F208" r:id="rId44"/>
    <hyperlink ref="F211" r:id="rId45"/>
    <hyperlink ref="F213" r:id="rId46"/>
    <hyperlink ref="F215" r:id="rId47"/>
    <hyperlink ref="F217" r:id="rId48"/>
    <hyperlink ref="F219" r:id="rId49"/>
    <hyperlink ref="F221" r:id="rId50"/>
    <hyperlink ref="F224" r:id="rId51"/>
    <hyperlink ref="F226" r:id="rId52"/>
    <hyperlink ref="F228" r:id="rId53"/>
    <hyperlink ref="F230" r:id="rId5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0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193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3110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ROUND(J100,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ROUND((SUM(BE100:BE206)),  2)</f>
        <v>0</v>
      </c>
      <c r="G37" s="35"/>
      <c r="H37" s="35"/>
      <c r="I37" s="124">
        <v>0.21</v>
      </c>
      <c r="J37" s="123">
        <f>ROUND(((SUM(BE100:BE206))*I37),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ROUND((SUM(BF100:BF206)),  2)</f>
        <v>0</v>
      </c>
      <c r="G38" s="35"/>
      <c r="H38" s="35"/>
      <c r="I38" s="124">
        <v>0.15</v>
      </c>
      <c r="J38" s="123">
        <f>ROUND(((SUM(BF100:BF206))*I38),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ROUND((SUM(BG100:BG206)),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ROUND((SUM(BH100:BH206)),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ROUND((SUM(BI100:BI206)),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13 - 3.NP_3.ETAPA - VODOVOD_12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J100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J101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J102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J109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J118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J125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J128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1302</v>
      </c>
      <c r="E74" s="148"/>
      <c r="F74" s="148"/>
      <c r="G74" s="148"/>
      <c r="H74" s="148"/>
      <c r="I74" s="148"/>
      <c r="J74" s="149">
        <f>J129</f>
        <v>0</v>
      </c>
      <c r="K74" s="97"/>
      <c r="L74" s="150"/>
    </row>
    <row r="75" spans="1:47" s="10" customFormat="1" ht="19.899999999999999" customHeight="1">
      <c r="B75" s="146"/>
      <c r="C75" s="97"/>
      <c r="D75" s="147" t="s">
        <v>1457</v>
      </c>
      <c r="E75" s="148"/>
      <c r="F75" s="148"/>
      <c r="G75" s="148"/>
      <c r="H75" s="148"/>
      <c r="I75" s="148"/>
      <c r="J75" s="149">
        <f>J163</f>
        <v>0</v>
      </c>
      <c r="K75" s="97"/>
      <c r="L75" s="150"/>
    </row>
    <row r="76" spans="1:47" s="10" customFormat="1" ht="19.899999999999999" customHeight="1">
      <c r="B76" s="146"/>
      <c r="C76" s="97"/>
      <c r="D76" s="147" t="s">
        <v>1458</v>
      </c>
      <c r="E76" s="148"/>
      <c r="F76" s="148"/>
      <c r="G76" s="148"/>
      <c r="H76" s="148"/>
      <c r="I76" s="148"/>
      <c r="J76" s="149">
        <f>J185</f>
        <v>0</v>
      </c>
      <c r="K76" s="97"/>
      <c r="L76" s="150"/>
    </row>
    <row r="77" spans="1:47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47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6.95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4.95" customHeight="1">
      <c r="A83" s="35"/>
      <c r="B83" s="36"/>
      <c r="C83" s="24" t="s">
        <v>217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1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16.5" customHeight="1">
      <c r="A86" s="35"/>
      <c r="B86" s="36"/>
      <c r="C86" s="37"/>
      <c r="D86" s="37"/>
      <c r="E86" s="390" t="str">
        <f>E7</f>
        <v>ZŠ Rokycanova - opravy vnitřních instalací</v>
      </c>
      <c r="F86" s="391"/>
      <c r="G86" s="391"/>
      <c r="H86" s="391"/>
      <c r="I86" s="37"/>
      <c r="J86" s="37"/>
      <c r="K86" s="37"/>
      <c r="L86" s="11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1" customFormat="1" ht="12" customHeight="1">
      <c r="B87" s="22"/>
      <c r="C87" s="30" t="s">
        <v>290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1" customFormat="1" ht="16.5" customHeight="1">
      <c r="B88" s="22"/>
      <c r="C88" s="23"/>
      <c r="D88" s="23"/>
      <c r="E88" s="390" t="s">
        <v>2634</v>
      </c>
      <c r="F88" s="376"/>
      <c r="G88" s="376"/>
      <c r="H88" s="376"/>
      <c r="I88" s="23"/>
      <c r="J88" s="23"/>
      <c r="K88" s="23"/>
      <c r="L88" s="21"/>
    </row>
    <row r="89" spans="1:31" s="1" customFormat="1" ht="12" customHeight="1">
      <c r="B89" s="22"/>
      <c r="C89" s="30" t="s">
        <v>292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>
      <c r="A90" s="35"/>
      <c r="B90" s="36"/>
      <c r="C90" s="37"/>
      <c r="D90" s="37"/>
      <c r="E90" s="394" t="s">
        <v>1289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297</v>
      </c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46" t="str">
        <f>E13</f>
        <v>13 - 3.NP_3.ETAPA - VODOVOD_12</v>
      </c>
      <c r="F92" s="384"/>
      <c r="G92" s="384"/>
      <c r="H92" s="384"/>
      <c r="I92" s="37"/>
      <c r="J92" s="37"/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F16</f>
        <v>Sokolov</v>
      </c>
      <c r="G94" s="37"/>
      <c r="H94" s="37"/>
      <c r="I94" s="30" t="s">
        <v>23</v>
      </c>
      <c r="J94" s="60" t="str">
        <f>IF(J16="","",J16)</f>
        <v>26. 1. 2022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5.7" customHeight="1">
      <c r="A96" s="35"/>
      <c r="B96" s="36"/>
      <c r="C96" s="30" t="s">
        <v>25</v>
      </c>
      <c r="D96" s="37"/>
      <c r="E96" s="37"/>
      <c r="F96" s="28" t="str">
        <f>E19</f>
        <v>Město Sokolov, Rokycanova 1929, Sokolov</v>
      </c>
      <c r="G96" s="37"/>
      <c r="H96" s="37"/>
      <c r="I96" s="30" t="s">
        <v>33</v>
      </c>
      <c r="J96" s="33" t="str">
        <f>E25</f>
        <v>NCI.CZ ENGINEERING s.r.o.</v>
      </c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31</v>
      </c>
      <c r="D97" s="37"/>
      <c r="E97" s="37"/>
      <c r="F97" s="28" t="str">
        <f>IF(E22="","",E22)</f>
        <v>Vyplň údaj</v>
      </c>
      <c r="G97" s="37"/>
      <c r="H97" s="37"/>
      <c r="I97" s="30" t="s">
        <v>38</v>
      </c>
      <c r="J97" s="33" t="str">
        <f>E28</f>
        <v>Ing. Kamil Šlachta</v>
      </c>
      <c r="K97" s="37"/>
      <c r="L97" s="11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51"/>
      <c r="B99" s="152"/>
      <c r="C99" s="153" t="s">
        <v>218</v>
      </c>
      <c r="D99" s="154" t="s">
        <v>60</v>
      </c>
      <c r="E99" s="154" t="s">
        <v>56</v>
      </c>
      <c r="F99" s="154" t="s">
        <v>57</v>
      </c>
      <c r="G99" s="154" t="s">
        <v>219</v>
      </c>
      <c r="H99" s="154" t="s">
        <v>220</v>
      </c>
      <c r="I99" s="154" t="s">
        <v>221</v>
      </c>
      <c r="J99" s="154" t="s">
        <v>209</v>
      </c>
      <c r="K99" s="155" t="s">
        <v>222</v>
      </c>
      <c r="L99" s="156"/>
      <c r="M99" s="69" t="s">
        <v>19</v>
      </c>
      <c r="N99" s="70" t="s">
        <v>45</v>
      </c>
      <c r="O99" s="70" t="s">
        <v>223</v>
      </c>
      <c r="P99" s="70" t="s">
        <v>224</v>
      </c>
      <c r="Q99" s="70" t="s">
        <v>225</v>
      </c>
      <c r="R99" s="70" t="s">
        <v>226</v>
      </c>
      <c r="S99" s="70" t="s">
        <v>227</v>
      </c>
      <c r="T99" s="71" t="s">
        <v>228</v>
      </c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</row>
    <row r="100" spans="1:65" s="2" customFormat="1" ht="22.9" customHeight="1">
      <c r="A100" s="35"/>
      <c r="B100" s="36"/>
      <c r="C100" s="76" t="s">
        <v>229</v>
      </c>
      <c r="D100" s="37"/>
      <c r="E100" s="37"/>
      <c r="F100" s="37"/>
      <c r="G100" s="37"/>
      <c r="H100" s="37"/>
      <c r="I100" s="37"/>
      <c r="J100" s="157">
        <f>BK100</f>
        <v>0</v>
      </c>
      <c r="K100" s="37"/>
      <c r="L100" s="40"/>
      <c r="M100" s="72"/>
      <c r="N100" s="158"/>
      <c r="O100" s="73"/>
      <c r="P100" s="159">
        <f>P101+P128</f>
        <v>0</v>
      </c>
      <c r="Q100" s="73"/>
      <c r="R100" s="159">
        <f>R101+R128</f>
        <v>1.0201529999999999</v>
      </c>
      <c r="S100" s="73"/>
      <c r="T100" s="160">
        <f>T101+T128</f>
        <v>2.6641500000000002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74</v>
      </c>
      <c r="AU100" s="18" t="s">
        <v>210</v>
      </c>
      <c r="BK100" s="161">
        <f>BK101+BK128</f>
        <v>0</v>
      </c>
    </row>
    <row r="101" spans="1:65" s="12" customFormat="1" ht="25.9" customHeight="1">
      <c r="B101" s="162"/>
      <c r="C101" s="163"/>
      <c r="D101" s="164" t="s">
        <v>74</v>
      </c>
      <c r="E101" s="165" t="s">
        <v>1303</v>
      </c>
      <c r="F101" s="165" t="s">
        <v>1304</v>
      </c>
      <c r="G101" s="163"/>
      <c r="H101" s="163"/>
      <c r="I101" s="166"/>
      <c r="J101" s="167">
        <f>BK101</f>
        <v>0</v>
      </c>
      <c r="K101" s="163"/>
      <c r="L101" s="168"/>
      <c r="M101" s="169"/>
      <c r="N101" s="170"/>
      <c r="O101" s="170"/>
      <c r="P101" s="171">
        <f>P102+P109+P118+P125</f>
        <v>0</v>
      </c>
      <c r="Q101" s="170"/>
      <c r="R101" s="171">
        <f>R102+R109+R118+R125</f>
        <v>0.47118299999999991</v>
      </c>
      <c r="S101" s="170"/>
      <c r="T101" s="172">
        <f>T102+T109+T118+T125</f>
        <v>2.31</v>
      </c>
      <c r="AR101" s="173" t="s">
        <v>80</v>
      </c>
      <c r="AT101" s="174" t="s">
        <v>74</v>
      </c>
      <c r="AU101" s="174" t="s">
        <v>75</v>
      </c>
      <c r="AY101" s="173" t="s">
        <v>233</v>
      </c>
      <c r="BK101" s="175">
        <f>BK102+BK109+BK118+BK125</f>
        <v>0</v>
      </c>
    </row>
    <row r="102" spans="1:65" s="12" customFormat="1" ht="22.9" customHeight="1">
      <c r="B102" s="162"/>
      <c r="C102" s="163"/>
      <c r="D102" s="164" t="s">
        <v>74</v>
      </c>
      <c r="E102" s="176" t="s">
        <v>269</v>
      </c>
      <c r="F102" s="176" t="s">
        <v>1305</v>
      </c>
      <c r="G102" s="163"/>
      <c r="H102" s="163"/>
      <c r="I102" s="166"/>
      <c r="J102" s="177">
        <f>BK102</f>
        <v>0</v>
      </c>
      <c r="K102" s="163"/>
      <c r="L102" s="168"/>
      <c r="M102" s="169"/>
      <c r="N102" s="170"/>
      <c r="O102" s="170"/>
      <c r="P102" s="171">
        <f>SUM(P103:P108)</f>
        <v>0</v>
      </c>
      <c r="Q102" s="170"/>
      <c r="R102" s="171">
        <f>SUM(R103:R108)</f>
        <v>0.47118299999999991</v>
      </c>
      <c r="S102" s="170"/>
      <c r="T102" s="172">
        <f>SUM(T103:T108)</f>
        <v>0</v>
      </c>
      <c r="AR102" s="173" t="s">
        <v>80</v>
      </c>
      <c r="AT102" s="174" t="s">
        <v>74</v>
      </c>
      <c r="AU102" s="174" t="s">
        <v>80</v>
      </c>
      <c r="AY102" s="173" t="s">
        <v>233</v>
      </c>
      <c r="BK102" s="175">
        <f>SUM(BK103:BK108)</f>
        <v>0</v>
      </c>
    </row>
    <row r="103" spans="1:65" s="2" customFormat="1" ht="24.2" customHeight="1">
      <c r="A103" s="35"/>
      <c r="B103" s="36"/>
      <c r="C103" s="178" t="s">
        <v>80</v>
      </c>
      <c r="D103" s="178" t="s">
        <v>236</v>
      </c>
      <c r="E103" s="179" t="s">
        <v>1306</v>
      </c>
      <c r="F103" s="180" t="s">
        <v>1307</v>
      </c>
      <c r="G103" s="181" t="s">
        <v>301</v>
      </c>
      <c r="H103" s="182">
        <v>3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3.3999999999999998E-3</v>
      </c>
      <c r="R103" s="187">
        <f>Q103*H103</f>
        <v>1.0199999999999999E-2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3111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1309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2" customFormat="1" ht="24.2" customHeight="1">
      <c r="A105" s="35"/>
      <c r="B105" s="36"/>
      <c r="C105" s="178" t="s">
        <v>86</v>
      </c>
      <c r="D105" s="178" t="s">
        <v>236</v>
      </c>
      <c r="E105" s="179" t="s">
        <v>1460</v>
      </c>
      <c r="F105" s="180" t="s">
        <v>1461</v>
      </c>
      <c r="G105" s="181" t="s">
        <v>1099</v>
      </c>
      <c r="H105" s="182">
        <v>4.5</v>
      </c>
      <c r="I105" s="183"/>
      <c r="J105" s="184">
        <f>ROUND(I105*H105,2)</f>
        <v>0</v>
      </c>
      <c r="K105" s="180" t="s">
        <v>240</v>
      </c>
      <c r="L105" s="40"/>
      <c r="M105" s="185" t="s">
        <v>19</v>
      </c>
      <c r="N105" s="186" t="s">
        <v>46</v>
      </c>
      <c r="O105" s="65"/>
      <c r="P105" s="187">
        <f>O105*H105</f>
        <v>0</v>
      </c>
      <c r="Q105" s="187">
        <v>4.1529999999999997E-2</v>
      </c>
      <c r="R105" s="187">
        <f>Q105*H105</f>
        <v>0.186885</v>
      </c>
      <c r="S105" s="187">
        <v>0</v>
      </c>
      <c r="T105" s="18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260</v>
      </c>
      <c r="AT105" s="189" t="s">
        <v>236</v>
      </c>
      <c r="AU105" s="189" t="s">
        <v>86</v>
      </c>
      <c r="AY105" s="18" t="s">
        <v>233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80</v>
      </c>
      <c r="BK105" s="190">
        <f>ROUND(I105*H105,2)</f>
        <v>0</v>
      </c>
      <c r="BL105" s="18" t="s">
        <v>260</v>
      </c>
      <c r="BM105" s="189" t="s">
        <v>3112</v>
      </c>
    </row>
    <row r="106" spans="1:65" s="2" customFormat="1">
      <c r="A106" s="35"/>
      <c r="B106" s="36"/>
      <c r="C106" s="37"/>
      <c r="D106" s="191" t="s">
        <v>243</v>
      </c>
      <c r="E106" s="37"/>
      <c r="F106" s="192" t="s">
        <v>1463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243</v>
      </c>
      <c r="AU106" s="18" t="s">
        <v>86</v>
      </c>
    </row>
    <row r="107" spans="1:65" s="2" customFormat="1" ht="24.2" customHeight="1">
      <c r="A107" s="35"/>
      <c r="B107" s="36"/>
      <c r="C107" s="178" t="s">
        <v>91</v>
      </c>
      <c r="D107" s="178" t="s">
        <v>236</v>
      </c>
      <c r="E107" s="179" t="s">
        <v>1464</v>
      </c>
      <c r="F107" s="180" t="s">
        <v>1465</v>
      </c>
      <c r="G107" s="181" t="s">
        <v>1099</v>
      </c>
      <c r="H107" s="182">
        <v>6.6</v>
      </c>
      <c r="I107" s="183"/>
      <c r="J107" s="184">
        <f>ROUND(I107*H107,2)</f>
        <v>0</v>
      </c>
      <c r="K107" s="180" t="s">
        <v>240</v>
      </c>
      <c r="L107" s="40"/>
      <c r="M107" s="185" t="s">
        <v>19</v>
      </c>
      <c r="N107" s="186" t="s">
        <v>46</v>
      </c>
      <c r="O107" s="65"/>
      <c r="P107" s="187">
        <f>O107*H107</f>
        <v>0</v>
      </c>
      <c r="Q107" s="187">
        <v>4.1529999999999997E-2</v>
      </c>
      <c r="R107" s="187">
        <f>Q107*H107</f>
        <v>0.27409799999999995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260</v>
      </c>
      <c r="AT107" s="189" t="s">
        <v>236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3113</v>
      </c>
    </row>
    <row r="108" spans="1:65" s="2" customFormat="1">
      <c r="A108" s="35"/>
      <c r="B108" s="36"/>
      <c r="C108" s="37"/>
      <c r="D108" s="191" t="s">
        <v>243</v>
      </c>
      <c r="E108" s="37"/>
      <c r="F108" s="192" t="s">
        <v>1467</v>
      </c>
      <c r="G108" s="37"/>
      <c r="H108" s="37"/>
      <c r="I108" s="193"/>
      <c r="J108" s="37"/>
      <c r="K108" s="37"/>
      <c r="L108" s="40"/>
      <c r="M108" s="194"/>
      <c r="N108" s="195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243</v>
      </c>
      <c r="AU108" s="18" t="s">
        <v>86</v>
      </c>
    </row>
    <row r="109" spans="1:65" s="12" customFormat="1" ht="22.9" customHeight="1">
      <c r="B109" s="162"/>
      <c r="C109" s="163"/>
      <c r="D109" s="164" t="s">
        <v>74</v>
      </c>
      <c r="E109" s="176" t="s">
        <v>340</v>
      </c>
      <c r="F109" s="176" t="s">
        <v>1333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SUM(P110:P117)</f>
        <v>0</v>
      </c>
      <c r="Q109" s="170"/>
      <c r="R109" s="171">
        <f>SUM(R110:R117)</f>
        <v>0</v>
      </c>
      <c r="S109" s="170"/>
      <c r="T109" s="172">
        <f>SUM(T110:T117)</f>
        <v>2.31</v>
      </c>
      <c r="AR109" s="173" t="s">
        <v>80</v>
      </c>
      <c r="AT109" s="174" t="s">
        <v>74</v>
      </c>
      <c r="AU109" s="174" t="s">
        <v>80</v>
      </c>
      <c r="AY109" s="173" t="s">
        <v>233</v>
      </c>
      <c r="BK109" s="175">
        <f>SUM(BK110:BK117)</f>
        <v>0</v>
      </c>
    </row>
    <row r="110" spans="1:65" s="2" customFormat="1" ht="33" customHeight="1">
      <c r="A110" s="35"/>
      <c r="B110" s="36"/>
      <c r="C110" s="178" t="s">
        <v>260</v>
      </c>
      <c r="D110" s="178" t="s">
        <v>236</v>
      </c>
      <c r="E110" s="179" t="s">
        <v>1334</v>
      </c>
      <c r="F110" s="180" t="s">
        <v>1335</v>
      </c>
      <c r="G110" s="181" t="s">
        <v>301</v>
      </c>
      <c r="H110" s="182">
        <v>3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7.2999999999999995E-2</v>
      </c>
      <c r="T110" s="188">
        <f>S110*H110</f>
        <v>0.21899999999999997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3114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1337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2" customFormat="1" ht="37.9" customHeight="1">
      <c r="A112" s="35"/>
      <c r="B112" s="36"/>
      <c r="C112" s="178" t="s">
        <v>232</v>
      </c>
      <c r="D112" s="178" t="s">
        <v>236</v>
      </c>
      <c r="E112" s="179" t="s">
        <v>1469</v>
      </c>
      <c r="F112" s="180" t="s">
        <v>1470</v>
      </c>
      <c r="G112" s="181" t="s">
        <v>307</v>
      </c>
      <c r="H112" s="182">
        <v>30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1.7999999999999999E-2</v>
      </c>
      <c r="T112" s="188">
        <f>S112*H112</f>
        <v>0.53999999999999992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3115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1472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2" customFormat="1" ht="37.9" customHeight="1">
      <c r="A114" s="35"/>
      <c r="B114" s="36"/>
      <c r="C114" s="178" t="s">
        <v>269</v>
      </c>
      <c r="D114" s="178" t="s">
        <v>236</v>
      </c>
      <c r="E114" s="179" t="s">
        <v>1473</v>
      </c>
      <c r="F114" s="180" t="s">
        <v>1474</v>
      </c>
      <c r="G114" s="181" t="s">
        <v>307</v>
      </c>
      <c r="H114" s="182">
        <v>16.5</v>
      </c>
      <c r="I114" s="183"/>
      <c r="J114" s="184">
        <f>ROUND(I114*H114,2)</f>
        <v>0</v>
      </c>
      <c r="K114" s="180" t="s">
        <v>240</v>
      </c>
      <c r="L114" s="40"/>
      <c r="M114" s="185" t="s">
        <v>19</v>
      </c>
      <c r="N114" s="186" t="s">
        <v>46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5.3999999999999999E-2</v>
      </c>
      <c r="T114" s="188">
        <f>S114*H114</f>
        <v>0.89100000000000001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260</v>
      </c>
      <c r="AT114" s="189" t="s">
        <v>236</v>
      </c>
      <c r="AU114" s="189" t="s">
        <v>86</v>
      </c>
      <c r="AY114" s="18" t="s">
        <v>233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80</v>
      </c>
      <c r="BK114" s="190">
        <f>ROUND(I114*H114,2)</f>
        <v>0</v>
      </c>
      <c r="BL114" s="18" t="s">
        <v>260</v>
      </c>
      <c r="BM114" s="189" t="s">
        <v>3116</v>
      </c>
    </row>
    <row r="115" spans="1:65" s="2" customFormat="1">
      <c r="A115" s="35"/>
      <c r="B115" s="36"/>
      <c r="C115" s="37"/>
      <c r="D115" s="191" t="s">
        <v>243</v>
      </c>
      <c r="E115" s="37"/>
      <c r="F115" s="192" t="s">
        <v>1476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243</v>
      </c>
      <c r="AU115" s="18" t="s">
        <v>86</v>
      </c>
    </row>
    <row r="116" spans="1:65" s="2" customFormat="1" ht="49.15" customHeight="1">
      <c r="A116" s="35"/>
      <c r="B116" s="36"/>
      <c r="C116" s="178" t="s">
        <v>276</v>
      </c>
      <c r="D116" s="178" t="s">
        <v>236</v>
      </c>
      <c r="E116" s="179" t="s">
        <v>1477</v>
      </c>
      <c r="F116" s="180" t="s">
        <v>1478</v>
      </c>
      <c r="G116" s="181" t="s">
        <v>307</v>
      </c>
      <c r="H116" s="182">
        <v>16.5</v>
      </c>
      <c r="I116" s="183"/>
      <c r="J116" s="184">
        <f>ROUND(I116*H116,2)</f>
        <v>0</v>
      </c>
      <c r="K116" s="180" t="s">
        <v>240</v>
      </c>
      <c r="L116" s="40"/>
      <c r="M116" s="185" t="s">
        <v>19</v>
      </c>
      <c r="N116" s="186" t="s">
        <v>46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0.04</v>
      </c>
      <c r="T116" s="188">
        <f>S116*H116</f>
        <v>0.66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260</v>
      </c>
      <c r="AT116" s="189" t="s">
        <v>236</v>
      </c>
      <c r="AU116" s="189" t="s">
        <v>86</v>
      </c>
      <c r="AY116" s="18" t="s">
        <v>233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80</v>
      </c>
      <c r="BK116" s="190">
        <f>ROUND(I116*H116,2)</f>
        <v>0</v>
      </c>
      <c r="BL116" s="18" t="s">
        <v>260</v>
      </c>
      <c r="BM116" s="189" t="s">
        <v>3117</v>
      </c>
    </row>
    <row r="117" spans="1:65" s="2" customFormat="1">
      <c r="A117" s="35"/>
      <c r="B117" s="36"/>
      <c r="C117" s="37"/>
      <c r="D117" s="191" t="s">
        <v>243</v>
      </c>
      <c r="E117" s="37"/>
      <c r="F117" s="192" t="s">
        <v>1480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243</v>
      </c>
      <c r="AU117" s="18" t="s">
        <v>86</v>
      </c>
    </row>
    <row r="118" spans="1:65" s="12" customFormat="1" ht="22.9" customHeight="1">
      <c r="B118" s="162"/>
      <c r="C118" s="163"/>
      <c r="D118" s="164" t="s">
        <v>74</v>
      </c>
      <c r="E118" s="176" t="s">
        <v>1338</v>
      </c>
      <c r="F118" s="176" t="s">
        <v>1339</v>
      </c>
      <c r="G118" s="163"/>
      <c r="H118" s="163"/>
      <c r="I118" s="166"/>
      <c r="J118" s="177">
        <f>BK118</f>
        <v>0</v>
      </c>
      <c r="K118" s="163"/>
      <c r="L118" s="168"/>
      <c r="M118" s="169"/>
      <c r="N118" s="170"/>
      <c r="O118" s="170"/>
      <c r="P118" s="171">
        <f>SUM(P119:P124)</f>
        <v>0</v>
      </c>
      <c r="Q118" s="170"/>
      <c r="R118" s="171">
        <f>SUM(R119:R124)</f>
        <v>0</v>
      </c>
      <c r="S118" s="170"/>
      <c r="T118" s="172">
        <f>SUM(T119:T124)</f>
        <v>0</v>
      </c>
      <c r="AR118" s="173" t="s">
        <v>80</v>
      </c>
      <c r="AT118" s="174" t="s">
        <v>74</v>
      </c>
      <c r="AU118" s="174" t="s">
        <v>80</v>
      </c>
      <c r="AY118" s="173" t="s">
        <v>233</v>
      </c>
      <c r="BK118" s="175">
        <f>SUM(BK119:BK124)</f>
        <v>0</v>
      </c>
    </row>
    <row r="119" spans="1:65" s="2" customFormat="1" ht="33" customHeight="1">
      <c r="A119" s="35"/>
      <c r="B119" s="36"/>
      <c r="C119" s="178" t="s">
        <v>284</v>
      </c>
      <c r="D119" s="178" t="s">
        <v>236</v>
      </c>
      <c r="E119" s="179" t="s">
        <v>1340</v>
      </c>
      <c r="F119" s="180" t="s">
        <v>1341</v>
      </c>
      <c r="G119" s="181" t="s">
        <v>549</v>
      </c>
      <c r="H119" s="182">
        <v>2.6640000000000001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3118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1343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2" customFormat="1" ht="44.25" customHeight="1">
      <c r="A121" s="35"/>
      <c r="B121" s="36"/>
      <c r="C121" s="178" t="s">
        <v>340</v>
      </c>
      <c r="D121" s="178" t="s">
        <v>236</v>
      </c>
      <c r="E121" s="179" t="s">
        <v>1344</v>
      </c>
      <c r="F121" s="180" t="s">
        <v>1345</v>
      </c>
      <c r="G121" s="181" t="s">
        <v>549</v>
      </c>
      <c r="H121" s="182">
        <v>22.643999999999998</v>
      </c>
      <c r="I121" s="183"/>
      <c r="J121" s="184">
        <f>ROUND(I121*H121,2)</f>
        <v>0</v>
      </c>
      <c r="K121" s="180" t="s">
        <v>240</v>
      </c>
      <c r="L121" s="40"/>
      <c r="M121" s="185" t="s">
        <v>19</v>
      </c>
      <c r="N121" s="186" t="s">
        <v>46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260</v>
      </c>
      <c r="AT121" s="189" t="s">
        <v>236</v>
      </c>
      <c r="AU121" s="189" t="s">
        <v>86</v>
      </c>
      <c r="AY121" s="18" t="s">
        <v>233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80</v>
      </c>
      <c r="BK121" s="190">
        <f>ROUND(I121*H121,2)</f>
        <v>0</v>
      </c>
      <c r="BL121" s="18" t="s">
        <v>260</v>
      </c>
      <c r="BM121" s="189" t="s">
        <v>3119</v>
      </c>
    </row>
    <row r="122" spans="1:65" s="2" customFormat="1">
      <c r="A122" s="35"/>
      <c r="B122" s="36"/>
      <c r="C122" s="37"/>
      <c r="D122" s="191" t="s">
        <v>243</v>
      </c>
      <c r="E122" s="37"/>
      <c r="F122" s="192" t="s">
        <v>1347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243</v>
      </c>
      <c r="AU122" s="18" t="s">
        <v>86</v>
      </c>
    </row>
    <row r="123" spans="1:65" s="2" customFormat="1" ht="55.5" customHeight="1">
      <c r="A123" s="35"/>
      <c r="B123" s="36"/>
      <c r="C123" s="178" t="s">
        <v>188</v>
      </c>
      <c r="D123" s="178" t="s">
        <v>236</v>
      </c>
      <c r="E123" s="179" t="s">
        <v>1348</v>
      </c>
      <c r="F123" s="180" t="s">
        <v>1349</v>
      </c>
      <c r="G123" s="181" t="s">
        <v>549</v>
      </c>
      <c r="H123" s="182">
        <v>2.6640000000000001</v>
      </c>
      <c r="I123" s="183"/>
      <c r="J123" s="184">
        <f>ROUND(I123*H123,2)</f>
        <v>0</v>
      </c>
      <c r="K123" s="180" t="s">
        <v>240</v>
      </c>
      <c r="L123" s="40"/>
      <c r="M123" s="185" t="s">
        <v>19</v>
      </c>
      <c r="N123" s="186" t="s">
        <v>46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260</v>
      </c>
      <c r="AT123" s="189" t="s">
        <v>236</v>
      </c>
      <c r="AU123" s="189" t="s">
        <v>86</v>
      </c>
      <c r="AY123" s="18" t="s">
        <v>233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80</v>
      </c>
      <c r="BK123" s="190">
        <f>ROUND(I123*H123,2)</f>
        <v>0</v>
      </c>
      <c r="BL123" s="18" t="s">
        <v>260</v>
      </c>
      <c r="BM123" s="189" t="s">
        <v>3120</v>
      </c>
    </row>
    <row r="124" spans="1:65" s="2" customFormat="1">
      <c r="A124" s="35"/>
      <c r="B124" s="36"/>
      <c r="C124" s="37"/>
      <c r="D124" s="191" t="s">
        <v>243</v>
      </c>
      <c r="E124" s="37"/>
      <c r="F124" s="192" t="s">
        <v>1351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243</v>
      </c>
      <c r="AU124" s="18" t="s">
        <v>86</v>
      </c>
    </row>
    <row r="125" spans="1:65" s="12" customFormat="1" ht="22.9" customHeight="1">
      <c r="B125" s="162"/>
      <c r="C125" s="163"/>
      <c r="D125" s="164" t="s">
        <v>74</v>
      </c>
      <c r="E125" s="176" t="s">
        <v>1352</v>
      </c>
      <c r="F125" s="176" t="s">
        <v>1353</v>
      </c>
      <c r="G125" s="163"/>
      <c r="H125" s="163"/>
      <c r="I125" s="166"/>
      <c r="J125" s="177">
        <f>BK125</f>
        <v>0</v>
      </c>
      <c r="K125" s="163"/>
      <c r="L125" s="168"/>
      <c r="M125" s="169"/>
      <c r="N125" s="170"/>
      <c r="O125" s="170"/>
      <c r="P125" s="171">
        <f>SUM(P126:P127)</f>
        <v>0</v>
      </c>
      <c r="Q125" s="170"/>
      <c r="R125" s="171">
        <f>SUM(R126:R127)</f>
        <v>0</v>
      </c>
      <c r="S125" s="170"/>
      <c r="T125" s="172">
        <f>SUM(T126:T127)</f>
        <v>0</v>
      </c>
      <c r="AR125" s="173" t="s">
        <v>80</v>
      </c>
      <c r="AT125" s="174" t="s">
        <v>74</v>
      </c>
      <c r="AU125" s="174" t="s">
        <v>80</v>
      </c>
      <c r="AY125" s="173" t="s">
        <v>233</v>
      </c>
      <c r="BK125" s="175">
        <f>SUM(BK126:BK127)</f>
        <v>0</v>
      </c>
    </row>
    <row r="126" spans="1:65" s="2" customFormat="1" ht="55.5" customHeight="1">
      <c r="A126" s="35"/>
      <c r="B126" s="36"/>
      <c r="C126" s="178" t="s">
        <v>123</v>
      </c>
      <c r="D126" s="178" t="s">
        <v>236</v>
      </c>
      <c r="E126" s="179" t="s">
        <v>1354</v>
      </c>
      <c r="F126" s="180" t="s">
        <v>1355</v>
      </c>
      <c r="G126" s="181" t="s">
        <v>549</v>
      </c>
      <c r="H126" s="182">
        <v>0.47099999999999997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260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260</v>
      </c>
      <c r="BM126" s="189" t="s">
        <v>3121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1357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12" customFormat="1" ht="25.9" customHeight="1">
      <c r="B128" s="162"/>
      <c r="C128" s="163"/>
      <c r="D128" s="164" t="s">
        <v>74</v>
      </c>
      <c r="E128" s="165" t="s">
        <v>295</v>
      </c>
      <c r="F128" s="165" t="s">
        <v>296</v>
      </c>
      <c r="G128" s="163"/>
      <c r="H128" s="163"/>
      <c r="I128" s="166"/>
      <c r="J128" s="167">
        <f>BK128</f>
        <v>0</v>
      </c>
      <c r="K128" s="163"/>
      <c r="L128" s="168"/>
      <c r="M128" s="169"/>
      <c r="N128" s="170"/>
      <c r="O128" s="170"/>
      <c r="P128" s="171">
        <f>P129+P163+P185</f>
        <v>0</v>
      </c>
      <c r="Q128" s="170"/>
      <c r="R128" s="171">
        <f>R129+R163+R185</f>
        <v>0.54896999999999996</v>
      </c>
      <c r="S128" s="170"/>
      <c r="T128" s="172">
        <f>T129+T163+T185</f>
        <v>0.35415000000000002</v>
      </c>
      <c r="AR128" s="173" t="s">
        <v>86</v>
      </c>
      <c r="AT128" s="174" t="s">
        <v>74</v>
      </c>
      <c r="AU128" s="174" t="s">
        <v>75</v>
      </c>
      <c r="AY128" s="173" t="s">
        <v>233</v>
      </c>
      <c r="BK128" s="175">
        <f>BK129+BK163+BK185</f>
        <v>0</v>
      </c>
    </row>
    <row r="129" spans="1:65" s="12" customFormat="1" ht="22.9" customHeight="1">
      <c r="B129" s="162"/>
      <c r="C129" s="163"/>
      <c r="D129" s="164" t="s">
        <v>74</v>
      </c>
      <c r="E129" s="176" t="s">
        <v>1358</v>
      </c>
      <c r="F129" s="176" t="s">
        <v>1359</v>
      </c>
      <c r="G129" s="163"/>
      <c r="H129" s="163"/>
      <c r="I129" s="166"/>
      <c r="J129" s="177">
        <f>BK129</f>
        <v>0</v>
      </c>
      <c r="K129" s="163"/>
      <c r="L129" s="168"/>
      <c r="M129" s="169"/>
      <c r="N129" s="170"/>
      <c r="O129" s="170"/>
      <c r="P129" s="171">
        <f>SUM(P130:P162)</f>
        <v>0</v>
      </c>
      <c r="Q129" s="170"/>
      <c r="R129" s="171">
        <f>SUM(R130:R162)</f>
        <v>0.19663999999999998</v>
      </c>
      <c r="S129" s="170"/>
      <c r="T129" s="172">
        <f>SUM(T130:T162)</f>
        <v>0</v>
      </c>
      <c r="AR129" s="173" t="s">
        <v>86</v>
      </c>
      <c r="AT129" s="174" t="s">
        <v>74</v>
      </c>
      <c r="AU129" s="174" t="s">
        <v>80</v>
      </c>
      <c r="AY129" s="173" t="s">
        <v>233</v>
      </c>
      <c r="BK129" s="175">
        <f>SUM(BK130:BK162)</f>
        <v>0</v>
      </c>
    </row>
    <row r="130" spans="1:65" s="2" customFormat="1" ht="33" customHeight="1">
      <c r="A130" s="35"/>
      <c r="B130" s="36"/>
      <c r="C130" s="178" t="s">
        <v>158</v>
      </c>
      <c r="D130" s="178" t="s">
        <v>236</v>
      </c>
      <c r="E130" s="179" t="s">
        <v>1485</v>
      </c>
      <c r="F130" s="180" t="s">
        <v>1486</v>
      </c>
      <c r="G130" s="181" t="s">
        <v>307</v>
      </c>
      <c r="H130" s="182">
        <v>22</v>
      </c>
      <c r="I130" s="183"/>
      <c r="J130" s="184">
        <f>ROUND(I130*H130,2)</f>
        <v>0</v>
      </c>
      <c r="K130" s="180" t="s">
        <v>240</v>
      </c>
      <c r="L130" s="40"/>
      <c r="M130" s="185" t="s">
        <v>19</v>
      </c>
      <c r="N130" s="186" t="s">
        <v>46</v>
      </c>
      <c r="O130" s="65"/>
      <c r="P130" s="187">
        <f>O130*H130</f>
        <v>0</v>
      </c>
      <c r="Q130" s="187">
        <v>9.7999999999999997E-4</v>
      </c>
      <c r="R130" s="187">
        <f>Q130*H130</f>
        <v>2.1559999999999999E-2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194</v>
      </c>
      <c r="AT130" s="189" t="s">
        <v>236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3122</v>
      </c>
    </row>
    <row r="131" spans="1:65" s="2" customFormat="1">
      <c r="A131" s="35"/>
      <c r="B131" s="36"/>
      <c r="C131" s="37"/>
      <c r="D131" s="191" t="s">
        <v>243</v>
      </c>
      <c r="E131" s="37"/>
      <c r="F131" s="192" t="s">
        <v>1488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243</v>
      </c>
      <c r="AU131" s="18" t="s">
        <v>86</v>
      </c>
    </row>
    <row r="132" spans="1:65" s="2" customFormat="1" ht="33" customHeight="1">
      <c r="A132" s="35"/>
      <c r="B132" s="36"/>
      <c r="C132" s="178" t="s">
        <v>191</v>
      </c>
      <c r="D132" s="178" t="s">
        <v>236</v>
      </c>
      <c r="E132" s="179" t="s">
        <v>1380</v>
      </c>
      <c r="F132" s="180" t="s">
        <v>1381</v>
      </c>
      <c r="G132" s="181" t="s">
        <v>307</v>
      </c>
      <c r="H132" s="182">
        <v>38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1.2600000000000001E-3</v>
      </c>
      <c r="R132" s="187">
        <f>Q132*H132</f>
        <v>4.7879999999999999E-2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3123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1383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33" customHeight="1">
      <c r="A134" s="35"/>
      <c r="B134" s="36"/>
      <c r="C134" s="178" t="s">
        <v>126</v>
      </c>
      <c r="D134" s="178" t="s">
        <v>236</v>
      </c>
      <c r="E134" s="179" t="s">
        <v>1376</v>
      </c>
      <c r="F134" s="180" t="s">
        <v>1377</v>
      </c>
      <c r="G134" s="181" t="s">
        <v>307</v>
      </c>
      <c r="H134" s="182">
        <v>33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2.8400000000000001E-3</v>
      </c>
      <c r="R134" s="187">
        <f>Q134*H134</f>
        <v>9.3719999999999998E-2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3124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1379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8</v>
      </c>
      <c r="D136" s="178" t="s">
        <v>236</v>
      </c>
      <c r="E136" s="179" t="s">
        <v>1491</v>
      </c>
      <c r="F136" s="180" t="s">
        <v>1492</v>
      </c>
      <c r="G136" s="181" t="s">
        <v>307</v>
      </c>
      <c r="H136" s="182">
        <v>11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4.0000000000000003E-5</v>
      </c>
      <c r="R136" s="187">
        <f>Q136*H136</f>
        <v>4.4000000000000002E-4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3125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1494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55.5" customHeight="1">
      <c r="A138" s="35"/>
      <c r="B138" s="36"/>
      <c r="C138" s="178" t="s">
        <v>194</v>
      </c>
      <c r="D138" s="178" t="s">
        <v>236</v>
      </c>
      <c r="E138" s="179" t="s">
        <v>1495</v>
      </c>
      <c r="F138" s="180" t="s">
        <v>1496</v>
      </c>
      <c r="G138" s="181" t="s">
        <v>307</v>
      </c>
      <c r="H138" s="182">
        <v>19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4.0000000000000003E-5</v>
      </c>
      <c r="R138" s="187">
        <f>Q138*H138</f>
        <v>7.6000000000000004E-4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3126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1498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129</v>
      </c>
      <c r="D140" s="178" t="s">
        <v>236</v>
      </c>
      <c r="E140" s="179" t="s">
        <v>1499</v>
      </c>
      <c r="F140" s="180" t="s">
        <v>1500</v>
      </c>
      <c r="G140" s="181" t="s">
        <v>307</v>
      </c>
      <c r="H140" s="182">
        <v>16.5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4.0000000000000003E-5</v>
      </c>
      <c r="R140" s="187">
        <f>Q140*H140</f>
        <v>6.600000000000001E-4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3127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1502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55.5" customHeight="1">
      <c r="A142" s="35"/>
      <c r="B142" s="36"/>
      <c r="C142" s="178" t="s">
        <v>163</v>
      </c>
      <c r="D142" s="178" t="s">
        <v>236</v>
      </c>
      <c r="E142" s="179" t="s">
        <v>1503</v>
      </c>
      <c r="F142" s="180" t="s">
        <v>1504</v>
      </c>
      <c r="G142" s="181" t="s">
        <v>307</v>
      </c>
      <c r="H142" s="182">
        <v>11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2.0000000000000001E-4</v>
      </c>
      <c r="R142" s="187">
        <f>Q142*H142</f>
        <v>2.2000000000000001E-3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3128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1506</v>
      </c>
      <c r="G143" s="37"/>
      <c r="H143" s="37"/>
      <c r="I143" s="193"/>
      <c r="J143" s="37"/>
      <c r="K143" s="37"/>
      <c r="L143" s="40"/>
      <c r="M143" s="194"/>
      <c r="N143" s="195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55.5" customHeight="1">
      <c r="A144" s="35"/>
      <c r="B144" s="36"/>
      <c r="C144" s="178" t="s">
        <v>197</v>
      </c>
      <c r="D144" s="178" t="s">
        <v>236</v>
      </c>
      <c r="E144" s="179" t="s">
        <v>1392</v>
      </c>
      <c r="F144" s="180" t="s">
        <v>1393</v>
      </c>
      <c r="G144" s="181" t="s">
        <v>307</v>
      </c>
      <c r="H144" s="182">
        <v>35.5</v>
      </c>
      <c r="I144" s="183"/>
      <c r="J144" s="184">
        <f>ROUND(I144*H144,2)</f>
        <v>0</v>
      </c>
      <c r="K144" s="180" t="s">
        <v>240</v>
      </c>
      <c r="L144" s="40"/>
      <c r="M144" s="185" t="s">
        <v>19</v>
      </c>
      <c r="N144" s="186" t="s">
        <v>46</v>
      </c>
      <c r="O144" s="65"/>
      <c r="P144" s="187">
        <f>O144*H144</f>
        <v>0</v>
      </c>
      <c r="Q144" s="187">
        <v>2.4000000000000001E-4</v>
      </c>
      <c r="R144" s="187">
        <f>Q144*H144</f>
        <v>8.5199999999999998E-3</v>
      </c>
      <c r="S144" s="187">
        <v>0</v>
      </c>
      <c r="T144" s="18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9" t="s">
        <v>194</v>
      </c>
      <c r="AT144" s="189" t="s">
        <v>236</v>
      </c>
      <c r="AU144" s="189" t="s">
        <v>86</v>
      </c>
      <c r="AY144" s="18" t="s">
        <v>233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8" t="s">
        <v>80</v>
      </c>
      <c r="BK144" s="190">
        <f>ROUND(I144*H144,2)</f>
        <v>0</v>
      </c>
      <c r="BL144" s="18" t="s">
        <v>194</v>
      </c>
      <c r="BM144" s="189" t="s">
        <v>3129</v>
      </c>
    </row>
    <row r="145" spans="1:65" s="2" customFormat="1">
      <c r="A145" s="35"/>
      <c r="B145" s="36"/>
      <c r="C145" s="37"/>
      <c r="D145" s="191" t="s">
        <v>243</v>
      </c>
      <c r="E145" s="37"/>
      <c r="F145" s="192" t="s">
        <v>1395</v>
      </c>
      <c r="G145" s="37"/>
      <c r="H145" s="37"/>
      <c r="I145" s="193"/>
      <c r="J145" s="37"/>
      <c r="K145" s="37"/>
      <c r="L145" s="40"/>
      <c r="M145" s="194"/>
      <c r="N145" s="195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243</v>
      </c>
      <c r="AU145" s="18" t="s">
        <v>86</v>
      </c>
    </row>
    <row r="146" spans="1:65" s="2" customFormat="1" ht="24.2" customHeight="1">
      <c r="A146" s="35"/>
      <c r="B146" s="36"/>
      <c r="C146" s="178" t="s">
        <v>132</v>
      </c>
      <c r="D146" s="178" t="s">
        <v>236</v>
      </c>
      <c r="E146" s="179" t="s">
        <v>1508</v>
      </c>
      <c r="F146" s="180" t="s">
        <v>1509</v>
      </c>
      <c r="G146" s="181" t="s">
        <v>301</v>
      </c>
      <c r="H146" s="182">
        <v>5</v>
      </c>
      <c r="I146" s="183"/>
      <c r="J146" s="184">
        <f>ROUND(I146*H146,2)</f>
        <v>0</v>
      </c>
      <c r="K146" s="180" t="s">
        <v>240</v>
      </c>
      <c r="L146" s="40"/>
      <c r="M146" s="185" t="s">
        <v>19</v>
      </c>
      <c r="N146" s="186" t="s">
        <v>46</v>
      </c>
      <c r="O146" s="6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9" t="s">
        <v>194</v>
      </c>
      <c r="AT146" s="189" t="s">
        <v>236</v>
      </c>
      <c r="AU146" s="189" t="s">
        <v>86</v>
      </c>
      <c r="AY146" s="18" t="s">
        <v>233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8" t="s">
        <v>80</v>
      </c>
      <c r="BK146" s="190">
        <f>ROUND(I146*H146,2)</f>
        <v>0</v>
      </c>
      <c r="BL146" s="18" t="s">
        <v>194</v>
      </c>
      <c r="BM146" s="189" t="s">
        <v>3130</v>
      </c>
    </row>
    <row r="147" spans="1:65" s="2" customFormat="1">
      <c r="A147" s="35"/>
      <c r="B147" s="36"/>
      <c r="C147" s="37"/>
      <c r="D147" s="191" t="s">
        <v>243</v>
      </c>
      <c r="E147" s="37"/>
      <c r="F147" s="192" t="s">
        <v>1511</v>
      </c>
      <c r="G147" s="37"/>
      <c r="H147" s="37"/>
      <c r="I147" s="193"/>
      <c r="J147" s="37"/>
      <c r="K147" s="37"/>
      <c r="L147" s="40"/>
      <c r="M147" s="194"/>
      <c r="N147" s="195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243</v>
      </c>
      <c r="AU147" s="18" t="s">
        <v>86</v>
      </c>
    </row>
    <row r="148" spans="1:65" s="2" customFormat="1" ht="16.5" customHeight="1">
      <c r="A148" s="35"/>
      <c r="B148" s="36"/>
      <c r="C148" s="206" t="s">
        <v>7</v>
      </c>
      <c r="D148" s="206" t="s">
        <v>310</v>
      </c>
      <c r="E148" s="207" t="s">
        <v>1423</v>
      </c>
      <c r="F148" s="208" t="s">
        <v>1424</v>
      </c>
      <c r="G148" s="209" t="s">
        <v>301</v>
      </c>
      <c r="H148" s="210">
        <v>6</v>
      </c>
      <c r="I148" s="211"/>
      <c r="J148" s="212">
        <f t="shared" ref="J148:J155" si="0">ROUND(I148*H148,2)</f>
        <v>0</v>
      </c>
      <c r="K148" s="208" t="s">
        <v>240</v>
      </c>
      <c r="L148" s="213"/>
      <c r="M148" s="214" t="s">
        <v>19</v>
      </c>
      <c r="N148" s="215" t="s">
        <v>46</v>
      </c>
      <c r="O148" s="65"/>
      <c r="P148" s="187">
        <f t="shared" ref="P148:P155" si="1">O148*H148</f>
        <v>0</v>
      </c>
      <c r="Q148" s="187">
        <v>4.0000000000000003E-5</v>
      </c>
      <c r="R148" s="187">
        <f t="shared" ref="R148:R155" si="2">Q148*H148</f>
        <v>2.4000000000000003E-4</v>
      </c>
      <c r="S148" s="187">
        <v>0</v>
      </c>
      <c r="T148" s="188">
        <f t="shared" ref="T148:T155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9" t="s">
        <v>313</v>
      </c>
      <c r="AT148" s="189" t="s">
        <v>310</v>
      </c>
      <c r="AU148" s="189" t="s">
        <v>86</v>
      </c>
      <c r="AY148" s="18" t="s">
        <v>233</v>
      </c>
      <c r="BE148" s="190">
        <f t="shared" ref="BE148:BE155" si="4">IF(N148="základní",J148,0)</f>
        <v>0</v>
      </c>
      <c r="BF148" s="190">
        <f t="shared" ref="BF148:BF155" si="5">IF(N148="snížená",J148,0)</f>
        <v>0</v>
      </c>
      <c r="BG148" s="190">
        <f t="shared" ref="BG148:BG155" si="6">IF(N148="zákl. přenesená",J148,0)</f>
        <v>0</v>
      </c>
      <c r="BH148" s="190">
        <f t="shared" ref="BH148:BH155" si="7">IF(N148="sníž. přenesená",J148,0)</f>
        <v>0</v>
      </c>
      <c r="BI148" s="190">
        <f t="shared" ref="BI148:BI155" si="8">IF(N148="nulová",J148,0)</f>
        <v>0</v>
      </c>
      <c r="BJ148" s="18" t="s">
        <v>80</v>
      </c>
      <c r="BK148" s="190">
        <f t="shared" ref="BK148:BK155" si="9">ROUND(I148*H148,2)</f>
        <v>0</v>
      </c>
      <c r="BL148" s="18" t="s">
        <v>194</v>
      </c>
      <c r="BM148" s="189" t="s">
        <v>3131</v>
      </c>
    </row>
    <row r="149" spans="1:65" s="2" customFormat="1" ht="16.5" customHeight="1">
      <c r="A149" s="35"/>
      <c r="B149" s="36"/>
      <c r="C149" s="206" t="s">
        <v>200</v>
      </c>
      <c r="D149" s="206" t="s">
        <v>310</v>
      </c>
      <c r="E149" s="207" t="s">
        <v>1516</v>
      </c>
      <c r="F149" s="208" t="s">
        <v>1517</v>
      </c>
      <c r="G149" s="209" t="s">
        <v>301</v>
      </c>
      <c r="H149" s="210">
        <v>6</v>
      </c>
      <c r="I149" s="211"/>
      <c r="J149" s="212">
        <f t="shared" si="0"/>
        <v>0</v>
      </c>
      <c r="K149" s="208" t="s">
        <v>240</v>
      </c>
      <c r="L149" s="213"/>
      <c r="M149" s="214" t="s">
        <v>19</v>
      </c>
      <c r="N149" s="215" t="s">
        <v>46</v>
      </c>
      <c r="O149" s="65"/>
      <c r="P149" s="187">
        <f t="shared" si="1"/>
        <v>0</v>
      </c>
      <c r="Q149" s="187">
        <v>1.2E-4</v>
      </c>
      <c r="R149" s="187">
        <f t="shared" si="2"/>
        <v>7.2000000000000005E-4</v>
      </c>
      <c r="S149" s="187">
        <v>0</v>
      </c>
      <c r="T149" s="188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9" t="s">
        <v>313</v>
      </c>
      <c r="AT149" s="189" t="s">
        <v>310</v>
      </c>
      <c r="AU149" s="189" t="s">
        <v>86</v>
      </c>
      <c r="AY149" s="18" t="s">
        <v>233</v>
      </c>
      <c r="BE149" s="190">
        <f t="shared" si="4"/>
        <v>0</v>
      </c>
      <c r="BF149" s="190">
        <f t="shared" si="5"/>
        <v>0</v>
      </c>
      <c r="BG149" s="190">
        <f t="shared" si="6"/>
        <v>0</v>
      </c>
      <c r="BH149" s="190">
        <f t="shared" si="7"/>
        <v>0</v>
      </c>
      <c r="BI149" s="190">
        <f t="shared" si="8"/>
        <v>0</v>
      </c>
      <c r="BJ149" s="18" t="s">
        <v>80</v>
      </c>
      <c r="BK149" s="190">
        <f t="shared" si="9"/>
        <v>0</v>
      </c>
      <c r="BL149" s="18" t="s">
        <v>194</v>
      </c>
      <c r="BM149" s="189" t="s">
        <v>3132</v>
      </c>
    </row>
    <row r="150" spans="1:65" s="2" customFormat="1" ht="24.2" customHeight="1">
      <c r="A150" s="35"/>
      <c r="B150" s="36"/>
      <c r="C150" s="206" t="s">
        <v>135</v>
      </c>
      <c r="D150" s="206" t="s">
        <v>310</v>
      </c>
      <c r="E150" s="207" t="s">
        <v>1519</v>
      </c>
      <c r="F150" s="208" t="s">
        <v>1520</v>
      </c>
      <c r="G150" s="209" t="s">
        <v>301</v>
      </c>
      <c r="H150" s="210">
        <v>20</v>
      </c>
      <c r="I150" s="211"/>
      <c r="J150" s="212">
        <f t="shared" si="0"/>
        <v>0</v>
      </c>
      <c r="K150" s="208" t="s">
        <v>240</v>
      </c>
      <c r="L150" s="213"/>
      <c r="M150" s="214" t="s">
        <v>19</v>
      </c>
      <c r="N150" s="215" t="s">
        <v>46</v>
      </c>
      <c r="O150" s="65"/>
      <c r="P150" s="187">
        <f t="shared" si="1"/>
        <v>0</v>
      </c>
      <c r="Q150" s="187">
        <v>2.0000000000000002E-5</v>
      </c>
      <c r="R150" s="187">
        <f t="shared" si="2"/>
        <v>4.0000000000000002E-4</v>
      </c>
      <c r="S150" s="187">
        <v>0</v>
      </c>
      <c r="T150" s="188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9" t="s">
        <v>313</v>
      </c>
      <c r="AT150" s="189" t="s">
        <v>310</v>
      </c>
      <c r="AU150" s="189" t="s">
        <v>86</v>
      </c>
      <c r="AY150" s="18" t="s">
        <v>233</v>
      </c>
      <c r="BE150" s="190">
        <f t="shared" si="4"/>
        <v>0</v>
      </c>
      <c r="BF150" s="190">
        <f t="shared" si="5"/>
        <v>0</v>
      </c>
      <c r="BG150" s="190">
        <f t="shared" si="6"/>
        <v>0</v>
      </c>
      <c r="BH150" s="190">
        <f t="shared" si="7"/>
        <v>0</v>
      </c>
      <c r="BI150" s="190">
        <f t="shared" si="8"/>
        <v>0</v>
      </c>
      <c r="BJ150" s="18" t="s">
        <v>80</v>
      </c>
      <c r="BK150" s="190">
        <f t="shared" si="9"/>
        <v>0</v>
      </c>
      <c r="BL150" s="18" t="s">
        <v>194</v>
      </c>
      <c r="BM150" s="189" t="s">
        <v>3133</v>
      </c>
    </row>
    <row r="151" spans="1:65" s="2" customFormat="1" ht="24.2" customHeight="1">
      <c r="A151" s="35"/>
      <c r="B151" s="36"/>
      <c r="C151" s="206" t="s">
        <v>168</v>
      </c>
      <c r="D151" s="206" t="s">
        <v>310</v>
      </c>
      <c r="E151" s="207" t="s">
        <v>1522</v>
      </c>
      <c r="F151" s="208" t="s">
        <v>1523</v>
      </c>
      <c r="G151" s="209" t="s">
        <v>301</v>
      </c>
      <c r="H151" s="210">
        <v>8</v>
      </c>
      <c r="I151" s="211"/>
      <c r="J151" s="212">
        <f t="shared" si="0"/>
        <v>0</v>
      </c>
      <c r="K151" s="208" t="s">
        <v>240</v>
      </c>
      <c r="L151" s="213"/>
      <c r="M151" s="214" t="s">
        <v>19</v>
      </c>
      <c r="N151" s="215" t="s">
        <v>46</v>
      </c>
      <c r="O151" s="65"/>
      <c r="P151" s="187">
        <f t="shared" si="1"/>
        <v>0</v>
      </c>
      <c r="Q151" s="187">
        <v>3.0000000000000001E-5</v>
      </c>
      <c r="R151" s="187">
        <f t="shared" si="2"/>
        <v>2.4000000000000001E-4</v>
      </c>
      <c r="S151" s="187">
        <v>0</v>
      </c>
      <c r="T151" s="188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9" t="s">
        <v>313</v>
      </c>
      <c r="AT151" s="189" t="s">
        <v>310</v>
      </c>
      <c r="AU151" s="189" t="s">
        <v>86</v>
      </c>
      <c r="AY151" s="18" t="s">
        <v>233</v>
      </c>
      <c r="BE151" s="190">
        <f t="shared" si="4"/>
        <v>0</v>
      </c>
      <c r="BF151" s="190">
        <f t="shared" si="5"/>
        <v>0</v>
      </c>
      <c r="BG151" s="190">
        <f t="shared" si="6"/>
        <v>0</v>
      </c>
      <c r="BH151" s="190">
        <f t="shared" si="7"/>
        <v>0</v>
      </c>
      <c r="BI151" s="190">
        <f t="shared" si="8"/>
        <v>0</v>
      </c>
      <c r="BJ151" s="18" t="s">
        <v>80</v>
      </c>
      <c r="BK151" s="190">
        <f t="shared" si="9"/>
        <v>0</v>
      </c>
      <c r="BL151" s="18" t="s">
        <v>194</v>
      </c>
      <c r="BM151" s="189" t="s">
        <v>3134</v>
      </c>
    </row>
    <row r="152" spans="1:65" s="2" customFormat="1" ht="16.5" customHeight="1">
      <c r="A152" s="35"/>
      <c r="B152" s="36"/>
      <c r="C152" s="206" t="s">
        <v>203</v>
      </c>
      <c r="D152" s="206" t="s">
        <v>310</v>
      </c>
      <c r="E152" s="207" t="s">
        <v>1525</v>
      </c>
      <c r="F152" s="208" t="s">
        <v>1526</v>
      </c>
      <c r="G152" s="209" t="s">
        <v>301</v>
      </c>
      <c r="H152" s="210">
        <v>2</v>
      </c>
      <c r="I152" s="211"/>
      <c r="J152" s="212">
        <f t="shared" si="0"/>
        <v>0</v>
      </c>
      <c r="K152" s="208" t="s">
        <v>240</v>
      </c>
      <c r="L152" s="213"/>
      <c r="M152" s="214" t="s">
        <v>19</v>
      </c>
      <c r="N152" s="215" t="s">
        <v>46</v>
      </c>
      <c r="O152" s="65"/>
      <c r="P152" s="187">
        <f t="shared" si="1"/>
        <v>0</v>
      </c>
      <c r="Q152" s="187">
        <v>3.0000000000000001E-5</v>
      </c>
      <c r="R152" s="187">
        <f t="shared" si="2"/>
        <v>6.0000000000000002E-5</v>
      </c>
      <c r="S152" s="187">
        <v>0</v>
      </c>
      <c r="T152" s="188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9" t="s">
        <v>313</v>
      </c>
      <c r="AT152" s="189" t="s">
        <v>310</v>
      </c>
      <c r="AU152" s="189" t="s">
        <v>86</v>
      </c>
      <c r="AY152" s="18" t="s">
        <v>233</v>
      </c>
      <c r="BE152" s="190">
        <f t="shared" si="4"/>
        <v>0</v>
      </c>
      <c r="BF152" s="190">
        <f t="shared" si="5"/>
        <v>0</v>
      </c>
      <c r="BG152" s="190">
        <f t="shared" si="6"/>
        <v>0</v>
      </c>
      <c r="BH152" s="190">
        <f t="shared" si="7"/>
        <v>0</v>
      </c>
      <c r="BI152" s="190">
        <f t="shared" si="8"/>
        <v>0</v>
      </c>
      <c r="BJ152" s="18" t="s">
        <v>80</v>
      </c>
      <c r="BK152" s="190">
        <f t="shared" si="9"/>
        <v>0</v>
      </c>
      <c r="BL152" s="18" t="s">
        <v>194</v>
      </c>
      <c r="BM152" s="189" t="s">
        <v>3135</v>
      </c>
    </row>
    <row r="153" spans="1:65" s="2" customFormat="1" ht="16.5" customHeight="1">
      <c r="A153" s="35"/>
      <c r="B153" s="36"/>
      <c r="C153" s="206" t="s">
        <v>401</v>
      </c>
      <c r="D153" s="206" t="s">
        <v>310</v>
      </c>
      <c r="E153" s="207" t="s">
        <v>1529</v>
      </c>
      <c r="F153" s="208" t="s">
        <v>1530</v>
      </c>
      <c r="G153" s="209" t="s">
        <v>301</v>
      </c>
      <c r="H153" s="210">
        <v>8</v>
      </c>
      <c r="I153" s="211"/>
      <c r="J153" s="212">
        <f t="shared" si="0"/>
        <v>0</v>
      </c>
      <c r="K153" s="208" t="s">
        <v>240</v>
      </c>
      <c r="L153" s="213"/>
      <c r="M153" s="214" t="s">
        <v>19</v>
      </c>
      <c r="N153" s="215" t="s">
        <v>46</v>
      </c>
      <c r="O153" s="65"/>
      <c r="P153" s="187">
        <f t="shared" si="1"/>
        <v>0</v>
      </c>
      <c r="Q153" s="187">
        <v>3.0000000000000001E-5</v>
      </c>
      <c r="R153" s="187">
        <f t="shared" si="2"/>
        <v>2.4000000000000001E-4</v>
      </c>
      <c r="S153" s="187">
        <v>0</v>
      </c>
      <c r="T153" s="188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9" t="s">
        <v>313</v>
      </c>
      <c r="AT153" s="189" t="s">
        <v>310</v>
      </c>
      <c r="AU153" s="189" t="s">
        <v>86</v>
      </c>
      <c r="AY153" s="18" t="s">
        <v>233</v>
      </c>
      <c r="BE153" s="190">
        <f t="shared" si="4"/>
        <v>0</v>
      </c>
      <c r="BF153" s="190">
        <f t="shared" si="5"/>
        <v>0</v>
      </c>
      <c r="BG153" s="190">
        <f t="shared" si="6"/>
        <v>0</v>
      </c>
      <c r="BH153" s="190">
        <f t="shared" si="7"/>
        <v>0</v>
      </c>
      <c r="BI153" s="190">
        <f t="shared" si="8"/>
        <v>0</v>
      </c>
      <c r="BJ153" s="18" t="s">
        <v>80</v>
      </c>
      <c r="BK153" s="190">
        <f t="shared" si="9"/>
        <v>0</v>
      </c>
      <c r="BL153" s="18" t="s">
        <v>194</v>
      </c>
      <c r="BM153" s="189" t="s">
        <v>3136</v>
      </c>
    </row>
    <row r="154" spans="1:65" s="2" customFormat="1" ht="16.5" customHeight="1">
      <c r="A154" s="35"/>
      <c r="B154" s="36"/>
      <c r="C154" s="206" t="s">
        <v>406</v>
      </c>
      <c r="D154" s="206" t="s">
        <v>310</v>
      </c>
      <c r="E154" s="207" t="s">
        <v>1429</v>
      </c>
      <c r="F154" s="208" t="s">
        <v>1430</v>
      </c>
      <c r="G154" s="209" t="s">
        <v>301</v>
      </c>
      <c r="H154" s="210">
        <v>8</v>
      </c>
      <c r="I154" s="211"/>
      <c r="J154" s="212">
        <f t="shared" si="0"/>
        <v>0</v>
      </c>
      <c r="K154" s="208" t="s">
        <v>240</v>
      </c>
      <c r="L154" s="213"/>
      <c r="M154" s="214" t="s">
        <v>19</v>
      </c>
      <c r="N154" s="215" t="s">
        <v>46</v>
      </c>
      <c r="O154" s="65"/>
      <c r="P154" s="187">
        <f t="shared" si="1"/>
        <v>0</v>
      </c>
      <c r="Q154" s="187">
        <v>1.0000000000000001E-5</v>
      </c>
      <c r="R154" s="187">
        <f t="shared" si="2"/>
        <v>8.0000000000000007E-5</v>
      </c>
      <c r="S154" s="187">
        <v>0</v>
      </c>
      <c r="T154" s="18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9" t="s">
        <v>313</v>
      </c>
      <c r="AT154" s="189" t="s">
        <v>310</v>
      </c>
      <c r="AU154" s="189" t="s">
        <v>86</v>
      </c>
      <c r="AY154" s="18" t="s">
        <v>233</v>
      </c>
      <c r="BE154" s="190">
        <f t="shared" si="4"/>
        <v>0</v>
      </c>
      <c r="BF154" s="190">
        <f t="shared" si="5"/>
        <v>0</v>
      </c>
      <c r="BG154" s="190">
        <f t="shared" si="6"/>
        <v>0</v>
      </c>
      <c r="BH154" s="190">
        <f t="shared" si="7"/>
        <v>0</v>
      </c>
      <c r="BI154" s="190">
        <f t="shared" si="8"/>
        <v>0</v>
      </c>
      <c r="BJ154" s="18" t="s">
        <v>80</v>
      </c>
      <c r="BK154" s="190">
        <f t="shared" si="9"/>
        <v>0</v>
      </c>
      <c r="BL154" s="18" t="s">
        <v>194</v>
      </c>
      <c r="BM154" s="189" t="s">
        <v>3137</v>
      </c>
    </row>
    <row r="155" spans="1:65" s="2" customFormat="1" ht="21.75" customHeight="1">
      <c r="A155" s="35"/>
      <c r="B155" s="36"/>
      <c r="C155" s="178" t="s">
        <v>410</v>
      </c>
      <c r="D155" s="178" t="s">
        <v>236</v>
      </c>
      <c r="E155" s="179" t="s">
        <v>1536</v>
      </c>
      <c r="F155" s="180" t="s">
        <v>1537</v>
      </c>
      <c r="G155" s="181" t="s">
        <v>1538</v>
      </c>
      <c r="H155" s="182">
        <v>5</v>
      </c>
      <c r="I155" s="183"/>
      <c r="J155" s="184">
        <f t="shared" si="0"/>
        <v>0</v>
      </c>
      <c r="K155" s="180" t="s">
        <v>240</v>
      </c>
      <c r="L155" s="40"/>
      <c r="M155" s="185" t="s">
        <v>19</v>
      </c>
      <c r="N155" s="186" t="s">
        <v>46</v>
      </c>
      <c r="O155" s="65"/>
      <c r="P155" s="187">
        <f t="shared" si="1"/>
        <v>0</v>
      </c>
      <c r="Q155" s="187">
        <v>2.5000000000000001E-4</v>
      </c>
      <c r="R155" s="187">
        <f t="shared" si="2"/>
        <v>1.25E-3</v>
      </c>
      <c r="S155" s="187">
        <v>0</v>
      </c>
      <c r="T155" s="18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9" t="s">
        <v>194</v>
      </c>
      <c r="AT155" s="189" t="s">
        <v>236</v>
      </c>
      <c r="AU155" s="189" t="s">
        <v>86</v>
      </c>
      <c r="AY155" s="18" t="s">
        <v>233</v>
      </c>
      <c r="BE155" s="190">
        <f t="shared" si="4"/>
        <v>0</v>
      </c>
      <c r="BF155" s="190">
        <f t="shared" si="5"/>
        <v>0</v>
      </c>
      <c r="BG155" s="190">
        <f t="shared" si="6"/>
        <v>0</v>
      </c>
      <c r="BH155" s="190">
        <f t="shared" si="7"/>
        <v>0</v>
      </c>
      <c r="BI155" s="190">
        <f t="shared" si="8"/>
        <v>0</v>
      </c>
      <c r="BJ155" s="18" t="s">
        <v>80</v>
      </c>
      <c r="BK155" s="190">
        <f t="shared" si="9"/>
        <v>0</v>
      </c>
      <c r="BL155" s="18" t="s">
        <v>194</v>
      </c>
      <c r="BM155" s="189" t="s">
        <v>3138</v>
      </c>
    </row>
    <row r="156" spans="1:65" s="2" customFormat="1">
      <c r="A156" s="35"/>
      <c r="B156" s="36"/>
      <c r="C156" s="37"/>
      <c r="D156" s="191" t="s">
        <v>243</v>
      </c>
      <c r="E156" s="37"/>
      <c r="F156" s="192" t="s">
        <v>1540</v>
      </c>
      <c r="G156" s="37"/>
      <c r="H156" s="37"/>
      <c r="I156" s="193"/>
      <c r="J156" s="37"/>
      <c r="K156" s="37"/>
      <c r="L156" s="40"/>
      <c r="M156" s="194"/>
      <c r="N156" s="195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243</v>
      </c>
      <c r="AU156" s="18" t="s">
        <v>86</v>
      </c>
    </row>
    <row r="157" spans="1:65" s="2" customFormat="1" ht="37.9" customHeight="1">
      <c r="A157" s="35"/>
      <c r="B157" s="36"/>
      <c r="C157" s="178" t="s">
        <v>415</v>
      </c>
      <c r="D157" s="178" t="s">
        <v>236</v>
      </c>
      <c r="E157" s="179" t="s">
        <v>1444</v>
      </c>
      <c r="F157" s="180" t="s">
        <v>1445</v>
      </c>
      <c r="G157" s="181" t="s">
        <v>307</v>
      </c>
      <c r="H157" s="182">
        <v>93</v>
      </c>
      <c r="I157" s="183"/>
      <c r="J157" s="184">
        <f>ROUND(I157*H157,2)</f>
        <v>0</v>
      </c>
      <c r="K157" s="180" t="s">
        <v>240</v>
      </c>
      <c r="L157" s="40"/>
      <c r="M157" s="185" t="s">
        <v>19</v>
      </c>
      <c r="N157" s="186" t="s">
        <v>46</v>
      </c>
      <c r="O157" s="65"/>
      <c r="P157" s="187">
        <f>O157*H157</f>
        <v>0</v>
      </c>
      <c r="Q157" s="187">
        <v>1.9000000000000001E-4</v>
      </c>
      <c r="R157" s="187">
        <f>Q157*H157</f>
        <v>1.7670000000000002E-2</v>
      </c>
      <c r="S157" s="187">
        <v>0</v>
      </c>
      <c r="T157" s="18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9" t="s">
        <v>194</v>
      </c>
      <c r="AT157" s="189" t="s">
        <v>236</v>
      </c>
      <c r="AU157" s="189" t="s">
        <v>86</v>
      </c>
      <c r="AY157" s="18" t="s">
        <v>233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8" t="s">
        <v>80</v>
      </c>
      <c r="BK157" s="190">
        <f>ROUND(I157*H157,2)</f>
        <v>0</v>
      </c>
      <c r="BL157" s="18" t="s">
        <v>194</v>
      </c>
      <c r="BM157" s="189" t="s">
        <v>3139</v>
      </c>
    </row>
    <row r="158" spans="1:65" s="2" customFormat="1">
      <c r="A158" s="35"/>
      <c r="B158" s="36"/>
      <c r="C158" s="37"/>
      <c r="D158" s="191" t="s">
        <v>243</v>
      </c>
      <c r="E158" s="37"/>
      <c r="F158" s="192" t="s">
        <v>1447</v>
      </c>
      <c r="G158" s="37"/>
      <c r="H158" s="37"/>
      <c r="I158" s="193"/>
      <c r="J158" s="37"/>
      <c r="K158" s="37"/>
      <c r="L158" s="40"/>
      <c r="M158" s="194"/>
      <c r="N158" s="195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243</v>
      </c>
      <c r="AU158" s="18" t="s">
        <v>86</v>
      </c>
    </row>
    <row r="159" spans="1:65" s="2" customFormat="1" ht="44.25" customHeight="1">
      <c r="A159" s="35"/>
      <c r="B159" s="36"/>
      <c r="C159" s="178" t="s">
        <v>419</v>
      </c>
      <c r="D159" s="178" t="s">
        <v>236</v>
      </c>
      <c r="E159" s="179" t="s">
        <v>1448</v>
      </c>
      <c r="F159" s="180" t="s">
        <v>1449</v>
      </c>
      <c r="G159" s="181" t="s">
        <v>549</v>
      </c>
      <c r="H159" s="182">
        <v>0.19700000000000001</v>
      </c>
      <c r="I159" s="183"/>
      <c r="J159" s="184">
        <f>ROUND(I159*H159,2)</f>
        <v>0</v>
      </c>
      <c r="K159" s="180" t="s">
        <v>240</v>
      </c>
      <c r="L159" s="40"/>
      <c r="M159" s="185" t="s">
        <v>19</v>
      </c>
      <c r="N159" s="186" t="s">
        <v>46</v>
      </c>
      <c r="O159" s="65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9" t="s">
        <v>194</v>
      </c>
      <c r="AT159" s="189" t="s">
        <v>236</v>
      </c>
      <c r="AU159" s="189" t="s">
        <v>86</v>
      </c>
      <c r="AY159" s="18" t="s">
        <v>233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8" t="s">
        <v>80</v>
      </c>
      <c r="BK159" s="190">
        <f>ROUND(I159*H159,2)</f>
        <v>0</v>
      </c>
      <c r="BL159" s="18" t="s">
        <v>194</v>
      </c>
      <c r="BM159" s="189" t="s">
        <v>3140</v>
      </c>
    </row>
    <row r="160" spans="1:65" s="2" customFormat="1">
      <c r="A160" s="35"/>
      <c r="B160" s="36"/>
      <c r="C160" s="37"/>
      <c r="D160" s="191" t="s">
        <v>243</v>
      </c>
      <c r="E160" s="37"/>
      <c r="F160" s="192" t="s">
        <v>1451</v>
      </c>
      <c r="G160" s="37"/>
      <c r="H160" s="37"/>
      <c r="I160" s="193"/>
      <c r="J160" s="37"/>
      <c r="K160" s="37"/>
      <c r="L160" s="40"/>
      <c r="M160" s="194"/>
      <c r="N160" s="195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243</v>
      </c>
      <c r="AU160" s="18" t="s">
        <v>86</v>
      </c>
    </row>
    <row r="161" spans="1:65" s="2" customFormat="1" ht="49.15" customHeight="1">
      <c r="A161" s="35"/>
      <c r="B161" s="36"/>
      <c r="C161" s="178" t="s">
        <v>424</v>
      </c>
      <c r="D161" s="178" t="s">
        <v>236</v>
      </c>
      <c r="E161" s="179" t="s">
        <v>1452</v>
      </c>
      <c r="F161" s="180" t="s">
        <v>1453</v>
      </c>
      <c r="G161" s="181" t="s">
        <v>549</v>
      </c>
      <c r="H161" s="182">
        <v>0.19700000000000001</v>
      </c>
      <c r="I161" s="183"/>
      <c r="J161" s="184">
        <f>ROUND(I161*H161,2)</f>
        <v>0</v>
      </c>
      <c r="K161" s="180" t="s">
        <v>240</v>
      </c>
      <c r="L161" s="40"/>
      <c r="M161" s="185" t="s">
        <v>19</v>
      </c>
      <c r="N161" s="186" t="s">
        <v>46</v>
      </c>
      <c r="O161" s="65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9" t="s">
        <v>194</v>
      </c>
      <c r="AT161" s="189" t="s">
        <v>236</v>
      </c>
      <c r="AU161" s="189" t="s">
        <v>86</v>
      </c>
      <c r="AY161" s="18" t="s">
        <v>233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8" t="s">
        <v>80</v>
      </c>
      <c r="BK161" s="190">
        <f>ROUND(I161*H161,2)</f>
        <v>0</v>
      </c>
      <c r="BL161" s="18" t="s">
        <v>194</v>
      </c>
      <c r="BM161" s="189" t="s">
        <v>3141</v>
      </c>
    </row>
    <row r="162" spans="1:65" s="2" customFormat="1">
      <c r="A162" s="35"/>
      <c r="B162" s="36"/>
      <c r="C162" s="37"/>
      <c r="D162" s="191" t="s">
        <v>243</v>
      </c>
      <c r="E162" s="37"/>
      <c r="F162" s="192" t="s">
        <v>1455</v>
      </c>
      <c r="G162" s="37"/>
      <c r="H162" s="37"/>
      <c r="I162" s="193"/>
      <c r="J162" s="37"/>
      <c r="K162" s="37"/>
      <c r="L162" s="40"/>
      <c r="M162" s="194"/>
      <c r="N162" s="195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243</v>
      </c>
      <c r="AU162" s="18" t="s">
        <v>86</v>
      </c>
    </row>
    <row r="163" spans="1:65" s="12" customFormat="1" ht="22.9" customHeight="1">
      <c r="B163" s="162"/>
      <c r="C163" s="163"/>
      <c r="D163" s="164" t="s">
        <v>74</v>
      </c>
      <c r="E163" s="176" t="s">
        <v>1544</v>
      </c>
      <c r="F163" s="176" t="s">
        <v>1545</v>
      </c>
      <c r="G163" s="163"/>
      <c r="H163" s="163"/>
      <c r="I163" s="166"/>
      <c r="J163" s="177">
        <f>BK163</f>
        <v>0</v>
      </c>
      <c r="K163" s="163"/>
      <c r="L163" s="168"/>
      <c r="M163" s="169"/>
      <c r="N163" s="170"/>
      <c r="O163" s="170"/>
      <c r="P163" s="171">
        <f>SUM(P164:P184)</f>
        <v>0</v>
      </c>
      <c r="Q163" s="170"/>
      <c r="R163" s="171">
        <f>SUM(R164:R184)</f>
        <v>0.12175</v>
      </c>
      <c r="S163" s="170"/>
      <c r="T163" s="172">
        <f>SUM(T164:T184)</f>
        <v>0.10935000000000002</v>
      </c>
      <c r="AR163" s="173" t="s">
        <v>86</v>
      </c>
      <c r="AT163" s="174" t="s">
        <v>74</v>
      </c>
      <c r="AU163" s="174" t="s">
        <v>80</v>
      </c>
      <c r="AY163" s="173" t="s">
        <v>233</v>
      </c>
      <c r="BK163" s="175">
        <f>SUM(BK164:BK184)</f>
        <v>0</v>
      </c>
    </row>
    <row r="164" spans="1:65" s="2" customFormat="1" ht="21.75" customHeight="1">
      <c r="A164" s="35"/>
      <c r="B164" s="36"/>
      <c r="C164" s="178" t="s">
        <v>313</v>
      </c>
      <c r="D164" s="178" t="s">
        <v>236</v>
      </c>
      <c r="E164" s="179" t="s">
        <v>1557</v>
      </c>
      <c r="F164" s="180" t="s">
        <v>1558</v>
      </c>
      <c r="G164" s="181" t="s">
        <v>336</v>
      </c>
      <c r="H164" s="182">
        <v>5</v>
      </c>
      <c r="I164" s="183"/>
      <c r="J164" s="184">
        <f>ROUND(I164*H164,2)</f>
        <v>0</v>
      </c>
      <c r="K164" s="180" t="s">
        <v>240</v>
      </c>
      <c r="L164" s="40"/>
      <c r="M164" s="185" t="s">
        <v>19</v>
      </c>
      <c r="N164" s="186" t="s">
        <v>46</v>
      </c>
      <c r="O164" s="65"/>
      <c r="P164" s="187">
        <f>O164*H164</f>
        <v>0</v>
      </c>
      <c r="Q164" s="187">
        <v>0</v>
      </c>
      <c r="R164" s="187">
        <f>Q164*H164</f>
        <v>0</v>
      </c>
      <c r="S164" s="187">
        <v>1.9460000000000002E-2</v>
      </c>
      <c r="T164" s="188">
        <f>S164*H164</f>
        <v>9.7300000000000011E-2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9" t="s">
        <v>194</v>
      </c>
      <c r="AT164" s="189" t="s">
        <v>236</v>
      </c>
      <c r="AU164" s="189" t="s">
        <v>86</v>
      </c>
      <c r="AY164" s="18" t="s">
        <v>233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8" t="s">
        <v>80</v>
      </c>
      <c r="BK164" s="190">
        <f>ROUND(I164*H164,2)</f>
        <v>0</v>
      </c>
      <c r="BL164" s="18" t="s">
        <v>194</v>
      </c>
      <c r="BM164" s="189" t="s">
        <v>3142</v>
      </c>
    </row>
    <row r="165" spans="1:65" s="2" customFormat="1">
      <c r="A165" s="35"/>
      <c r="B165" s="36"/>
      <c r="C165" s="37"/>
      <c r="D165" s="191" t="s">
        <v>243</v>
      </c>
      <c r="E165" s="37"/>
      <c r="F165" s="192" t="s">
        <v>1560</v>
      </c>
      <c r="G165" s="37"/>
      <c r="H165" s="37"/>
      <c r="I165" s="193"/>
      <c r="J165" s="37"/>
      <c r="K165" s="37"/>
      <c r="L165" s="40"/>
      <c r="M165" s="194"/>
      <c r="N165" s="195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243</v>
      </c>
      <c r="AU165" s="18" t="s">
        <v>86</v>
      </c>
    </row>
    <row r="166" spans="1:65" s="2" customFormat="1" ht="16.5" customHeight="1">
      <c r="A166" s="35"/>
      <c r="B166" s="36"/>
      <c r="C166" s="178" t="s">
        <v>432</v>
      </c>
      <c r="D166" s="178" t="s">
        <v>236</v>
      </c>
      <c r="E166" s="179" t="s">
        <v>1579</v>
      </c>
      <c r="F166" s="180" t="s">
        <v>1580</v>
      </c>
      <c r="G166" s="181" t="s">
        <v>336</v>
      </c>
      <c r="H166" s="182">
        <v>5</v>
      </c>
      <c r="I166" s="183"/>
      <c r="J166" s="184">
        <f>ROUND(I166*H166,2)</f>
        <v>0</v>
      </c>
      <c r="K166" s="180" t="s">
        <v>240</v>
      </c>
      <c r="L166" s="40"/>
      <c r="M166" s="185" t="s">
        <v>19</v>
      </c>
      <c r="N166" s="186" t="s">
        <v>46</v>
      </c>
      <c r="O166" s="65"/>
      <c r="P166" s="187">
        <f>O166*H166</f>
        <v>0</v>
      </c>
      <c r="Q166" s="187">
        <v>0</v>
      </c>
      <c r="R166" s="187">
        <f>Q166*H166</f>
        <v>0</v>
      </c>
      <c r="S166" s="187">
        <v>1.56E-3</v>
      </c>
      <c r="T166" s="188">
        <f>S166*H166</f>
        <v>7.7999999999999996E-3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9" t="s">
        <v>194</v>
      </c>
      <c r="AT166" s="189" t="s">
        <v>236</v>
      </c>
      <c r="AU166" s="189" t="s">
        <v>86</v>
      </c>
      <c r="AY166" s="18" t="s">
        <v>233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8" t="s">
        <v>80</v>
      </c>
      <c r="BK166" s="190">
        <f>ROUND(I166*H166,2)</f>
        <v>0</v>
      </c>
      <c r="BL166" s="18" t="s">
        <v>194</v>
      </c>
      <c r="BM166" s="189" t="s">
        <v>3143</v>
      </c>
    </row>
    <row r="167" spans="1:65" s="2" customFormat="1">
      <c r="A167" s="35"/>
      <c r="B167" s="36"/>
      <c r="C167" s="37"/>
      <c r="D167" s="191" t="s">
        <v>243</v>
      </c>
      <c r="E167" s="37"/>
      <c r="F167" s="192" t="s">
        <v>1582</v>
      </c>
      <c r="G167" s="37"/>
      <c r="H167" s="37"/>
      <c r="I167" s="193"/>
      <c r="J167" s="37"/>
      <c r="K167" s="37"/>
      <c r="L167" s="40"/>
      <c r="M167" s="194"/>
      <c r="N167" s="195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243</v>
      </c>
      <c r="AU167" s="18" t="s">
        <v>86</v>
      </c>
    </row>
    <row r="168" spans="1:65" s="2" customFormat="1" ht="24.2" customHeight="1">
      <c r="A168" s="35"/>
      <c r="B168" s="36"/>
      <c r="C168" s="178" t="s">
        <v>437</v>
      </c>
      <c r="D168" s="178" t="s">
        <v>236</v>
      </c>
      <c r="E168" s="179" t="s">
        <v>1598</v>
      </c>
      <c r="F168" s="180" t="s">
        <v>1599</v>
      </c>
      <c r="G168" s="181" t="s">
        <v>301</v>
      </c>
      <c r="H168" s="182">
        <v>5</v>
      </c>
      <c r="I168" s="183"/>
      <c r="J168" s="184">
        <f>ROUND(I168*H168,2)</f>
        <v>0</v>
      </c>
      <c r="K168" s="180" t="s">
        <v>240</v>
      </c>
      <c r="L168" s="40"/>
      <c r="M168" s="185" t="s">
        <v>19</v>
      </c>
      <c r="N168" s="186" t="s">
        <v>46</v>
      </c>
      <c r="O168" s="65"/>
      <c r="P168" s="187">
        <f>O168*H168</f>
        <v>0</v>
      </c>
      <c r="Q168" s="187">
        <v>0</v>
      </c>
      <c r="R168" s="187">
        <f>Q168*H168</f>
        <v>0</v>
      </c>
      <c r="S168" s="187">
        <v>8.4999999999999995E-4</v>
      </c>
      <c r="T168" s="188">
        <f>S168*H168</f>
        <v>4.2499999999999994E-3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9" t="s">
        <v>194</v>
      </c>
      <c r="AT168" s="189" t="s">
        <v>236</v>
      </c>
      <c r="AU168" s="189" t="s">
        <v>86</v>
      </c>
      <c r="AY168" s="18" t="s">
        <v>233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8" t="s">
        <v>80</v>
      </c>
      <c r="BK168" s="190">
        <f>ROUND(I168*H168,2)</f>
        <v>0</v>
      </c>
      <c r="BL168" s="18" t="s">
        <v>194</v>
      </c>
      <c r="BM168" s="189" t="s">
        <v>3144</v>
      </c>
    </row>
    <row r="169" spans="1:65" s="2" customFormat="1">
      <c r="A169" s="35"/>
      <c r="B169" s="36"/>
      <c r="C169" s="37"/>
      <c r="D169" s="191" t="s">
        <v>243</v>
      </c>
      <c r="E169" s="37"/>
      <c r="F169" s="192" t="s">
        <v>1601</v>
      </c>
      <c r="G169" s="37"/>
      <c r="H169" s="37"/>
      <c r="I169" s="193"/>
      <c r="J169" s="37"/>
      <c r="K169" s="37"/>
      <c r="L169" s="40"/>
      <c r="M169" s="194"/>
      <c r="N169" s="195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243</v>
      </c>
      <c r="AU169" s="18" t="s">
        <v>86</v>
      </c>
    </row>
    <row r="170" spans="1:65" s="2" customFormat="1" ht="37.9" customHeight="1">
      <c r="A170" s="35"/>
      <c r="B170" s="36"/>
      <c r="C170" s="178" t="s">
        <v>442</v>
      </c>
      <c r="D170" s="178" t="s">
        <v>236</v>
      </c>
      <c r="E170" s="179" t="s">
        <v>1565</v>
      </c>
      <c r="F170" s="180" t="s">
        <v>1566</v>
      </c>
      <c r="G170" s="181" t="s">
        <v>336</v>
      </c>
      <c r="H170" s="182">
        <v>5</v>
      </c>
      <c r="I170" s="183"/>
      <c r="J170" s="184">
        <f>ROUND(I170*H170,2)</f>
        <v>0</v>
      </c>
      <c r="K170" s="180" t="s">
        <v>240</v>
      </c>
      <c r="L170" s="40"/>
      <c r="M170" s="185" t="s">
        <v>19</v>
      </c>
      <c r="N170" s="186" t="s">
        <v>46</v>
      </c>
      <c r="O170" s="65"/>
      <c r="P170" s="187">
        <f>O170*H170</f>
        <v>0</v>
      </c>
      <c r="Q170" s="187">
        <v>2.0729999999999998E-2</v>
      </c>
      <c r="R170" s="187">
        <f>Q170*H170</f>
        <v>0.10364999999999999</v>
      </c>
      <c r="S170" s="187">
        <v>0</v>
      </c>
      <c r="T170" s="18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9" t="s">
        <v>194</v>
      </c>
      <c r="AT170" s="189" t="s">
        <v>236</v>
      </c>
      <c r="AU170" s="189" t="s">
        <v>86</v>
      </c>
      <c r="AY170" s="18" t="s">
        <v>233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8" t="s">
        <v>80</v>
      </c>
      <c r="BK170" s="190">
        <f>ROUND(I170*H170,2)</f>
        <v>0</v>
      </c>
      <c r="BL170" s="18" t="s">
        <v>194</v>
      </c>
      <c r="BM170" s="189" t="s">
        <v>3145</v>
      </c>
    </row>
    <row r="171" spans="1:65" s="2" customFormat="1">
      <c r="A171" s="35"/>
      <c r="B171" s="36"/>
      <c r="C171" s="37"/>
      <c r="D171" s="191" t="s">
        <v>243</v>
      </c>
      <c r="E171" s="37"/>
      <c r="F171" s="192" t="s">
        <v>1568</v>
      </c>
      <c r="G171" s="37"/>
      <c r="H171" s="37"/>
      <c r="I171" s="193"/>
      <c r="J171" s="37"/>
      <c r="K171" s="37"/>
      <c r="L171" s="40"/>
      <c r="M171" s="194"/>
      <c r="N171" s="195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243</v>
      </c>
      <c r="AU171" s="18" t="s">
        <v>86</v>
      </c>
    </row>
    <row r="172" spans="1:65" s="2" customFormat="1" ht="16.5" customHeight="1">
      <c r="A172" s="35"/>
      <c r="B172" s="36"/>
      <c r="C172" s="178" t="s">
        <v>447</v>
      </c>
      <c r="D172" s="178" t="s">
        <v>236</v>
      </c>
      <c r="E172" s="179" t="s">
        <v>1573</v>
      </c>
      <c r="F172" s="180" t="s">
        <v>1574</v>
      </c>
      <c r="G172" s="181" t="s">
        <v>336</v>
      </c>
      <c r="H172" s="182">
        <v>5</v>
      </c>
      <c r="I172" s="183"/>
      <c r="J172" s="184">
        <f>ROUND(I172*H172,2)</f>
        <v>0</v>
      </c>
      <c r="K172" s="180" t="s">
        <v>19</v>
      </c>
      <c r="L172" s="40"/>
      <c r="M172" s="185" t="s">
        <v>19</v>
      </c>
      <c r="N172" s="186" t="s">
        <v>46</v>
      </c>
      <c r="O172" s="65"/>
      <c r="P172" s="187">
        <f>O172*H172</f>
        <v>0</v>
      </c>
      <c r="Q172" s="187">
        <v>1.2999999999999999E-4</v>
      </c>
      <c r="R172" s="187">
        <f>Q172*H172</f>
        <v>6.4999999999999997E-4</v>
      </c>
      <c r="S172" s="187">
        <v>0</v>
      </c>
      <c r="T172" s="18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9" t="s">
        <v>194</v>
      </c>
      <c r="AT172" s="189" t="s">
        <v>236</v>
      </c>
      <c r="AU172" s="189" t="s">
        <v>86</v>
      </c>
      <c r="AY172" s="18" t="s">
        <v>233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8" t="s">
        <v>80</v>
      </c>
      <c r="BK172" s="190">
        <f>ROUND(I172*H172,2)</f>
        <v>0</v>
      </c>
      <c r="BL172" s="18" t="s">
        <v>194</v>
      </c>
      <c r="BM172" s="189" t="s">
        <v>3146</v>
      </c>
    </row>
    <row r="173" spans="1:65" s="2" customFormat="1" ht="37.9" customHeight="1">
      <c r="A173" s="35"/>
      <c r="B173" s="36"/>
      <c r="C173" s="206" t="s">
        <v>452</v>
      </c>
      <c r="D173" s="206" t="s">
        <v>310</v>
      </c>
      <c r="E173" s="207" t="s">
        <v>1576</v>
      </c>
      <c r="F173" s="208" t="s">
        <v>1577</v>
      </c>
      <c r="G173" s="209" t="s">
        <v>301</v>
      </c>
      <c r="H173" s="210">
        <v>5</v>
      </c>
      <c r="I173" s="211"/>
      <c r="J173" s="212">
        <f>ROUND(I173*H173,2)</f>
        <v>0</v>
      </c>
      <c r="K173" s="208" t="s">
        <v>19</v>
      </c>
      <c r="L173" s="213"/>
      <c r="M173" s="214" t="s">
        <v>19</v>
      </c>
      <c r="N173" s="215" t="s">
        <v>46</v>
      </c>
      <c r="O173" s="65"/>
      <c r="P173" s="187">
        <f>O173*H173</f>
        <v>0</v>
      </c>
      <c r="Q173" s="187">
        <v>6.4999999999999997E-4</v>
      </c>
      <c r="R173" s="187">
        <f>Q173*H173</f>
        <v>3.2499999999999999E-3</v>
      </c>
      <c r="S173" s="187">
        <v>0</v>
      </c>
      <c r="T173" s="18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9" t="s">
        <v>313</v>
      </c>
      <c r="AT173" s="189" t="s">
        <v>310</v>
      </c>
      <c r="AU173" s="189" t="s">
        <v>86</v>
      </c>
      <c r="AY173" s="18" t="s">
        <v>233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8" t="s">
        <v>80</v>
      </c>
      <c r="BK173" s="190">
        <f>ROUND(I173*H173,2)</f>
        <v>0</v>
      </c>
      <c r="BL173" s="18" t="s">
        <v>194</v>
      </c>
      <c r="BM173" s="189" t="s">
        <v>3147</v>
      </c>
    </row>
    <row r="174" spans="1:65" s="2" customFormat="1" ht="21.75" customHeight="1">
      <c r="A174" s="35"/>
      <c r="B174" s="36"/>
      <c r="C174" s="178" t="s">
        <v>457</v>
      </c>
      <c r="D174" s="178" t="s">
        <v>236</v>
      </c>
      <c r="E174" s="179" t="s">
        <v>1583</v>
      </c>
      <c r="F174" s="180" t="s">
        <v>1584</v>
      </c>
      <c r="G174" s="181" t="s">
        <v>336</v>
      </c>
      <c r="H174" s="182">
        <v>5</v>
      </c>
      <c r="I174" s="183"/>
      <c r="J174" s="184">
        <f>ROUND(I174*H174,2)</f>
        <v>0</v>
      </c>
      <c r="K174" s="180" t="s">
        <v>240</v>
      </c>
      <c r="L174" s="40"/>
      <c r="M174" s="185" t="s">
        <v>19</v>
      </c>
      <c r="N174" s="186" t="s">
        <v>46</v>
      </c>
      <c r="O174" s="65"/>
      <c r="P174" s="187">
        <f>O174*H174</f>
        <v>0</v>
      </c>
      <c r="Q174" s="187">
        <v>1.8E-3</v>
      </c>
      <c r="R174" s="187">
        <f>Q174*H174</f>
        <v>8.9999999999999993E-3</v>
      </c>
      <c r="S174" s="187">
        <v>0</v>
      </c>
      <c r="T174" s="18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9" t="s">
        <v>194</v>
      </c>
      <c r="AT174" s="189" t="s">
        <v>236</v>
      </c>
      <c r="AU174" s="189" t="s">
        <v>86</v>
      </c>
      <c r="AY174" s="18" t="s">
        <v>233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8" t="s">
        <v>80</v>
      </c>
      <c r="BK174" s="190">
        <f>ROUND(I174*H174,2)</f>
        <v>0</v>
      </c>
      <c r="BL174" s="18" t="s">
        <v>194</v>
      </c>
      <c r="BM174" s="189" t="s">
        <v>3148</v>
      </c>
    </row>
    <row r="175" spans="1:65" s="2" customFormat="1">
      <c r="A175" s="35"/>
      <c r="B175" s="36"/>
      <c r="C175" s="37"/>
      <c r="D175" s="191" t="s">
        <v>243</v>
      </c>
      <c r="E175" s="37"/>
      <c r="F175" s="192" t="s">
        <v>1586</v>
      </c>
      <c r="G175" s="37"/>
      <c r="H175" s="37"/>
      <c r="I175" s="193"/>
      <c r="J175" s="37"/>
      <c r="K175" s="37"/>
      <c r="L175" s="40"/>
      <c r="M175" s="194"/>
      <c r="N175" s="195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243</v>
      </c>
      <c r="AU175" s="18" t="s">
        <v>86</v>
      </c>
    </row>
    <row r="176" spans="1:65" s="2" customFormat="1" ht="24.2" customHeight="1">
      <c r="A176" s="35"/>
      <c r="B176" s="36"/>
      <c r="C176" s="178" t="s">
        <v>462</v>
      </c>
      <c r="D176" s="178" t="s">
        <v>236</v>
      </c>
      <c r="E176" s="179" t="s">
        <v>1591</v>
      </c>
      <c r="F176" s="180" t="s">
        <v>1592</v>
      </c>
      <c r="G176" s="181" t="s">
        <v>336</v>
      </c>
      <c r="H176" s="182">
        <v>10</v>
      </c>
      <c r="I176" s="183"/>
      <c r="J176" s="184">
        <f>ROUND(I176*H176,2)</f>
        <v>0</v>
      </c>
      <c r="K176" s="180" t="s">
        <v>240</v>
      </c>
      <c r="L176" s="40"/>
      <c r="M176" s="185" t="s">
        <v>19</v>
      </c>
      <c r="N176" s="186" t="s">
        <v>46</v>
      </c>
      <c r="O176" s="65"/>
      <c r="P176" s="187">
        <f>O176*H176</f>
        <v>0</v>
      </c>
      <c r="Q176" s="187">
        <v>9.0000000000000006E-5</v>
      </c>
      <c r="R176" s="187">
        <f>Q176*H176</f>
        <v>9.0000000000000008E-4</v>
      </c>
      <c r="S176" s="187">
        <v>0</v>
      </c>
      <c r="T176" s="18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9" t="s">
        <v>194</v>
      </c>
      <c r="AT176" s="189" t="s">
        <v>236</v>
      </c>
      <c r="AU176" s="189" t="s">
        <v>86</v>
      </c>
      <c r="AY176" s="18" t="s">
        <v>233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8" t="s">
        <v>80</v>
      </c>
      <c r="BK176" s="190">
        <f>ROUND(I176*H176,2)</f>
        <v>0</v>
      </c>
      <c r="BL176" s="18" t="s">
        <v>194</v>
      </c>
      <c r="BM176" s="189" t="s">
        <v>3149</v>
      </c>
    </row>
    <row r="177" spans="1:65" s="2" customFormat="1">
      <c r="A177" s="35"/>
      <c r="B177" s="36"/>
      <c r="C177" s="37"/>
      <c r="D177" s="191" t="s">
        <v>243</v>
      </c>
      <c r="E177" s="37"/>
      <c r="F177" s="192" t="s">
        <v>1594</v>
      </c>
      <c r="G177" s="37"/>
      <c r="H177" s="37"/>
      <c r="I177" s="193"/>
      <c r="J177" s="37"/>
      <c r="K177" s="37"/>
      <c r="L177" s="40"/>
      <c r="M177" s="194"/>
      <c r="N177" s="195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243</v>
      </c>
      <c r="AU177" s="18" t="s">
        <v>86</v>
      </c>
    </row>
    <row r="178" spans="1:65" s="2" customFormat="1" ht="24.2" customHeight="1">
      <c r="A178" s="35"/>
      <c r="B178" s="36"/>
      <c r="C178" s="206" t="s">
        <v>466</v>
      </c>
      <c r="D178" s="206" t="s">
        <v>310</v>
      </c>
      <c r="E178" s="207" t="s">
        <v>1595</v>
      </c>
      <c r="F178" s="208" t="s">
        <v>1596</v>
      </c>
      <c r="G178" s="209" t="s">
        <v>301</v>
      </c>
      <c r="H178" s="210">
        <v>10</v>
      </c>
      <c r="I178" s="211"/>
      <c r="J178" s="212">
        <f>ROUND(I178*H178,2)</f>
        <v>0</v>
      </c>
      <c r="K178" s="208" t="s">
        <v>240</v>
      </c>
      <c r="L178" s="213"/>
      <c r="M178" s="214" t="s">
        <v>19</v>
      </c>
      <c r="N178" s="215" t="s">
        <v>46</v>
      </c>
      <c r="O178" s="65"/>
      <c r="P178" s="187">
        <f>O178*H178</f>
        <v>0</v>
      </c>
      <c r="Q178" s="187">
        <v>3.1E-4</v>
      </c>
      <c r="R178" s="187">
        <f>Q178*H178</f>
        <v>3.0999999999999999E-3</v>
      </c>
      <c r="S178" s="187">
        <v>0</v>
      </c>
      <c r="T178" s="18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9" t="s">
        <v>313</v>
      </c>
      <c r="AT178" s="189" t="s">
        <v>310</v>
      </c>
      <c r="AU178" s="189" t="s">
        <v>86</v>
      </c>
      <c r="AY178" s="18" t="s">
        <v>233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8" t="s">
        <v>80</v>
      </c>
      <c r="BK178" s="190">
        <f>ROUND(I178*H178,2)</f>
        <v>0</v>
      </c>
      <c r="BL178" s="18" t="s">
        <v>194</v>
      </c>
      <c r="BM178" s="189" t="s">
        <v>3150</v>
      </c>
    </row>
    <row r="179" spans="1:65" s="2" customFormat="1" ht="24.2" customHeight="1">
      <c r="A179" s="35"/>
      <c r="B179" s="36"/>
      <c r="C179" s="178" t="s">
        <v>472</v>
      </c>
      <c r="D179" s="178" t="s">
        <v>236</v>
      </c>
      <c r="E179" s="179" t="s">
        <v>1602</v>
      </c>
      <c r="F179" s="180" t="s">
        <v>1603</v>
      </c>
      <c r="G179" s="181" t="s">
        <v>301</v>
      </c>
      <c r="H179" s="182">
        <v>5</v>
      </c>
      <c r="I179" s="183"/>
      <c r="J179" s="184">
        <f>ROUND(I179*H179,2)</f>
        <v>0</v>
      </c>
      <c r="K179" s="180" t="s">
        <v>240</v>
      </c>
      <c r="L179" s="40"/>
      <c r="M179" s="185" t="s">
        <v>19</v>
      </c>
      <c r="N179" s="186" t="s">
        <v>46</v>
      </c>
      <c r="O179" s="65"/>
      <c r="P179" s="187">
        <f>O179*H179</f>
        <v>0</v>
      </c>
      <c r="Q179" s="187">
        <v>2.4000000000000001E-4</v>
      </c>
      <c r="R179" s="187">
        <f>Q179*H179</f>
        <v>1.2000000000000001E-3</v>
      </c>
      <c r="S179" s="187">
        <v>0</v>
      </c>
      <c r="T179" s="18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9" t="s">
        <v>194</v>
      </c>
      <c r="AT179" s="189" t="s">
        <v>236</v>
      </c>
      <c r="AU179" s="189" t="s">
        <v>86</v>
      </c>
      <c r="AY179" s="18" t="s">
        <v>233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8" t="s">
        <v>80</v>
      </c>
      <c r="BK179" s="190">
        <f>ROUND(I179*H179,2)</f>
        <v>0</v>
      </c>
      <c r="BL179" s="18" t="s">
        <v>194</v>
      </c>
      <c r="BM179" s="189" t="s">
        <v>3151</v>
      </c>
    </row>
    <row r="180" spans="1:65" s="2" customFormat="1">
      <c r="A180" s="35"/>
      <c r="B180" s="36"/>
      <c r="C180" s="37"/>
      <c r="D180" s="191" t="s">
        <v>243</v>
      </c>
      <c r="E180" s="37"/>
      <c r="F180" s="192" t="s">
        <v>1605</v>
      </c>
      <c r="G180" s="37"/>
      <c r="H180" s="37"/>
      <c r="I180" s="193"/>
      <c r="J180" s="37"/>
      <c r="K180" s="37"/>
      <c r="L180" s="40"/>
      <c r="M180" s="194"/>
      <c r="N180" s="195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243</v>
      </c>
      <c r="AU180" s="18" t="s">
        <v>86</v>
      </c>
    </row>
    <row r="181" spans="1:65" s="2" customFormat="1" ht="49.15" customHeight="1">
      <c r="A181" s="35"/>
      <c r="B181" s="36"/>
      <c r="C181" s="178" t="s">
        <v>476</v>
      </c>
      <c r="D181" s="178" t="s">
        <v>236</v>
      </c>
      <c r="E181" s="179" t="s">
        <v>1606</v>
      </c>
      <c r="F181" s="180" t="s">
        <v>1607</v>
      </c>
      <c r="G181" s="181" t="s">
        <v>549</v>
      </c>
      <c r="H181" s="182">
        <v>0.122</v>
      </c>
      <c r="I181" s="183"/>
      <c r="J181" s="184">
        <f>ROUND(I181*H181,2)</f>
        <v>0</v>
      </c>
      <c r="K181" s="180" t="s">
        <v>240</v>
      </c>
      <c r="L181" s="40"/>
      <c r="M181" s="185" t="s">
        <v>19</v>
      </c>
      <c r="N181" s="186" t="s">
        <v>46</v>
      </c>
      <c r="O181" s="65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9" t="s">
        <v>194</v>
      </c>
      <c r="AT181" s="189" t="s">
        <v>236</v>
      </c>
      <c r="AU181" s="189" t="s">
        <v>86</v>
      </c>
      <c r="AY181" s="18" t="s">
        <v>233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8" t="s">
        <v>80</v>
      </c>
      <c r="BK181" s="190">
        <f>ROUND(I181*H181,2)</f>
        <v>0</v>
      </c>
      <c r="BL181" s="18" t="s">
        <v>194</v>
      </c>
      <c r="BM181" s="189" t="s">
        <v>3152</v>
      </c>
    </row>
    <row r="182" spans="1:65" s="2" customFormat="1">
      <c r="A182" s="35"/>
      <c r="B182" s="36"/>
      <c r="C182" s="37"/>
      <c r="D182" s="191" t="s">
        <v>243</v>
      </c>
      <c r="E182" s="37"/>
      <c r="F182" s="192" t="s">
        <v>1609</v>
      </c>
      <c r="G182" s="37"/>
      <c r="H182" s="37"/>
      <c r="I182" s="193"/>
      <c r="J182" s="37"/>
      <c r="K182" s="37"/>
      <c r="L182" s="40"/>
      <c r="M182" s="194"/>
      <c r="N182" s="195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243</v>
      </c>
      <c r="AU182" s="18" t="s">
        <v>86</v>
      </c>
    </row>
    <row r="183" spans="1:65" s="2" customFormat="1" ht="49.15" customHeight="1">
      <c r="A183" s="35"/>
      <c r="B183" s="36"/>
      <c r="C183" s="178" t="s">
        <v>482</v>
      </c>
      <c r="D183" s="178" t="s">
        <v>236</v>
      </c>
      <c r="E183" s="179" t="s">
        <v>1610</v>
      </c>
      <c r="F183" s="180" t="s">
        <v>1611</v>
      </c>
      <c r="G183" s="181" t="s">
        <v>549</v>
      </c>
      <c r="H183" s="182">
        <v>0.122</v>
      </c>
      <c r="I183" s="183"/>
      <c r="J183" s="184">
        <f>ROUND(I183*H183,2)</f>
        <v>0</v>
      </c>
      <c r="K183" s="180" t="s">
        <v>240</v>
      </c>
      <c r="L183" s="40"/>
      <c r="M183" s="185" t="s">
        <v>19</v>
      </c>
      <c r="N183" s="186" t="s">
        <v>46</v>
      </c>
      <c r="O183" s="65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9" t="s">
        <v>194</v>
      </c>
      <c r="AT183" s="189" t="s">
        <v>236</v>
      </c>
      <c r="AU183" s="189" t="s">
        <v>86</v>
      </c>
      <c r="AY183" s="18" t="s">
        <v>233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8" t="s">
        <v>80</v>
      </c>
      <c r="BK183" s="190">
        <f>ROUND(I183*H183,2)</f>
        <v>0</v>
      </c>
      <c r="BL183" s="18" t="s">
        <v>194</v>
      </c>
      <c r="BM183" s="189" t="s">
        <v>3153</v>
      </c>
    </row>
    <row r="184" spans="1:65" s="2" customFormat="1">
      <c r="A184" s="35"/>
      <c r="B184" s="36"/>
      <c r="C184" s="37"/>
      <c r="D184" s="191" t="s">
        <v>243</v>
      </c>
      <c r="E184" s="37"/>
      <c r="F184" s="192" t="s">
        <v>1613</v>
      </c>
      <c r="G184" s="37"/>
      <c r="H184" s="37"/>
      <c r="I184" s="193"/>
      <c r="J184" s="37"/>
      <c r="K184" s="37"/>
      <c r="L184" s="40"/>
      <c r="M184" s="194"/>
      <c r="N184" s="195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243</v>
      </c>
      <c r="AU184" s="18" t="s">
        <v>86</v>
      </c>
    </row>
    <row r="185" spans="1:65" s="12" customFormat="1" ht="22.9" customHeight="1">
      <c r="B185" s="162"/>
      <c r="C185" s="163"/>
      <c r="D185" s="164" t="s">
        <v>74</v>
      </c>
      <c r="E185" s="176" t="s">
        <v>1614</v>
      </c>
      <c r="F185" s="176" t="s">
        <v>1615</v>
      </c>
      <c r="G185" s="163"/>
      <c r="H185" s="163"/>
      <c r="I185" s="166"/>
      <c r="J185" s="177">
        <f>BK185</f>
        <v>0</v>
      </c>
      <c r="K185" s="163"/>
      <c r="L185" s="168"/>
      <c r="M185" s="169"/>
      <c r="N185" s="170"/>
      <c r="O185" s="170"/>
      <c r="P185" s="171">
        <f>SUM(P186:P206)</f>
        <v>0</v>
      </c>
      <c r="Q185" s="170"/>
      <c r="R185" s="171">
        <f>SUM(R186:R206)</f>
        <v>0.23058000000000001</v>
      </c>
      <c r="S185" s="170"/>
      <c r="T185" s="172">
        <f>SUM(T186:T206)</f>
        <v>0.24479999999999999</v>
      </c>
      <c r="AR185" s="173" t="s">
        <v>86</v>
      </c>
      <c r="AT185" s="174" t="s">
        <v>74</v>
      </c>
      <c r="AU185" s="174" t="s">
        <v>80</v>
      </c>
      <c r="AY185" s="173" t="s">
        <v>233</v>
      </c>
      <c r="BK185" s="175">
        <f>SUM(BK186:BK206)</f>
        <v>0</v>
      </c>
    </row>
    <row r="186" spans="1:65" s="2" customFormat="1" ht="21.75" customHeight="1">
      <c r="A186" s="35"/>
      <c r="B186" s="36"/>
      <c r="C186" s="178" t="s">
        <v>486</v>
      </c>
      <c r="D186" s="178" t="s">
        <v>236</v>
      </c>
      <c r="E186" s="179" t="s">
        <v>1616</v>
      </c>
      <c r="F186" s="180" t="s">
        <v>1617</v>
      </c>
      <c r="G186" s="181" t="s">
        <v>1099</v>
      </c>
      <c r="H186" s="182">
        <v>9</v>
      </c>
      <c r="I186" s="183"/>
      <c r="J186" s="184">
        <f>ROUND(I186*H186,2)</f>
        <v>0</v>
      </c>
      <c r="K186" s="180" t="s">
        <v>240</v>
      </c>
      <c r="L186" s="40"/>
      <c r="M186" s="185" t="s">
        <v>19</v>
      </c>
      <c r="N186" s="186" t="s">
        <v>46</v>
      </c>
      <c r="O186" s="65"/>
      <c r="P186" s="187">
        <f>O186*H186</f>
        <v>0</v>
      </c>
      <c r="Q186" s="187">
        <v>0</v>
      </c>
      <c r="R186" s="187">
        <f>Q186*H186</f>
        <v>0</v>
      </c>
      <c r="S186" s="187">
        <v>2.7199999999999998E-2</v>
      </c>
      <c r="T186" s="188">
        <f>S186*H186</f>
        <v>0.24479999999999999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9" t="s">
        <v>194</v>
      </c>
      <c r="AT186" s="189" t="s">
        <v>236</v>
      </c>
      <c r="AU186" s="189" t="s">
        <v>86</v>
      </c>
      <c r="AY186" s="18" t="s">
        <v>233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8" t="s">
        <v>80</v>
      </c>
      <c r="BK186" s="190">
        <f>ROUND(I186*H186,2)</f>
        <v>0</v>
      </c>
      <c r="BL186" s="18" t="s">
        <v>194</v>
      </c>
      <c r="BM186" s="189" t="s">
        <v>3154</v>
      </c>
    </row>
    <row r="187" spans="1:65" s="2" customFormat="1">
      <c r="A187" s="35"/>
      <c r="B187" s="36"/>
      <c r="C187" s="37"/>
      <c r="D187" s="191" t="s">
        <v>243</v>
      </c>
      <c r="E187" s="37"/>
      <c r="F187" s="192" t="s">
        <v>1619</v>
      </c>
      <c r="G187" s="37"/>
      <c r="H187" s="37"/>
      <c r="I187" s="193"/>
      <c r="J187" s="37"/>
      <c r="K187" s="37"/>
      <c r="L187" s="40"/>
      <c r="M187" s="194"/>
      <c r="N187" s="195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243</v>
      </c>
      <c r="AU187" s="18" t="s">
        <v>86</v>
      </c>
    </row>
    <row r="188" spans="1:65" s="2" customFormat="1" ht="24.2" customHeight="1">
      <c r="A188" s="35"/>
      <c r="B188" s="36"/>
      <c r="C188" s="178" t="s">
        <v>492</v>
      </c>
      <c r="D188" s="178" t="s">
        <v>236</v>
      </c>
      <c r="E188" s="179" t="s">
        <v>1620</v>
      </c>
      <c r="F188" s="180" t="s">
        <v>1621</v>
      </c>
      <c r="G188" s="181" t="s">
        <v>1099</v>
      </c>
      <c r="H188" s="182">
        <v>9</v>
      </c>
      <c r="I188" s="183"/>
      <c r="J188" s="184">
        <f>ROUND(I188*H188,2)</f>
        <v>0</v>
      </c>
      <c r="K188" s="180" t="s">
        <v>240</v>
      </c>
      <c r="L188" s="40"/>
      <c r="M188" s="185" t="s">
        <v>19</v>
      </c>
      <c r="N188" s="186" t="s">
        <v>46</v>
      </c>
      <c r="O188" s="65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9" t="s">
        <v>194</v>
      </c>
      <c r="AT188" s="189" t="s">
        <v>236</v>
      </c>
      <c r="AU188" s="189" t="s">
        <v>86</v>
      </c>
      <c r="AY188" s="18" t="s">
        <v>233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8" t="s">
        <v>80</v>
      </c>
      <c r="BK188" s="190">
        <f>ROUND(I188*H188,2)</f>
        <v>0</v>
      </c>
      <c r="BL188" s="18" t="s">
        <v>194</v>
      </c>
      <c r="BM188" s="189" t="s">
        <v>3155</v>
      </c>
    </row>
    <row r="189" spans="1:65" s="2" customFormat="1">
      <c r="A189" s="35"/>
      <c r="B189" s="36"/>
      <c r="C189" s="37"/>
      <c r="D189" s="191" t="s">
        <v>243</v>
      </c>
      <c r="E189" s="37"/>
      <c r="F189" s="192" t="s">
        <v>1623</v>
      </c>
      <c r="G189" s="37"/>
      <c r="H189" s="37"/>
      <c r="I189" s="193"/>
      <c r="J189" s="37"/>
      <c r="K189" s="37"/>
      <c r="L189" s="40"/>
      <c r="M189" s="194"/>
      <c r="N189" s="195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243</v>
      </c>
      <c r="AU189" s="18" t="s">
        <v>86</v>
      </c>
    </row>
    <row r="190" spans="1:65" s="2" customFormat="1" ht="24.2" customHeight="1">
      <c r="A190" s="35"/>
      <c r="B190" s="36"/>
      <c r="C190" s="178" t="s">
        <v>496</v>
      </c>
      <c r="D190" s="178" t="s">
        <v>236</v>
      </c>
      <c r="E190" s="179" t="s">
        <v>1624</v>
      </c>
      <c r="F190" s="180" t="s">
        <v>1625</v>
      </c>
      <c r="G190" s="181" t="s">
        <v>1099</v>
      </c>
      <c r="H190" s="182">
        <v>9</v>
      </c>
      <c r="I190" s="183"/>
      <c r="J190" s="184">
        <f>ROUND(I190*H190,2)</f>
        <v>0</v>
      </c>
      <c r="K190" s="180" t="s">
        <v>240</v>
      </c>
      <c r="L190" s="40"/>
      <c r="M190" s="185" t="s">
        <v>19</v>
      </c>
      <c r="N190" s="186" t="s">
        <v>46</v>
      </c>
      <c r="O190" s="65"/>
      <c r="P190" s="187">
        <f>O190*H190</f>
        <v>0</v>
      </c>
      <c r="Q190" s="187">
        <v>2.9999999999999997E-4</v>
      </c>
      <c r="R190" s="187">
        <f>Q190*H190</f>
        <v>2.6999999999999997E-3</v>
      </c>
      <c r="S190" s="187">
        <v>0</v>
      </c>
      <c r="T190" s="18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9" t="s">
        <v>194</v>
      </c>
      <c r="AT190" s="189" t="s">
        <v>236</v>
      </c>
      <c r="AU190" s="189" t="s">
        <v>86</v>
      </c>
      <c r="AY190" s="18" t="s">
        <v>233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8" t="s">
        <v>80</v>
      </c>
      <c r="BK190" s="190">
        <f>ROUND(I190*H190,2)</f>
        <v>0</v>
      </c>
      <c r="BL190" s="18" t="s">
        <v>194</v>
      </c>
      <c r="BM190" s="189" t="s">
        <v>3156</v>
      </c>
    </row>
    <row r="191" spans="1:65" s="2" customFormat="1">
      <c r="A191" s="35"/>
      <c r="B191" s="36"/>
      <c r="C191" s="37"/>
      <c r="D191" s="191" t="s">
        <v>243</v>
      </c>
      <c r="E191" s="37"/>
      <c r="F191" s="192" t="s">
        <v>1627</v>
      </c>
      <c r="G191" s="37"/>
      <c r="H191" s="37"/>
      <c r="I191" s="193"/>
      <c r="J191" s="37"/>
      <c r="K191" s="37"/>
      <c r="L191" s="40"/>
      <c r="M191" s="194"/>
      <c r="N191" s="195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243</v>
      </c>
      <c r="AU191" s="18" t="s">
        <v>86</v>
      </c>
    </row>
    <row r="192" spans="1:65" s="2" customFormat="1" ht="24.2" customHeight="1">
      <c r="A192" s="35"/>
      <c r="B192" s="36"/>
      <c r="C192" s="178" t="s">
        <v>502</v>
      </c>
      <c r="D192" s="178" t="s">
        <v>236</v>
      </c>
      <c r="E192" s="179" t="s">
        <v>1628</v>
      </c>
      <c r="F192" s="180" t="s">
        <v>1629</v>
      </c>
      <c r="G192" s="181" t="s">
        <v>1099</v>
      </c>
      <c r="H192" s="182">
        <v>9</v>
      </c>
      <c r="I192" s="183"/>
      <c r="J192" s="184">
        <f>ROUND(I192*H192,2)</f>
        <v>0</v>
      </c>
      <c r="K192" s="180" t="s">
        <v>240</v>
      </c>
      <c r="L192" s="40"/>
      <c r="M192" s="185" t="s">
        <v>19</v>
      </c>
      <c r="N192" s="186" t="s">
        <v>46</v>
      </c>
      <c r="O192" s="65"/>
      <c r="P192" s="187">
        <f>O192*H192</f>
        <v>0</v>
      </c>
      <c r="Q192" s="187">
        <v>1.5E-3</v>
      </c>
      <c r="R192" s="187">
        <f>Q192*H192</f>
        <v>1.35E-2</v>
      </c>
      <c r="S192" s="187">
        <v>0</v>
      </c>
      <c r="T192" s="18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9" t="s">
        <v>194</v>
      </c>
      <c r="AT192" s="189" t="s">
        <v>236</v>
      </c>
      <c r="AU192" s="189" t="s">
        <v>86</v>
      </c>
      <c r="AY192" s="18" t="s">
        <v>233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8" t="s">
        <v>80</v>
      </c>
      <c r="BK192" s="190">
        <f>ROUND(I192*H192,2)</f>
        <v>0</v>
      </c>
      <c r="BL192" s="18" t="s">
        <v>194</v>
      </c>
      <c r="BM192" s="189" t="s">
        <v>3157</v>
      </c>
    </row>
    <row r="193" spans="1:65" s="2" customFormat="1">
      <c r="A193" s="35"/>
      <c r="B193" s="36"/>
      <c r="C193" s="37"/>
      <c r="D193" s="191" t="s">
        <v>243</v>
      </c>
      <c r="E193" s="37"/>
      <c r="F193" s="192" t="s">
        <v>1631</v>
      </c>
      <c r="G193" s="37"/>
      <c r="H193" s="37"/>
      <c r="I193" s="193"/>
      <c r="J193" s="37"/>
      <c r="K193" s="37"/>
      <c r="L193" s="40"/>
      <c r="M193" s="194"/>
      <c r="N193" s="195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243</v>
      </c>
      <c r="AU193" s="18" t="s">
        <v>86</v>
      </c>
    </row>
    <row r="194" spans="1:65" s="2" customFormat="1" ht="33" customHeight="1">
      <c r="A194" s="35"/>
      <c r="B194" s="36"/>
      <c r="C194" s="178" t="s">
        <v>507</v>
      </c>
      <c r="D194" s="178" t="s">
        <v>236</v>
      </c>
      <c r="E194" s="179" t="s">
        <v>1632</v>
      </c>
      <c r="F194" s="180" t="s">
        <v>1633</v>
      </c>
      <c r="G194" s="181" t="s">
        <v>1099</v>
      </c>
      <c r="H194" s="182">
        <v>9</v>
      </c>
      <c r="I194" s="183"/>
      <c r="J194" s="184">
        <f>ROUND(I194*H194,2)</f>
        <v>0</v>
      </c>
      <c r="K194" s="180" t="s">
        <v>240</v>
      </c>
      <c r="L194" s="40"/>
      <c r="M194" s="185" t="s">
        <v>19</v>
      </c>
      <c r="N194" s="186" t="s">
        <v>46</v>
      </c>
      <c r="O194" s="65"/>
      <c r="P194" s="187">
        <f>O194*H194</f>
        <v>0</v>
      </c>
      <c r="Q194" s="187">
        <v>4.4999999999999997E-3</v>
      </c>
      <c r="R194" s="187">
        <f>Q194*H194</f>
        <v>4.0499999999999994E-2</v>
      </c>
      <c r="S194" s="187">
        <v>0</v>
      </c>
      <c r="T194" s="18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9" t="s">
        <v>194</v>
      </c>
      <c r="AT194" s="189" t="s">
        <v>236</v>
      </c>
      <c r="AU194" s="189" t="s">
        <v>86</v>
      </c>
      <c r="AY194" s="18" t="s">
        <v>233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8" t="s">
        <v>80</v>
      </c>
      <c r="BK194" s="190">
        <f>ROUND(I194*H194,2)</f>
        <v>0</v>
      </c>
      <c r="BL194" s="18" t="s">
        <v>194</v>
      </c>
      <c r="BM194" s="189" t="s">
        <v>3158</v>
      </c>
    </row>
    <row r="195" spans="1:65" s="2" customFormat="1">
      <c r="A195" s="35"/>
      <c r="B195" s="36"/>
      <c r="C195" s="37"/>
      <c r="D195" s="191" t="s">
        <v>243</v>
      </c>
      <c r="E195" s="37"/>
      <c r="F195" s="192" t="s">
        <v>1635</v>
      </c>
      <c r="G195" s="37"/>
      <c r="H195" s="37"/>
      <c r="I195" s="193"/>
      <c r="J195" s="37"/>
      <c r="K195" s="37"/>
      <c r="L195" s="40"/>
      <c r="M195" s="194"/>
      <c r="N195" s="195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243</v>
      </c>
      <c r="AU195" s="18" t="s">
        <v>86</v>
      </c>
    </row>
    <row r="196" spans="1:65" s="2" customFormat="1" ht="37.9" customHeight="1">
      <c r="A196" s="35"/>
      <c r="B196" s="36"/>
      <c r="C196" s="178" t="s">
        <v>511</v>
      </c>
      <c r="D196" s="178" t="s">
        <v>236</v>
      </c>
      <c r="E196" s="179" t="s">
        <v>1636</v>
      </c>
      <c r="F196" s="180" t="s">
        <v>1637</v>
      </c>
      <c r="G196" s="181" t="s">
        <v>1099</v>
      </c>
      <c r="H196" s="182">
        <v>9</v>
      </c>
      <c r="I196" s="183"/>
      <c r="J196" s="184">
        <f>ROUND(I196*H196,2)</f>
        <v>0</v>
      </c>
      <c r="K196" s="180" t="s">
        <v>240</v>
      </c>
      <c r="L196" s="40"/>
      <c r="M196" s="185" t="s">
        <v>19</v>
      </c>
      <c r="N196" s="186" t="s">
        <v>46</v>
      </c>
      <c r="O196" s="65"/>
      <c r="P196" s="187">
        <f>O196*H196</f>
        <v>0</v>
      </c>
      <c r="Q196" s="187">
        <v>5.3E-3</v>
      </c>
      <c r="R196" s="187">
        <f>Q196*H196</f>
        <v>4.7699999999999999E-2</v>
      </c>
      <c r="S196" s="187">
        <v>0</v>
      </c>
      <c r="T196" s="18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9" t="s">
        <v>194</v>
      </c>
      <c r="AT196" s="189" t="s">
        <v>236</v>
      </c>
      <c r="AU196" s="189" t="s">
        <v>86</v>
      </c>
      <c r="AY196" s="18" t="s">
        <v>233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8" t="s">
        <v>80</v>
      </c>
      <c r="BK196" s="190">
        <f>ROUND(I196*H196,2)</f>
        <v>0</v>
      </c>
      <c r="BL196" s="18" t="s">
        <v>194</v>
      </c>
      <c r="BM196" s="189" t="s">
        <v>3159</v>
      </c>
    </row>
    <row r="197" spans="1:65" s="2" customFormat="1">
      <c r="A197" s="35"/>
      <c r="B197" s="36"/>
      <c r="C197" s="37"/>
      <c r="D197" s="191" t="s">
        <v>243</v>
      </c>
      <c r="E197" s="37"/>
      <c r="F197" s="192" t="s">
        <v>1639</v>
      </c>
      <c r="G197" s="37"/>
      <c r="H197" s="37"/>
      <c r="I197" s="193"/>
      <c r="J197" s="37"/>
      <c r="K197" s="37"/>
      <c r="L197" s="40"/>
      <c r="M197" s="194"/>
      <c r="N197" s="195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243</v>
      </c>
      <c r="AU197" s="18" t="s">
        <v>86</v>
      </c>
    </row>
    <row r="198" spans="1:65" s="2" customFormat="1" ht="16.5" customHeight="1">
      <c r="A198" s="35"/>
      <c r="B198" s="36"/>
      <c r="C198" s="206" t="s">
        <v>516</v>
      </c>
      <c r="D198" s="206" t="s">
        <v>310</v>
      </c>
      <c r="E198" s="207" t="s">
        <v>1640</v>
      </c>
      <c r="F198" s="208" t="s">
        <v>1641</v>
      </c>
      <c r="G198" s="209" t="s">
        <v>1099</v>
      </c>
      <c r="H198" s="210">
        <v>9.9</v>
      </c>
      <c r="I198" s="211"/>
      <c r="J198" s="212">
        <f>ROUND(I198*H198,2)</f>
        <v>0</v>
      </c>
      <c r="K198" s="208" t="s">
        <v>240</v>
      </c>
      <c r="L198" s="213"/>
      <c r="M198" s="214" t="s">
        <v>19</v>
      </c>
      <c r="N198" s="215" t="s">
        <v>46</v>
      </c>
      <c r="O198" s="65"/>
      <c r="P198" s="187">
        <f>O198*H198</f>
        <v>0</v>
      </c>
      <c r="Q198" s="187">
        <v>1.26E-2</v>
      </c>
      <c r="R198" s="187">
        <f>Q198*H198</f>
        <v>0.12474</v>
      </c>
      <c r="S198" s="187">
        <v>0</v>
      </c>
      <c r="T198" s="18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9" t="s">
        <v>313</v>
      </c>
      <c r="AT198" s="189" t="s">
        <v>310</v>
      </c>
      <c r="AU198" s="189" t="s">
        <v>86</v>
      </c>
      <c r="AY198" s="18" t="s">
        <v>233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8" t="s">
        <v>80</v>
      </c>
      <c r="BK198" s="190">
        <f>ROUND(I198*H198,2)</f>
        <v>0</v>
      </c>
      <c r="BL198" s="18" t="s">
        <v>194</v>
      </c>
      <c r="BM198" s="189" t="s">
        <v>3160</v>
      </c>
    </row>
    <row r="199" spans="1:65" s="2" customFormat="1" ht="33" customHeight="1">
      <c r="A199" s="35"/>
      <c r="B199" s="36"/>
      <c r="C199" s="178" t="s">
        <v>520</v>
      </c>
      <c r="D199" s="178" t="s">
        <v>236</v>
      </c>
      <c r="E199" s="179" t="s">
        <v>1643</v>
      </c>
      <c r="F199" s="180" t="s">
        <v>1644</v>
      </c>
      <c r="G199" s="181" t="s">
        <v>1099</v>
      </c>
      <c r="H199" s="182">
        <v>9</v>
      </c>
      <c r="I199" s="183"/>
      <c r="J199" s="184">
        <f>ROUND(I199*H199,2)</f>
        <v>0</v>
      </c>
      <c r="K199" s="180" t="s">
        <v>240</v>
      </c>
      <c r="L199" s="40"/>
      <c r="M199" s="185" t="s">
        <v>19</v>
      </c>
      <c r="N199" s="186" t="s">
        <v>46</v>
      </c>
      <c r="O199" s="65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9" t="s">
        <v>194</v>
      </c>
      <c r="AT199" s="189" t="s">
        <v>236</v>
      </c>
      <c r="AU199" s="189" t="s">
        <v>86</v>
      </c>
      <c r="AY199" s="18" t="s">
        <v>233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8" t="s">
        <v>80</v>
      </c>
      <c r="BK199" s="190">
        <f>ROUND(I199*H199,2)</f>
        <v>0</v>
      </c>
      <c r="BL199" s="18" t="s">
        <v>194</v>
      </c>
      <c r="BM199" s="189" t="s">
        <v>3161</v>
      </c>
    </row>
    <row r="200" spans="1:65" s="2" customFormat="1">
      <c r="A200" s="35"/>
      <c r="B200" s="36"/>
      <c r="C200" s="37"/>
      <c r="D200" s="191" t="s">
        <v>243</v>
      </c>
      <c r="E200" s="37"/>
      <c r="F200" s="192" t="s">
        <v>1646</v>
      </c>
      <c r="G200" s="37"/>
      <c r="H200" s="37"/>
      <c r="I200" s="193"/>
      <c r="J200" s="37"/>
      <c r="K200" s="37"/>
      <c r="L200" s="40"/>
      <c r="M200" s="194"/>
      <c r="N200" s="195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243</v>
      </c>
      <c r="AU200" s="18" t="s">
        <v>86</v>
      </c>
    </row>
    <row r="201" spans="1:65" s="2" customFormat="1" ht="24.2" customHeight="1">
      <c r="A201" s="35"/>
      <c r="B201" s="36"/>
      <c r="C201" s="178" t="s">
        <v>526</v>
      </c>
      <c r="D201" s="178" t="s">
        <v>236</v>
      </c>
      <c r="E201" s="179" t="s">
        <v>1647</v>
      </c>
      <c r="F201" s="180" t="s">
        <v>1648</v>
      </c>
      <c r="G201" s="181" t="s">
        <v>307</v>
      </c>
      <c r="H201" s="182">
        <v>48</v>
      </c>
      <c r="I201" s="183"/>
      <c r="J201" s="184">
        <f>ROUND(I201*H201,2)</f>
        <v>0</v>
      </c>
      <c r="K201" s="180" t="s">
        <v>240</v>
      </c>
      <c r="L201" s="40"/>
      <c r="M201" s="185" t="s">
        <v>19</v>
      </c>
      <c r="N201" s="186" t="s">
        <v>46</v>
      </c>
      <c r="O201" s="65"/>
      <c r="P201" s="187">
        <f>O201*H201</f>
        <v>0</v>
      </c>
      <c r="Q201" s="187">
        <v>3.0000000000000001E-5</v>
      </c>
      <c r="R201" s="187">
        <f>Q201*H201</f>
        <v>1.4400000000000001E-3</v>
      </c>
      <c r="S201" s="187">
        <v>0</v>
      </c>
      <c r="T201" s="18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9" t="s">
        <v>194</v>
      </c>
      <c r="AT201" s="189" t="s">
        <v>236</v>
      </c>
      <c r="AU201" s="189" t="s">
        <v>86</v>
      </c>
      <c r="AY201" s="18" t="s">
        <v>233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8" t="s">
        <v>80</v>
      </c>
      <c r="BK201" s="190">
        <f>ROUND(I201*H201,2)</f>
        <v>0</v>
      </c>
      <c r="BL201" s="18" t="s">
        <v>194</v>
      </c>
      <c r="BM201" s="189" t="s">
        <v>3162</v>
      </c>
    </row>
    <row r="202" spans="1:65" s="2" customFormat="1">
      <c r="A202" s="35"/>
      <c r="B202" s="36"/>
      <c r="C202" s="37"/>
      <c r="D202" s="191" t="s">
        <v>243</v>
      </c>
      <c r="E202" s="37"/>
      <c r="F202" s="192" t="s">
        <v>1650</v>
      </c>
      <c r="G202" s="37"/>
      <c r="H202" s="37"/>
      <c r="I202" s="193"/>
      <c r="J202" s="37"/>
      <c r="K202" s="37"/>
      <c r="L202" s="40"/>
      <c r="M202" s="194"/>
      <c r="N202" s="195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243</v>
      </c>
      <c r="AU202" s="18" t="s">
        <v>86</v>
      </c>
    </row>
    <row r="203" spans="1:65" s="2" customFormat="1" ht="49.15" customHeight="1">
      <c r="A203" s="35"/>
      <c r="B203" s="36"/>
      <c r="C203" s="178" t="s">
        <v>532</v>
      </c>
      <c r="D203" s="178" t="s">
        <v>236</v>
      </c>
      <c r="E203" s="179" t="s">
        <v>1651</v>
      </c>
      <c r="F203" s="180" t="s">
        <v>1652</v>
      </c>
      <c r="G203" s="181" t="s">
        <v>549</v>
      </c>
      <c r="H203" s="182">
        <v>0.23100000000000001</v>
      </c>
      <c r="I203" s="183"/>
      <c r="J203" s="184">
        <f>ROUND(I203*H203,2)</f>
        <v>0</v>
      </c>
      <c r="K203" s="180" t="s">
        <v>240</v>
      </c>
      <c r="L203" s="40"/>
      <c r="M203" s="185" t="s">
        <v>19</v>
      </c>
      <c r="N203" s="186" t="s">
        <v>46</v>
      </c>
      <c r="O203" s="65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9" t="s">
        <v>194</v>
      </c>
      <c r="AT203" s="189" t="s">
        <v>236</v>
      </c>
      <c r="AU203" s="189" t="s">
        <v>86</v>
      </c>
      <c r="AY203" s="18" t="s">
        <v>233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8" t="s">
        <v>80</v>
      </c>
      <c r="BK203" s="190">
        <f>ROUND(I203*H203,2)</f>
        <v>0</v>
      </c>
      <c r="BL203" s="18" t="s">
        <v>194</v>
      </c>
      <c r="BM203" s="189" t="s">
        <v>3163</v>
      </c>
    </row>
    <row r="204" spans="1:65" s="2" customFormat="1">
      <c r="A204" s="35"/>
      <c r="B204" s="36"/>
      <c r="C204" s="37"/>
      <c r="D204" s="191" t="s">
        <v>243</v>
      </c>
      <c r="E204" s="37"/>
      <c r="F204" s="192" t="s">
        <v>1654</v>
      </c>
      <c r="G204" s="37"/>
      <c r="H204" s="37"/>
      <c r="I204" s="193"/>
      <c r="J204" s="37"/>
      <c r="K204" s="37"/>
      <c r="L204" s="40"/>
      <c r="M204" s="194"/>
      <c r="N204" s="195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243</v>
      </c>
      <c r="AU204" s="18" t="s">
        <v>86</v>
      </c>
    </row>
    <row r="205" spans="1:65" s="2" customFormat="1" ht="49.15" customHeight="1">
      <c r="A205" s="35"/>
      <c r="B205" s="36"/>
      <c r="C205" s="178" t="s">
        <v>536</v>
      </c>
      <c r="D205" s="178" t="s">
        <v>236</v>
      </c>
      <c r="E205" s="179" t="s">
        <v>1655</v>
      </c>
      <c r="F205" s="180" t="s">
        <v>1656</v>
      </c>
      <c r="G205" s="181" t="s">
        <v>549</v>
      </c>
      <c r="H205" s="182">
        <v>0.23100000000000001</v>
      </c>
      <c r="I205" s="183"/>
      <c r="J205" s="184">
        <f>ROUND(I205*H205,2)</f>
        <v>0</v>
      </c>
      <c r="K205" s="180" t="s">
        <v>240</v>
      </c>
      <c r="L205" s="40"/>
      <c r="M205" s="185" t="s">
        <v>19</v>
      </c>
      <c r="N205" s="186" t="s">
        <v>46</v>
      </c>
      <c r="O205" s="65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9" t="s">
        <v>194</v>
      </c>
      <c r="AT205" s="189" t="s">
        <v>236</v>
      </c>
      <c r="AU205" s="189" t="s">
        <v>86</v>
      </c>
      <c r="AY205" s="18" t="s">
        <v>233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8" t="s">
        <v>80</v>
      </c>
      <c r="BK205" s="190">
        <f>ROUND(I205*H205,2)</f>
        <v>0</v>
      </c>
      <c r="BL205" s="18" t="s">
        <v>194</v>
      </c>
      <c r="BM205" s="189" t="s">
        <v>3164</v>
      </c>
    </row>
    <row r="206" spans="1:65" s="2" customFormat="1">
      <c r="A206" s="35"/>
      <c r="B206" s="36"/>
      <c r="C206" s="37"/>
      <c r="D206" s="191" t="s">
        <v>243</v>
      </c>
      <c r="E206" s="37"/>
      <c r="F206" s="192" t="s">
        <v>1658</v>
      </c>
      <c r="G206" s="37"/>
      <c r="H206" s="37"/>
      <c r="I206" s="193"/>
      <c r="J206" s="37"/>
      <c r="K206" s="37"/>
      <c r="L206" s="40"/>
      <c r="M206" s="198"/>
      <c r="N206" s="199"/>
      <c r="O206" s="200"/>
      <c r="P206" s="200"/>
      <c r="Q206" s="200"/>
      <c r="R206" s="200"/>
      <c r="S206" s="200"/>
      <c r="T206" s="20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243</v>
      </c>
      <c r="AU206" s="18" t="s">
        <v>86</v>
      </c>
    </row>
    <row r="207" spans="1:65" s="2" customFormat="1" ht="6.95" customHeight="1">
      <c r="A207" s="35"/>
      <c r="B207" s="48"/>
      <c r="C207" s="49"/>
      <c r="D207" s="49"/>
      <c r="E207" s="49"/>
      <c r="F207" s="49"/>
      <c r="G207" s="49"/>
      <c r="H207" s="49"/>
      <c r="I207" s="49"/>
      <c r="J207" s="49"/>
      <c r="K207" s="49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5Jk5D6iaRyoYD7Z9psZIaP8WvdMZQKm9h7HhSKKGkst9BE1SRmU2G9jH/ROYMYhw/K07zyhrpTGVMtIs2yr14g==" saltValue="DMdK+j7RVnFOF3Wuk5TlgzblLWEteZUSUmUPOUTFMLtkOzXNXjZ7FNGWCMvXEgxlr8oMS6Mzfe6vR+TwBRWCtA==" spinCount="100000" sheet="1" objects="1" scenarios="1" formatColumns="0" formatRows="0" autoFilter="0"/>
  <autoFilter ref="C99:K206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6" r:id="rId2"/>
    <hyperlink ref="F108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7" r:id="rId11"/>
    <hyperlink ref="F131" r:id="rId12"/>
    <hyperlink ref="F133" r:id="rId13"/>
    <hyperlink ref="F135" r:id="rId14"/>
    <hyperlink ref="F137" r:id="rId15"/>
    <hyperlink ref="F139" r:id="rId16"/>
    <hyperlink ref="F141" r:id="rId17"/>
    <hyperlink ref="F143" r:id="rId18"/>
    <hyperlink ref="F145" r:id="rId19"/>
    <hyperlink ref="F147" r:id="rId20"/>
    <hyperlink ref="F156" r:id="rId21"/>
    <hyperlink ref="F158" r:id="rId22"/>
    <hyperlink ref="F160" r:id="rId23"/>
    <hyperlink ref="F162" r:id="rId24"/>
    <hyperlink ref="F165" r:id="rId25"/>
    <hyperlink ref="F167" r:id="rId26"/>
    <hyperlink ref="F169" r:id="rId27"/>
    <hyperlink ref="F171" r:id="rId28"/>
    <hyperlink ref="F175" r:id="rId29"/>
    <hyperlink ref="F177" r:id="rId30"/>
    <hyperlink ref="F180" r:id="rId31"/>
    <hyperlink ref="F182" r:id="rId32"/>
    <hyperlink ref="F184" r:id="rId33"/>
    <hyperlink ref="F187" r:id="rId34"/>
    <hyperlink ref="F189" r:id="rId35"/>
    <hyperlink ref="F191" r:id="rId36"/>
    <hyperlink ref="F193" r:id="rId37"/>
    <hyperlink ref="F195" r:id="rId38"/>
    <hyperlink ref="F197" r:id="rId39"/>
    <hyperlink ref="F200" r:id="rId40"/>
    <hyperlink ref="F202" r:id="rId41"/>
    <hyperlink ref="F204" r:id="rId42"/>
    <hyperlink ref="F206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13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196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3165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ROUND((SUM(BE98:BE136)),  2)</f>
        <v>0</v>
      </c>
      <c r="G37" s="35"/>
      <c r="H37" s="35"/>
      <c r="I37" s="124">
        <v>0.21</v>
      </c>
      <c r="J37" s="123">
        <f>ROUND(((SUM(BE98:BE136))*I37),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ROUND((SUM(BF98:BF136)),  2)</f>
        <v>0</v>
      </c>
      <c r="G38" s="35"/>
      <c r="H38" s="35"/>
      <c r="I38" s="124">
        <v>0.15</v>
      </c>
      <c r="J38" s="123">
        <f>ROUND(((SUM(BF98:BF136))*I38),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ROUND((SUM(BG98:BG136)),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ROUND((SUM(BH98:BH136)),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ROUND((SUM(BI98:BI136)),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16 - 1.PP_3.ETAPA - KANALIZACE_15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1298</v>
      </c>
      <c r="E70" s="148"/>
      <c r="F70" s="148"/>
      <c r="G70" s="148"/>
      <c r="H70" s="148"/>
      <c r="I70" s="148"/>
      <c r="J70" s="149">
        <f>J103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1299</v>
      </c>
      <c r="E71" s="148"/>
      <c r="F71" s="148"/>
      <c r="G71" s="148"/>
      <c r="H71" s="148"/>
      <c r="I71" s="148"/>
      <c r="J71" s="149">
        <f>J111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1300</v>
      </c>
      <c r="E72" s="148"/>
      <c r="F72" s="148"/>
      <c r="G72" s="148"/>
      <c r="H72" s="148"/>
      <c r="I72" s="148"/>
      <c r="J72" s="149">
        <f>J114</f>
        <v>0</v>
      </c>
      <c r="K72" s="97"/>
      <c r="L72" s="150"/>
    </row>
    <row r="73" spans="1:47" s="10" customFormat="1" ht="19.899999999999999" customHeight="1">
      <c r="B73" s="146"/>
      <c r="C73" s="97"/>
      <c r="D73" s="147" t="s">
        <v>1301</v>
      </c>
      <c r="E73" s="148"/>
      <c r="F73" s="148"/>
      <c r="G73" s="148"/>
      <c r="H73" s="148"/>
      <c r="I73" s="148"/>
      <c r="J73" s="149">
        <f>J121</f>
        <v>0</v>
      </c>
      <c r="K73" s="97"/>
      <c r="L73" s="150"/>
    </row>
    <row r="74" spans="1:47" s="9" customFormat="1" ht="24.95" customHeight="1">
      <c r="B74" s="140"/>
      <c r="C74" s="141"/>
      <c r="D74" s="142" t="s">
        <v>1839</v>
      </c>
      <c r="E74" s="143"/>
      <c r="F74" s="143"/>
      <c r="G74" s="143"/>
      <c r="H74" s="143"/>
      <c r="I74" s="143"/>
      <c r="J74" s="144">
        <f>J124</f>
        <v>0</v>
      </c>
      <c r="K74" s="141"/>
      <c r="L74" s="145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2634</v>
      </c>
      <c r="F86" s="376"/>
      <c r="G86" s="376"/>
      <c r="H86" s="376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46" t="str">
        <f>E13</f>
        <v>16 - 1.PP_3.ETAPA - KANALIZACE_15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P99+P124</f>
        <v>0</v>
      </c>
      <c r="Q98" s="73"/>
      <c r="R98" s="159">
        <f>R99+R124</f>
        <v>5.7915999999999995E-2</v>
      </c>
      <c r="S98" s="73"/>
      <c r="T98" s="160">
        <f>T99+T124</f>
        <v>0.14500000000000002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BK99+BK124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P100+P103+P111+P114+P121</f>
        <v>0</v>
      </c>
      <c r="Q99" s="170"/>
      <c r="R99" s="171">
        <f>R100+R103+R111+R114+R121</f>
        <v>3.5125999999999998E-2</v>
      </c>
      <c r="S99" s="170"/>
      <c r="T99" s="172">
        <f>T100+T103+T111+T114+T121</f>
        <v>0.14500000000000002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BK100+BK103+BK111+BK114+BK121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SUM(P101:P102)</f>
        <v>0</v>
      </c>
      <c r="Q100" s="170"/>
      <c r="R100" s="171">
        <f>SUM(R101:R102)</f>
        <v>1.6999999999999998E-2</v>
      </c>
      <c r="S100" s="170"/>
      <c r="T100" s="172">
        <f>SUM(T101:T102)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SUM(BK101:BK102)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5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1.6999999999999998E-2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3166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12" customFormat="1" ht="22.9" customHeight="1">
      <c r="B103" s="162"/>
      <c r="C103" s="163"/>
      <c r="D103" s="164" t="s">
        <v>74</v>
      </c>
      <c r="E103" s="176" t="s">
        <v>284</v>
      </c>
      <c r="F103" s="176" t="s">
        <v>1310</v>
      </c>
      <c r="G103" s="163"/>
      <c r="H103" s="163"/>
      <c r="I103" s="166"/>
      <c r="J103" s="177">
        <f>BK103</f>
        <v>0</v>
      </c>
      <c r="K103" s="163"/>
      <c r="L103" s="168"/>
      <c r="M103" s="169"/>
      <c r="N103" s="170"/>
      <c r="O103" s="170"/>
      <c r="P103" s="171">
        <f>SUM(P104:P110)</f>
        <v>0</v>
      </c>
      <c r="Q103" s="170"/>
      <c r="R103" s="171">
        <f>SUM(R104:R110)</f>
        <v>1.8126E-2</v>
      </c>
      <c r="S103" s="170"/>
      <c r="T103" s="172">
        <f>SUM(T104:T110)</f>
        <v>0</v>
      </c>
      <c r="AR103" s="173" t="s">
        <v>80</v>
      </c>
      <c r="AT103" s="174" t="s">
        <v>74</v>
      </c>
      <c r="AU103" s="174" t="s">
        <v>80</v>
      </c>
      <c r="AY103" s="173" t="s">
        <v>233</v>
      </c>
      <c r="BK103" s="175">
        <f>SUM(BK104:BK110)</f>
        <v>0</v>
      </c>
    </row>
    <row r="104" spans="1:65" s="2" customFormat="1" ht="37.9" customHeight="1">
      <c r="A104" s="35"/>
      <c r="B104" s="36"/>
      <c r="C104" s="178" t="s">
        <v>86</v>
      </c>
      <c r="D104" s="178" t="s">
        <v>236</v>
      </c>
      <c r="E104" s="179" t="s">
        <v>1311</v>
      </c>
      <c r="F104" s="180" t="s">
        <v>1312</v>
      </c>
      <c r="G104" s="181" t="s">
        <v>929</v>
      </c>
      <c r="H104" s="182">
        <v>3.0750000000000002</v>
      </c>
      <c r="I104" s="183"/>
      <c r="J104" s="184">
        <f>ROUND(I104*H104,2)</f>
        <v>0</v>
      </c>
      <c r="K104" s="180" t="s">
        <v>240</v>
      </c>
      <c r="L104" s="40"/>
      <c r="M104" s="185" t="s">
        <v>19</v>
      </c>
      <c r="N104" s="186" t="s">
        <v>46</v>
      </c>
      <c r="O104" s="65"/>
      <c r="P104" s="187">
        <f>O104*H104</f>
        <v>0</v>
      </c>
      <c r="Q104" s="187">
        <v>4.6800000000000001E-3</v>
      </c>
      <c r="R104" s="187">
        <f>Q104*H104</f>
        <v>1.4391000000000001E-2</v>
      </c>
      <c r="S104" s="187">
        <v>0</v>
      </c>
      <c r="T104" s="18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260</v>
      </c>
      <c r="AT104" s="189" t="s">
        <v>236</v>
      </c>
      <c r="AU104" s="189" t="s">
        <v>86</v>
      </c>
      <c r="AY104" s="18" t="s">
        <v>233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80</v>
      </c>
      <c r="BK104" s="190">
        <f>ROUND(I104*H104,2)</f>
        <v>0</v>
      </c>
      <c r="BL104" s="18" t="s">
        <v>260</v>
      </c>
      <c r="BM104" s="189" t="s">
        <v>3167</v>
      </c>
    </row>
    <row r="105" spans="1:65" s="2" customFormat="1">
      <c r="A105" s="35"/>
      <c r="B105" s="36"/>
      <c r="C105" s="37"/>
      <c r="D105" s="191" t="s">
        <v>243</v>
      </c>
      <c r="E105" s="37"/>
      <c r="F105" s="192" t="s">
        <v>1314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243</v>
      </c>
      <c r="AU105" s="18" t="s">
        <v>86</v>
      </c>
    </row>
    <row r="106" spans="1:65" s="2" customFormat="1" ht="16.5" customHeight="1">
      <c r="A106" s="35"/>
      <c r="B106" s="36"/>
      <c r="C106" s="206" t="s">
        <v>91</v>
      </c>
      <c r="D106" s="206" t="s">
        <v>310</v>
      </c>
      <c r="E106" s="207" t="s">
        <v>1321</v>
      </c>
      <c r="F106" s="208" t="s">
        <v>1322</v>
      </c>
      <c r="G106" s="209" t="s">
        <v>307</v>
      </c>
      <c r="H106" s="210">
        <v>2.25</v>
      </c>
      <c r="I106" s="211"/>
      <c r="J106" s="212">
        <f>ROUND(I106*H106,2)</f>
        <v>0</v>
      </c>
      <c r="K106" s="208" t="s">
        <v>240</v>
      </c>
      <c r="L106" s="213"/>
      <c r="M106" s="214" t="s">
        <v>19</v>
      </c>
      <c r="N106" s="215" t="s">
        <v>46</v>
      </c>
      <c r="O106" s="65"/>
      <c r="P106" s="187">
        <f>O106*H106</f>
        <v>0</v>
      </c>
      <c r="Q106" s="187">
        <v>4.6000000000000001E-4</v>
      </c>
      <c r="R106" s="187">
        <f>Q106*H106</f>
        <v>1.0350000000000001E-3</v>
      </c>
      <c r="S106" s="187">
        <v>0</v>
      </c>
      <c r="T106" s="18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284</v>
      </c>
      <c r="AT106" s="189" t="s">
        <v>310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3168</v>
      </c>
    </row>
    <row r="107" spans="1:65" s="2" customFormat="1" ht="16.5" customHeight="1">
      <c r="A107" s="35"/>
      <c r="B107" s="36"/>
      <c r="C107" s="206" t="s">
        <v>260</v>
      </c>
      <c r="D107" s="206" t="s">
        <v>310</v>
      </c>
      <c r="E107" s="207" t="s">
        <v>1851</v>
      </c>
      <c r="F107" s="208" t="s">
        <v>1852</v>
      </c>
      <c r="G107" s="209" t="s">
        <v>301</v>
      </c>
      <c r="H107" s="210">
        <v>15</v>
      </c>
      <c r="I107" s="211"/>
      <c r="J107" s="212">
        <f>ROUND(I107*H107,2)</f>
        <v>0</v>
      </c>
      <c r="K107" s="208" t="s">
        <v>240</v>
      </c>
      <c r="L107" s="213"/>
      <c r="M107" s="214" t="s">
        <v>19</v>
      </c>
      <c r="N107" s="215" t="s">
        <v>46</v>
      </c>
      <c r="O107" s="65"/>
      <c r="P107" s="187">
        <f>O107*H107</f>
        <v>0</v>
      </c>
      <c r="Q107" s="187">
        <v>1.7000000000000001E-4</v>
      </c>
      <c r="R107" s="187">
        <f>Q107*H107</f>
        <v>2.5500000000000002E-3</v>
      </c>
      <c r="S107" s="187">
        <v>0</v>
      </c>
      <c r="T107" s="18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9" t="s">
        <v>284</v>
      </c>
      <c r="AT107" s="189" t="s">
        <v>310</v>
      </c>
      <c r="AU107" s="189" t="s">
        <v>86</v>
      </c>
      <c r="AY107" s="18" t="s">
        <v>233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8" t="s">
        <v>80</v>
      </c>
      <c r="BK107" s="190">
        <f>ROUND(I107*H107,2)</f>
        <v>0</v>
      </c>
      <c r="BL107" s="18" t="s">
        <v>260</v>
      </c>
      <c r="BM107" s="189" t="s">
        <v>3169</v>
      </c>
    </row>
    <row r="108" spans="1:65" s="2" customFormat="1" ht="49.15" customHeight="1">
      <c r="A108" s="35"/>
      <c r="B108" s="36"/>
      <c r="C108" s="178" t="s">
        <v>232</v>
      </c>
      <c r="D108" s="178" t="s">
        <v>236</v>
      </c>
      <c r="E108" s="179" t="s">
        <v>1841</v>
      </c>
      <c r="F108" s="180" t="s">
        <v>1842</v>
      </c>
      <c r="G108" s="181" t="s">
        <v>301</v>
      </c>
      <c r="H108" s="182">
        <v>15</v>
      </c>
      <c r="I108" s="183"/>
      <c r="J108" s="184">
        <f>ROUND(I108*H108,2)</f>
        <v>0</v>
      </c>
      <c r="K108" s="180" t="s">
        <v>19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1.0000000000000001E-5</v>
      </c>
      <c r="R108" s="187">
        <f>Q108*H108</f>
        <v>1.5000000000000001E-4</v>
      </c>
      <c r="S108" s="187">
        <v>0</v>
      </c>
      <c r="T108" s="18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3170</v>
      </c>
    </row>
    <row r="109" spans="1:65" s="13" customFormat="1">
      <c r="B109" s="216"/>
      <c r="C109" s="217"/>
      <c r="D109" s="196" t="s">
        <v>562</v>
      </c>
      <c r="E109" s="246" t="s">
        <v>19</v>
      </c>
      <c r="F109" s="218" t="s">
        <v>3171</v>
      </c>
      <c r="G109" s="217"/>
      <c r="H109" s="219">
        <v>15</v>
      </c>
      <c r="I109" s="220"/>
      <c r="J109" s="217"/>
      <c r="K109" s="217"/>
      <c r="L109" s="221"/>
      <c r="M109" s="226"/>
      <c r="N109" s="227"/>
      <c r="O109" s="227"/>
      <c r="P109" s="227"/>
      <c r="Q109" s="227"/>
      <c r="R109" s="227"/>
      <c r="S109" s="227"/>
      <c r="T109" s="228"/>
      <c r="AT109" s="225" t="s">
        <v>562</v>
      </c>
      <c r="AU109" s="225" t="s">
        <v>86</v>
      </c>
      <c r="AV109" s="13" t="s">
        <v>86</v>
      </c>
      <c r="AW109" s="13" t="s">
        <v>37</v>
      </c>
      <c r="AX109" s="13" t="s">
        <v>75</v>
      </c>
      <c r="AY109" s="225" t="s">
        <v>233</v>
      </c>
    </row>
    <row r="110" spans="1:65" s="15" customFormat="1">
      <c r="B110" s="247"/>
      <c r="C110" s="248"/>
      <c r="D110" s="196" t="s">
        <v>562</v>
      </c>
      <c r="E110" s="249" t="s">
        <v>19</v>
      </c>
      <c r="F110" s="250" t="s">
        <v>1320</v>
      </c>
      <c r="G110" s="248"/>
      <c r="H110" s="251">
        <v>15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562</v>
      </c>
      <c r="AU110" s="257" t="s">
        <v>86</v>
      </c>
      <c r="AV110" s="15" t="s">
        <v>260</v>
      </c>
      <c r="AW110" s="15" t="s">
        <v>37</v>
      </c>
      <c r="AX110" s="15" t="s">
        <v>80</v>
      </c>
      <c r="AY110" s="257" t="s">
        <v>233</v>
      </c>
    </row>
    <row r="111" spans="1:65" s="12" customFormat="1" ht="22.9" customHeight="1">
      <c r="B111" s="162"/>
      <c r="C111" s="163"/>
      <c r="D111" s="164" t="s">
        <v>74</v>
      </c>
      <c r="E111" s="176" t="s">
        <v>340</v>
      </c>
      <c r="F111" s="176" t="s">
        <v>1333</v>
      </c>
      <c r="G111" s="163"/>
      <c r="H111" s="163"/>
      <c r="I111" s="166"/>
      <c r="J111" s="177">
        <f>BK111</f>
        <v>0</v>
      </c>
      <c r="K111" s="163"/>
      <c r="L111" s="168"/>
      <c r="M111" s="169"/>
      <c r="N111" s="170"/>
      <c r="O111" s="170"/>
      <c r="P111" s="171">
        <f>SUM(P112:P113)</f>
        <v>0</v>
      </c>
      <c r="Q111" s="170"/>
      <c r="R111" s="171">
        <f>SUM(R112:R113)</f>
        <v>0</v>
      </c>
      <c r="S111" s="170"/>
      <c r="T111" s="172">
        <f>SUM(T112:T113)</f>
        <v>0.14500000000000002</v>
      </c>
      <c r="AR111" s="173" t="s">
        <v>80</v>
      </c>
      <c r="AT111" s="174" t="s">
        <v>74</v>
      </c>
      <c r="AU111" s="174" t="s">
        <v>80</v>
      </c>
      <c r="AY111" s="173" t="s">
        <v>233</v>
      </c>
      <c r="BK111" s="175">
        <f>SUM(BK112:BK113)</f>
        <v>0</v>
      </c>
    </row>
    <row r="112" spans="1:65" s="2" customFormat="1" ht="37.9" customHeight="1">
      <c r="A112" s="35"/>
      <c r="B112" s="36"/>
      <c r="C112" s="178" t="s">
        <v>269</v>
      </c>
      <c r="D112" s="178" t="s">
        <v>236</v>
      </c>
      <c r="E112" s="179" t="s">
        <v>1854</v>
      </c>
      <c r="F112" s="180" t="s">
        <v>1855</v>
      </c>
      <c r="G112" s="181" t="s">
        <v>301</v>
      </c>
      <c r="H112" s="182">
        <v>5</v>
      </c>
      <c r="I112" s="183"/>
      <c r="J112" s="184">
        <f>ROUND(I112*H112,2)</f>
        <v>0</v>
      </c>
      <c r="K112" s="180" t="s">
        <v>240</v>
      </c>
      <c r="L112" s="40"/>
      <c r="M112" s="185" t="s">
        <v>19</v>
      </c>
      <c r="N112" s="186" t="s">
        <v>46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2.9000000000000001E-2</v>
      </c>
      <c r="T112" s="188">
        <f>S112*H112</f>
        <v>0.14500000000000002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260</v>
      </c>
      <c r="AT112" s="189" t="s">
        <v>236</v>
      </c>
      <c r="AU112" s="189" t="s">
        <v>86</v>
      </c>
      <c r="AY112" s="18" t="s">
        <v>233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80</v>
      </c>
      <c r="BK112" s="190">
        <f>ROUND(I112*H112,2)</f>
        <v>0</v>
      </c>
      <c r="BL112" s="18" t="s">
        <v>260</v>
      </c>
      <c r="BM112" s="189" t="s">
        <v>3172</v>
      </c>
    </row>
    <row r="113" spans="1:65" s="2" customFormat="1">
      <c r="A113" s="35"/>
      <c r="B113" s="36"/>
      <c r="C113" s="37"/>
      <c r="D113" s="191" t="s">
        <v>243</v>
      </c>
      <c r="E113" s="37"/>
      <c r="F113" s="192" t="s">
        <v>1857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243</v>
      </c>
      <c r="AU113" s="18" t="s">
        <v>86</v>
      </c>
    </row>
    <row r="114" spans="1:65" s="12" customFormat="1" ht="22.9" customHeight="1">
      <c r="B114" s="162"/>
      <c r="C114" s="163"/>
      <c r="D114" s="164" t="s">
        <v>74</v>
      </c>
      <c r="E114" s="176" t="s">
        <v>1338</v>
      </c>
      <c r="F114" s="176" t="s">
        <v>1339</v>
      </c>
      <c r="G114" s="163"/>
      <c r="H114" s="163"/>
      <c r="I114" s="166"/>
      <c r="J114" s="177">
        <f>BK114</f>
        <v>0</v>
      </c>
      <c r="K114" s="163"/>
      <c r="L114" s="168"/>
      <c r="M114" s="169"/>
      <c r="N114" s="170"/>
      <c r="O114" s="170"/>
      <c r="P114" s="171">
        <f>SUM(P115:P120)</f>
        <v>0</v>
      </c>
      <c r="Q114" s="170"/>
      <c r="R114" s="171">
        <f>SUM(R115:R120)</f>
        <v>0</v>
      </c>
      <c r="S114" s="170"/>
      <c r="T114" s="172">
        <f>SUM(T115:T120)</f>
        <v>0</v>
      </c>
      <c r="AR114" s="173" t="s">
        <v>80</v>
      </c>
      <c r="AT114" s="174" t="s">
        <v>74</v>
      </c>
      <c r="AU114" s="174" t="s">
        <v>80</v>
      </c>
      <c r="AY114" s="173" t="s">
        <v>233</v>
      </c>
      <c r="BK114" s="175">
        <f>SUM(BK115:BK120)</f>
        <v>0</v>
      </c>
    </row>
    <row r="115" spans="1:65" s="2" customFormat="1" ht="33" customHeight="1">
      <c r="A115" s="35"/>
      <c r="B115" s="36"/>
      <c r="C115" s="178" t="s">
        <v>276</v>
      </c>
      <c r="D115" s="178" t="s">
        <v>236</v>
      </c>
      <c r="E115" s="179" t="s">
        <v>1340</v>
      </c>
      <c r="F115" s="180" t="s">
        <v>1341</v>
      </c>
      <c r="G115" s="181" t="s">
        <v>549</v>
      </c>
      <c r="H115" s="182">
        <v>0.14499999999999999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3173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1343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44.25" customHeight="1">
      <c r="A117" s="35"/>
      <c r="B117" s="36"/>
      <c r="C117" s="178" t="s">
        <v>284</v>
      </c>
      <c r="D117" s="178" t="s">
        <v>236</v>
      </c>
      <c r="E117" s="179" t="s">
        <v>1344</v>
      </c>
      <c r="F117" s="180" t="s">
        <v>1345</v>
      </c>
      <c r="G117" s="181" t="s">
        <v>549</v>
      </c>
      <c r="H117" s="182">
        <v>1.2330000000000001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3174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1347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2" customFormat="1" ht="55.5" customHeight="1">
      <c r="A119" s="35"/>
      <c r="B119" s="36"/>
      <c r="C119" s="178" t="s">
        <v>340</v>
      </c>
      <c r="D119" s="178" t="s">
        <v>236</v>
      </c>
      <c r="E119" s="179" t="s">
        <v>1348</v>
      </c>
      <c r="F119" s="180" t="s">
        <v>1349</v>
      </c>
      <c r="G119" s="181" t="s">
        <v>549</v>
      </c>
      <c r="H119" s="182">
        <v>0.14499999999999999</v>
      </c>
      <c r="I119" s="183"/>
      <c r="J119" s="184">
        <f>ROUND(I119*H119,2)</f>
        <v>0</v>
      </c>
      <c r="K119" s="180" t="s">
        <v>240</v>
      </c>
      <c r="L119" s="40"/>
      <c r="M119" s="185" t="s">
        <v>19</v>
      </c>
      <c r="N119" s="186" t="s">
        <v>46</v>
      </c>
      <c r="O119" s="6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9" t="s">
        <v>260</v>
      </c>
      <c r="AT119" s="189" t="s">
        <v>236</v>
      </c>
      <c r="AU119" s="189" t="s">
        <v>86</v>
      </c>
      <c r="AY119" s="18" t="s">
        <v>233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8" t="s">
        <v>80</v>
      </c>
      <c r="BK119" s="190">
        <f>ROUND(I119*H119,2)</f>
        <v>0</v>
      </c>
      <c r="BL119" s="18" t="s">
        <v>260</v>
      </c>
      <c r="BM119" s="189" t="s">
        <v>3175</v>
      </c>
    </row>
    <row r="120" spans="1:65" s="2" customFormat="1">
      <c r="A120" s="35"/>
      <c r="B120" s="36"/>
      <c r="C120" s="37"/>
      <c r="D120" s="191" t="s">
        <v>243</v>
      </c>
      <c r="E120" s="37"/>
      <c r="F120" s="192" t="s">
        <v>1351</v>
      </c>
      <c r="G120" s="37"/>
      <c r="H120" s="37"/>
      <c r="I120" s="193"/>
      <c r="J120" s="37"/>
      <c r="K120" s="37"/>
      <c r="L120" s="40"/>
      <c r="M120" s="194"/>
      <c r="N120" s="195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243</v>
      </c>
      <c r="AU120" s="18" t="s">
        <v>86</v>
      </c>
    </row>
    <row r="121" spans="1:65" s="12" customFormat="1" ht="22.9" customHeight="1">
      <c r="B121" s="162"/>
      <c r="C121" s="163"/>
      <c r="D121" s="164" t="s">
        <v>74</v>
      </c>
      <c r="E121" s="176" t="s">
        <v>1352</v>
      </c>
      <c r="F121" s="176" t="s">
        <v>1353</v>
      </c>
      <c r="G121" s="163"/>
      <c r="H121" s="163"/>
      <c r="I121" s="166"/>
      <c r="J121" s="177">
        <f>BK121</f>
        <v>0</v>
      </c>
      <c r="K121" s="163"/>
      <c r="L121" s="168"/>
      <c r="M121" s="169"/>
      <c r="N121" s="170"/>
      <c r="O121" s="170"/>
      <c r="P121" s="171">
        <f>SUM(P122:P123)</f>
        <v>0</v>
      </c>
      <c r="Q121" s="170"/>
      <c r="R121" s="171">
        <f>SUM(R122:R123)</f>
        <v>0</v>
      </c>
      <c r="S121" s="170"/>
      <c r="T121" s="172">
        <f>SUM(T122:T123)</f>
        <v>0</v>
      </c>
      <c r="AR121" s="173" t="s">
        <v>80</v>
      </c>
      <c r="AT121" s="174" t="s">
        <v>74</v>
      </c>
      <c r="AU121" s="174" t="s">
        <v>80</v>
      </c>
      <c r="AY121" s="173" t="s">
        <v>233</v>
      </c>
      <c r="BK121" s="175">
        <f>SUM(BK122:BK123)</f>
        <v>0</v>
      </c>
    </row>
    <row r="122" spans="1:65" s="2" customFormat="1" ht="55.5" customHeight="1">
      <c r="A122" s="35"/>
      <c r="B122" s="36"/>
      <c r="C122" s="178" t="s">
        <v>188</v>
      </c>
      <c r="D122" s="178" t="s">
        <v>236</v>
      </c>
      <c r="E122" s="179" t="s">
        <v>1354</v>
      </c>
      <c r="F122" s="180" t="s">
        <v>1355</v>
      </c>
      <c r="G122" s="181" t="s">
        <v>549</v>
      </c>
      <c r="H122" s="182">
        <v>3.6999999999999998E-2</v>
      </c>
      <c r="I122" s="183"/>
      <c r="J122" s="184">
        <f>ROUND(I122*H122,2)</f>
        <v>0</v>
      </c>
      <c r="K122" s="180" t="s">
        <v>240</v>
      </c>
      <c r="L122" s="40"/>
      <c r="M122" s="185" t="s">
        <v>19</v>
      </c>
      <c r="N122" s="186" t="s">
        <v>46</v>
      </c>
      <c r="O122" s="65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9" t="s">
        <v>260</v>
      </c>
      <c r="AT122" s="189" t="s">
        <v>236</v>
      </c>
      <c r="AU122" s="189" t="s">
        <v>86</v>
      </c>
      <c r="AY122" s="18" t="s">
        <v>233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8" t="s">
        <v>80</v>
      </c>
      <c r="BK122" s="190">
        <f>ROUND(I122*H122,2)</f>
        <v>0</v>
      </c>
      <c r="BL122" s="18" t="s">
        <v>260</v>
      </c>
      <c r="BM122" s="189" t="s">
        <v>3176</v>
      </c>
    </row>
    <row r="123" spans="1:65" s="2" customFormat="1">
      <c r="A123" s="35"/>
      <c r="B123" s="36"/>
      <c r="C123" s="37"/>
      <c r="D123" s="191" t="s">
        <v>243</v>
      </c>
      <c r="E123" s="37"/>
      <c r="F123" s="192" t="s">
        <v>1357</v>
      </c>
      <c r="G123" s="37"/>
      <c r="H123" s="37"/>
      <c r="I123" s="193"/>
      <c r="J123" s="37"/>
      <c r="K123" s="37"/>
      <c r="L123" s="40"/>
      <c r="M123" s="194"/>
      <c r="N123" s="195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243</v>
      </c>
      <c r="AU123" s="18" t="s">
        <v>86</v>
      </c>
    </row>
    <row r="124" spans="1:65" s="12" customFormat="1" ht="25.9" customHeight="1">
      <c r="B124" s="162"/>
      <c r="C124" s="163"/>
      <c r="D124" s="164" t="s">
        <v>74</v>
      </c>
      <c r="E124" s="165" t="s">
        <v>1862</v>
      </c>
      <c r="F124" s="165" t="s">
        <v>1863</v>
      </c>
      <c r="G124" s="163"/>
      <c r="H124" s="163"/>
      <c r="I124" s="166"/>
      <c r="J124" s="167">
        <f>BK124</f>
        <v>0</v>
      </c>
      <c r="K124" s="163"/>
      <c r="L124" s="168"/>
      <c r="M124" s="169"/>
      <c r="N124" s="170"/>
      <c r="O124" s="170"/>
      <c r="P124" s="171">
        <f>SUM(P125:P136)</f>
        <v>0</v>
      </c>
      <c r="Q124" s="170"/>
      <c r="R124" s="171">
        <f>SUM(R125:R136)</f>
        <v>2.2789999999999998E-2</v>
      </c>
      <c r="S124" s="170"/>
      <c r="T124" s="172">
        <f>SUM(T125:T136)</f>
        <v>0</v>
      </c>
      <c r="AR124" s="173" t="s">
        <v>86</v>
      </c>
      <c r="AT124" s="174" t="s">
        <v>74</v>
      </c>
      <c r="AU124" s="174" t="s">
        <v>75</v>
      </c>
      <c r="AY124" s="173" t="s">
        <v>233</v>
      </c>
      <c r="BK124" s="175">
        <f>SUM(BK125:BK136)</f>
        <v>0</v>
      </c>
    </row>
    <row r="125" spans="1:65" s="2" customFormat="1" ht="21.75" customHeight="1">
      <c r="A125" s="35"/>
      <c r="B125" s="36"/>
      <c r="C125" s="178" t="s">
        <v>123</v>
      </c>
      <c r="D125" s="178" t="s">
        <v>236</v>
      </c>
      <c r="E125" s="179" t="s">
        <v>1864</v>
      </c>
      <c r="F125" s="180" t="s">
        <v>1865</v>
      </c>
      <c r="G125" s="181" t="s">
        <v>307</v>
      </c>
      <c r="H125" s="182">
        <v>30</v>
      </c>
      <c r="I125" s="183"/>
      <c r="J125" s="184">
        <f>ROUND(I125*H125,2)</f>
        <v>0</v>
      </c>
      <c r="K125" s="180" t="s">
        <v>240</v>
      </c>
      <c r="L125" s="40"/>
      <c r="M125" s="185" t="s">
        <v>19</v>
      </c>
      <c r="N125" s="186" t="s">
        <v>46</v>
      </c>
      <c r="O125" s="65"/>
      <c r="P125" s="187">
        <f>O125*H125</f>
        <v>0</v>
      </c>
      <c r="Q125" s="187">
        <v>7.1000000000000002E-4</v>
      </c>
      <c r="R125" s="187">
        <f>Q125*H125</f>
        <v>2.1299999999999999E-2</v>
      </c>
      <c r="S125" s="187">
        <v>0</v>
      </c>
      <c r="T125" s="18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9" t="s">
        <v>194</v>
      </c>
      <c r="AT125" s="189" t="s">
        <v>236</v>
      </c>
      <c r="AU125" s="189" t="s">
        <v>80</v>
      </c>
      <c r="AY125" s="18" t="s">
        <v>233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8" t="s">
        <v>80</v>
      </c>
      <c r="BK125" s="190">
        <f>ROUND(I125*H125,2)</f>
        <v>0</v>
      </c>
      <c r="BL125" s="18" t="s">
        <v>194</v>
      </c>
      <c r="BM125" s="189" t="s">
        <v>3177</v>
      </c>
    </row>
    <row r="126" spans="1:65" s="2" customFormat="1">
      <c r="A126" s="35"/>
      <c r="B126" s="36"/>
      <c r="C126" s="37"/>
      <c r="D126" s="191" t="s">
        <v>243</v>
      </c>
      <c r="E126" s="37"/>
      <c r="F126" s="192" t="s">
        <v>1867</v>
      </c>
      <c r="G126" s="37"/>
      <c r="H126" s="37"/>
      <c r="I126" s="193"/>
      <c r="J126" s="37"/>
      <c r="K126" s="37"/>
      <c r="L126" s="40"/>
      <c r="M126" s="194"/>
      <c r="N126" s="195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243</v>
      </c>
      <c r="AU126" s="18" t="s">
        <v>80</v>
      </c>
    </row>
    <row r="127" spans="1:65" s="2" customFormat="1" ht="24.2" customHeight="1">
      <c r="A127" s="35"/>
      <c r="B127" s="36"/>
      <c r="C127" s="206" t="s">
        <v>158</v>
      </c>
      <c r="D127" s="206" t="s">
        <v>310</v>
      </c>
      <c r="E127" s="207" t="s">
        <v>1875</v>
      </c>
      <c r="F127" s="208" t="s">
        <v>1876</v>
      </c>
      <c r="G127" s="209" t="s">
        <v>301</v>
      </c>
      <c r="H127" s="210">
        <v>9</v>
      </c>
      <c r="I127" s="211"/>
      <c r="J127" s="212">
        <f>ROUND(I127*H127,2)</f>
        <v>0</v>
      </c>
      <c r="K127" s="208" t="s">
        <v>240</v>
      </c>
      <c r="L127" s="213"/>
      <c r="M127" s="214" t="s">
        <v>19</v>
      </c>
      <c r="N127" s="215" t="s">
        <v>46</v>
      </c>
      <c r="O127" s="65"/>
      <c r="P127" s="187">
        <f>O127*H127</f>
        <v>0</v>
      </c>
      <c r="Q127" s="187">
        <v>8.0000000000000007E-5</v>
      </c>
      <c r="R127" s="187">
        <f>Q127*H127</f>
        <v>7.2000000000000005E-4</v>
      </c>
      <c r="S127" s="187">
        <v>0</v>
      </c>
      <c r="T127" s="18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284</v>
      </c>
      <c r="AT127" s="189" t="s">
        <v>310</v>
      </c>
      <c r="AU127" s="189" t="s">
        <v>80</v>
      </c>
      <c r="AY127" s="18" t="s">
        <v>233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80</v>
      </c>
      <c r="BK127" s="190">
        <f>ROUND(I127*H127,2)</f>
        <v>0</v>
      </c>
      <c r="BL127" s="18" t="s">
        <v>260</v>
      </c>
      <c r="BM127" s="189" t="s">
        <v>3178</v>
      </c>
    </row>
    <row r="128" spans="1:65" s="2" customFormat="1" ht="16.5" customHeight="1">
      <c r="A128" s="35"/>
      <c r="B128" s="36"/>
      <c r="C128" s="206" t="s">
        <v>191</v>
      </c>
      <c r="D128" s="206" t="s">
        <v>310</v>
      </c>
      <c r="E128" s="207" t="s">
        <v>1881</v>
      </c>
      <c r="F128" s="208" t="s">
        <v>1882</v>
      </c>
      <c r="G128" s="209" t="s">
        <v>301</v>
      </c>
      <c r="H128" s="210">
        <v>2</v>
      </c>
      <c r="I128" s="211"/>
      <c r="J128" s="212">
        <f>ROUND(I128*H128,2)</f>
        <v>0</v>
      </c>
      <c r="K128" s="208" t="s">
        <v>240</v>
      </c>
      <c r="L128" s="213"/>
      <c r="M128" s="214" t="s">
        <v>19</v>
      </c>
      <c r="N128" s="215" t="s">
        <v>46</v>
      </c>
      <c r="O128" s="65"/>
      <c r="P128" s="187">
        <f>O128*H128</f>
        <v>0</v>
      </c>
      <c r="Q128" s="187">
        <v>1.2999999999999999E-4</v>
      </c>
      <c r="R128" s="187">
        <f>Q128*H128</f>
        <v>2.5999999999999998E-4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284</v>
      </c>
      <c r="AT128" s="189" t="s">
        <v>310</v>
      </c>
      <c r="AU128" s="189" t="s">
        <v>80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260</v>
      </c>
      <c r="BM128" s="189" t="s">
        <v>3179</v>
      </c>
    </row>
    <row r="129" spans="1:65" s="2" customFormat="1" ht="21.75" customHeight="1">
      <c r="A129" s="35"/>
      <c r="B129" s="36"/>
      <c r="C129" s="206" t="s">
        <v>126</v>
      </c>
      <c r="D129" s="206" t="s">
        <v>310</v>
      </c>
      <c r="E129" s="207" t="s">
        <v>1887</v>
      </c>
      <c r="F129" s="208" t="s">
        <v>1888</v>
      </c>
      <c r="G129" s="209" t="s">
        <v>301</v>
      </c>
      <c r="H129" s="210">
        <v>2</v>
      </c>
      <c r="I129" s="211"/>
      <c r="J129" s="212">
        <f>ROUND(I129*H129,2)</f>
        <v>0</v>
      </c>
      <c r="K129" s="208" t="s">
        <v>240</v>
      </c>
      <c r="L129" s="213"/>
      <c r="M129" s="214" t="s">
        <v>19</v>
      </c>
      <c r="N129" s="215" t="s">
        <v>46</v>
      </c>
      <c r="O129" s="65"/>
      <c r="P129" s="187">
        <f>O129*H129</f>
        <v>0</v>
      </c>
      <c r="Q129" s="187">
        <v>1.3999999999999999E-4</v>
      </c>
      <c r="R129" s="187">
        <f>Q129*H129</f>
        <v>2.7999999999999998E-4</v>
      </c>
      <c r="S129" s="187">
        <v>0</v>
      </c>
      <c r="T129" s="18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284</v>
      </c>
      <c r="AT129" s="189" t="s">
        <v>310</v>
      </c>
      <c r="AU129" s="189" t="s">
        <v>80</v>
      </c>
      <c r="AY129" s="18" t="s">
        <v>233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80</v>
      </c>
      <c r="BK129" s="190">
        <f>ROUND(I129*H129,2)</f>
        <v>0</v>
      </c>
      <c r="BL129" s="18" t="s">
        <v>260</v>
      </c>
      <c r="BM129" s="189" t="s">
        <v>3180</v>
      </c>
    </row>
    <row r="130" spans="1:65" s="2" customFormat="1" ht="21.75" customHeight="1">
      <c r="A130" s="35"/>
      <c r="B130" s="36"/>
      <c r="C130" s="206" t="s">
        <v>8</v>
      </c>
      <c r="D130" s="206" t="s">
        <v>310</v>
      </c>
      <c r="E130" s="207" t="s">
        <v>1893</v>
      </c>
      <c r="F130" s="208" t="s">
        <v>1894</v>
      </c>
      <c r="G130" s="209" t="s">
        <v>301</v>
      </c>
      <c r="H130" s="210">
        <v>1</v>
      </c>
      <c r="I130" s="211"/>
      <c r="J130" s="212">
        <f>ROUND(I130*H130,2)</f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>O130*H130</f>
        <v>0</v>
      </c>
      <c r="Q130" s="187">
        <v>2.3000000000000001E-4</v>
      </c>
      <c r="R130" s="187">
        <f>Q130*H130</f>
        <v>2.3000000000000001E-4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284</v>
      </c>
      <c r="AT130" s="189" t="s">
        <v>310</v>
      </c>
      <c r="AU130" s="189" t="s">
        <v>80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260</v>
      </c>
      <c r="BM130" s="189" t="s">
        <v>3181</v>
      </c>
    </row>
    <row r="131" spans="1:65" s="2" customFormat="1" ht="24.2" customHeight="1">
      <c r="A131" s="35"/>
      <c r="B131" s="36"/>
      <c r="C131" s="178" t="s">
        <v>194</v>
      </c>
      <c r="D131" s="178" t="s">
        <v>236</v>
      </c>
      <c r="E131" s="179" t="s">
        <v>1896</v>
      </c>
      <c r="F131" s="180" t="s">
        <v>1897</v>
      </c>
      <c r="G131" s="181" t="s">
        <v>307</v>
      </c>
      <c r="H131" s="182">
        <v>30</v>
      </c>
      <c r="I131" s="183"/>
      <c r="J131" s="184">
        <f>ROUND(I131*H131,2)</f>
        <v>0</v>
      </c>
      <c r="K131" s="180" t="s">
        <v>240</v>
      </c>
      <c r="L131" s="40"/>
      <c r="M131" s="185" t="s">
        <v>19</v>
      </c>
      <c r="N131" s="186" t="s">
        <v>46</v>
      </c>
      <c r="O131" s="65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194</v>
      </c>
      <c r="AT131" s="189" t="s">
        <v>236</v>
      </c>
      <c r="AU131" s="189" t="s">
        <v>80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3182</v>
      </c>
    </row>
    <row r="132" spans="1:65" s="2" customFormat="1">
      <c r="A132" s="35"/>
      <c r="B132" s="36"/>
      <c r="C132" s="37"/>
      <c r="D132" s="191" t="s">
        <v>243</v>
      </c>
      <c r="E132" s="37"/>
      <c r="F132" s="192" t="s">
        <v>1899</v>
      </c>
      <c r="G132" s="37"/>
      <c r="H132" s="37"/>
      <c r="I132" s="193"/>
      <c r="J132" s="37"/>
      <c r="K132" s="37"/>
      <c r="L132" s="40"/>
      <c r="M132" s="194"/>
      <c r="N132" s="195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243</v>
      </c>
      <c r="AU132" s="18" t="s">
        <v>80</v>
      </c>
    </row>
    <row r="133" spans="1:65" s="2" customFormat="1" ht="49.15" customHeight="1">
      <c r="A133" s="35"/>
      <c r="B133" s="36"/>
      <c r="C133" s="178" t="s">
        <v>129</v>
      </c>
      <c r="D133" s="178" t="s">
        <v>236</v>
      </c>
      <c r="E133" s="179" t="s">
        <v>1900</v>
      </c>
      <c r="F133" s="180" t="s">
        <v>1901</v>
      </c>
      <c r="G133" s="181" t="s">
        <v>549</v>
      </c>
      <c r="H133" s="182">
        <v>2.1000000000000001E-2</v>
      </c>
      <c r="I133" s="183"/>
      <c r="J133" s="184">
        <f>ROUND(I133*H133,2)</f>
        <v>0</v>
      </c>
      <c r="K133" s="180" t="s">
        <v>240</v>
      </c>
      <c r="L133" s="40"/>
      <c r="M133" s="185" t="s">
        <v>19</v>
      </c>
      <c r="N133" s="186" t="s">
        <v>46</v>
      </c>
      <c r="O133" s="65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194</v>
      </c>
      <c r="AT133" s="189" t="s">
        <v>236</v>
      </c>
      <c r="AU133" s="189" t="s">
        <v>80</v>
      </c>
      <c r="AY133" s="18" t="s">
        <v>233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8" t="s">
        <v>80</v>
      </c>
      <c r="BK133" s="190">
        <f>ROUND(I133*H133,2)</f>
        <v>0</v>
      </c>
      <c r="BL133" s="18" t="s">
        <v>194</v>
      </c>
      <c r="BM133" s="189" t="s">
        <v>3183</v>
      </c>
    </row>
    <row r="134" spans="1:65" s="2" customFormat="1">
      <c r="A134" s="35"/>
      <c r="B134" s="36"/>
      <c r="C134" s="37"/>
      <c r="D134" s="191" t="s">
        <v>243</v>
      </c>
      <c r="E134" s="37"/>
      <c r="F134" s="192" t="s">
        <v>1903</v>
      </c>
      <c r="G134" s="37"/>
      <c r="H134" s="37"/>
      <c r="I134" s="193"/>
      <c r="J134" s="37"/>
      <c r="K134" s="37"/>
      <c r="L134" s="40"/>
      <c r="M134" s="194"/>
      <c r="N134" s="195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243</v>
      </c>
      <c r="AU134" s="18" t="s">
        <v>80</v>
      </c>
    </row>
    <row r="135" spans="1:65" s="2" customFormat="1" ht="49.15" customHeight="1">
      <c r="A135" s="35"/>
      <c r="B135" s="36"/>
      <c r="C135" s="178" t="s">
        <v>163</v>
      </c>
      <c r="D135" s="178" t="s">
        <v>236</v>
      </c>
      <c r="E135" s="179" t="s">
        <v>1904</v>
      </c>
      <c r="F135" s="180" t="s">
        <v>1905</v>
      </c>
      <c r="G135" s="181" t="s">
        <v>549</v>
      </c>
      <c r="H135" s="182">
        <v>2.1000000000000001E-2</v>
      </c>
      <c r="I135" s="183"/>
      <c r="J135" s="184">
        <f>ROUND(I135*H135,2)</f>
        <v>0</v>
      </c>
      <c r="K135" s="180" t="s">
        <v>240</v>
      </c>
      <c r="L135" s="40"/>
      <c r="M135" s="185" t="s">
        <v>19</v>
      </c>
      <c r="N135" s="186" t="s">
        <v>46</v>
      </c>
      <c r="O135" s="65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194</v>
      </c>
      <c r="AT135" s="189" t="s">
        <v>236</v>
      </c>
      <c r="AU135" s="189" t="s">
        <v>80</v>
      </c>
      <c r="AY135" s="18" t="s">
        <v>233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8" t="s">
        <v>80</v>
      </c>
      <c r="BK135" s="190">
        <f>ROUND(I135*H135,2)</f>
        <v>0</v>
      </c>
      <c r="BL135" s="18" t="s">
        <v>194</v>
      </c>
      <c r="BM135" s="189" t="s">
        <v>3184</v>
      </c>
    </row>
    <row r="136" spans="1:65" s="2" customFormat="1">
      <c r="A136" s="35"/>
      <c r="B136" s="36"/>
      <c r="C136" s="37"/>
      <c r="D136" s="191" t="s">
        <v>243</v>
      </c>
      <c r="E136" s="37"/>
      <c r="F136" s="192" t="s">
        <v>1907</v>
      </c>
      <c r="G136" s="37"/>
      <c r="H136" s="37"/>
      <c r="I136" s="193"/>
      <c r="J136" s="37"/>
      <c r="K136" s="37"/>
      <c r="L136" s="40"/>
      <c r="M136" s="198"/>
      <c r="N136" s="199"/>
      <c r="O136" s="200"/>
      <c r="P136" s="200"/>
      <c r="Q136" s="200"/>
      <c r="R136" s="200"/>
      <c r="S136" s="200"/>
      <c r="T136" s="20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243</v>
      </c>
      <c r="AU136" s="18" t="s">
        <v>80</v>
      </c>
    </row>
    <row r="137" spans="1:65" s="2" customFormat="1" ht="6.95" customHeight="1">
      <c r="A137" s="35"/>
      <c r="B137" s="48"/>
      <c r="C137" s="49"/>
      <c r="D137" s="49"/>
      <c r="E137" s="49"/>
      <c r="F137" s="49"/>
      <c r="G137" s="49"/>
      <c r="H137" s="49"/>
      <c r="I137" s="49"/>
      <c r="J137" s="49"/>
      <c r="K137" s="49"/>
      <c r="L137" s="40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algorithmName="SHA-512" hashValue="dG9cWL6EnXLSn5b2Jf7P/VuGzR6utz1xubSO2hnmbaX7dlRkS4Hno223AICxRQYI9j0cII2qI/ldRbn98SOa4w==" saltValue="Rt+OWjnRA2APrezyX4fYUCcJqR1Zppn4chuOwfFlC4ceDow2xl4fJDxWUsbpOsMRT5VN5zT0oMiKrl3cEkyGsw==" spinCount="100000" sheet="1" objects="1" scenarios="1" formatColumns="0" formatRows="0" autoFilter="0"/>
  <autoFilter ref="C97:K136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5" r:id="rId2"/>
    <hyperlink ref="F113" r:id="rId3"/>
    <hyperlink ref="F116" r:id="rId4"/>
    <hyperlink ref="F118" r:id="rId5"/>
    <hyperlink ref="F120" r:id="rId6"/>
    <hyperlink ref="F123" r:id="rId7"/>
    <hyperlink ref="F126" r:id="rId8"/>
    <hyperlink ref="F132" r:id="rId9"/>
    <hyperlink ref="F134" r:id="rId10"/>
    <hyperlink ref="F136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1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199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3185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ROUND((SUM(BE98:BE141)),  2)</f>
        <v>0</v>
      </c>
      <c r="G37" s="35"/>
      <c r="H37" s="35"/>
      <c r="I37" s="124">
        <v>0.21</v>
      </c>
      <c r="J37" s="123">
        <f>ROUND(((SUM(BE98:BE141))*I37),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ROUND((SUM(BF98:BF141)),  2)</f>
        <v>0</v>
      </c>
      <c r="G38" s="35"/>
      <c r="H38" s="35"/>
      <c r="I38" s="124">
        <v>0.15</v>
      </c>
      <c r="J38" s="123">
        <f>ROUND(((SUM(BF98:BF141))*I38),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ROUND((SUM(BG98:BG141)),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ROUND((SUM(BH98:BH141)),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ROUND((SUM(BI98:BI141)),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19 - 1.NP_3.ETAPA - KANALIZACE_18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2634</v>
      </c>
      <c r="F86" s="376"/>
      <c r="G86" s="376"/>
      <c r="H86" s="376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46" t="str">
        <f>E13</f>
        <v>19 - 1.NP_3.ETAPA - KANALIZACE_18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0.38845400000000002</v>
      </c>
      <c r="S98" s="73"/>
      <c r="T98" s="160">
        <f>T99+T122</f>
        <v>2.121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0.34093400000000001</v>
      </c>
      <c r="S99" s="170"/>
      <c r="T99" s="172">
        <f>T100+T105+T112+T119</f>
        <v>2.121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0.34093400000000001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5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1.6999999999999998E-2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3186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7.8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0.323934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3187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2.121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5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0.14500000000000002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3188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12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0.21599999999999997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3189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44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1.76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3190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2.121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3191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18.029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3192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2.121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3193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0.34100000000000003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3194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4.7520000000000007E-2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SUM(P124:P141)</f>
        <v>0</v>
      </c>
      <c r="Q123" s="170"/>
      <c r="R123" s="171">
        <f>SUM(R124:R141)</f>
        <v>4.7520000000000007E-2</v>
      </c>
      <c r="S123" s="170"/>
      <c r="T123" s="172">
        <f>SUM(T124:T141)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SUM(BK124:BK141)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10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4.4000000000000003E-3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3195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2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1.1000000000000001E-3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3196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44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4.0920000000000005E-2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3197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206" t="s">
        <v>191</v>
      </c>
      <c r="D130" s="206" t="s">
        <v>310</v>
      </c>
      <c r="E130" s="207" t="s">
        <v>1941</v>
      </c>
      <c r="F130" s="208" t="s">
        <v>1942</v>
      </c>
      <c r="G130" s="209" t="s">
        <v>301</v>
      </c>
      <c r="H130" s="210">
        <v>8</v>
      </c>
      <c r="I130" s="211"/>
      <c r="J130" s="212">
        <f t="shared" ref="J130:J136" si="0">ROUND(I130*H130,2)</f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 t="shared" ref="P130:P136" si="1">O130*H130</f>
        <v>0</v>
      </c>
      <c r="Q130" s="187">
        <v>4.0000000000000003E-5</v>
      </c>
      <c r="R130" s="187">
        <f t="shared" ref="R130:R136" si="2">Q130*H130</f>
        <v>3.2000000000000003E-4</v>
      </c>
      <c r="S130" s="187">
        <v>0</v>
      </c>
      <c r="T130" s="188">
        <f t="shared" ref="T130:T136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313</v>
      </c>
      <c r="AT130" s="189" t="s">
        <v>310</v>
      </c>
      <c r="AU130" s="189" t="s">
        <v>86</v>
      </c>
      <c r="AY130" s="18" t="s">
        <v>233</v>
      </c>
      <c r="BE130" s="190">
        <f t="shared" ref="BE130:BE136" si="4">IF(N130="základní",J130,0)</f>
        <v>0</v>
      </c>
      <c r="BF130" s="190">
        <f t="shared" ref="BF130:BF136" si="5">IF(N130="snížená",J130,0)</f>
        <v>0</v>
      </c>
      <c r="BG130" s="190">
        <f t="shared" ref="BG130:BG136" si="6">IF(N130="zákl. přenesená",J130,0)</f>
        <v>0</v>
      </c>
      <c r="BH130" s="190">
        <f t="shared" ref="BH130:BH136" si="7">IF(N130="sníž. přenesená",J130,0)</f>
        <v>0</v>
      </c>
      <c r="BI130" s="190">
        <f t="shared" ref="BI130:BI136" si="8">IF(N130="nulová",J130,0)</f>
        <v>0</v>
      </c>
      <c r="BJ130" s="18" t="s">
        <v>80</v>
      </c>
      <c r="BK130" s="190">
        <f t="shared" ref="BK130:BK136" si="9">ROUND(I130*H130,2)</f>
        <v>0</v>
      </c>
      <c r="BL130" s="18" t="s">
        <v>194</v>
      </c>
      <c r="BM130" s="189" t="s">
        <v>3198</v>
      </c>
    </row>
    <row r="131" spans="1:65" s="2" customFormat="1" ht="24.2" customHeight="1">
      <c r="A131" s="35"/>
      <c r="B131" s="36"/>
      <c r="C131" s="206" t="s">
        <v>126</v>
      </c>
      <c r="D131" s="206" t="s">
        <v>310</v>
      </c>
      <c r="E131" s="207" t="s">
        <v>1944</v>
      </c>
      <c r="F131" s="208" t="s">
        <v>1945</v>
      </c>
      <c r="G131" s="209" t="s">
        <v>301</v>
      </c>
      <c r="H131" s="210">
        <v>4</v>
      </c>
      <c r="I131" s="211"/>
      <c r="J131" s="212">
        <f t="shared" si="0"/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 t="shared" si="1"/>
        <v>0</v>
      </c>
      <c r="Q131" s="187">
        <v>4.0000000000000003E-5</v>
      </c>
      <c r="R131" s="187">
        <f t="shared" si="2"/>
        <v>1.6000000000000001E-4</v>
      </c>
      <c r="S131" s="187">
        <v>0</v>
      </c>
      <c r="T131" s="188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313</v>
      </c>
      <c r="AT131" s="189" t="s">
        <v>310</v>
      </c>
      <c r="AU131" s="189" t="s">
        <v>86</v>
      </c>
      <c r="AY131" s="18" t="s">
        <v>233</v>
      </c>
      <c r="BE131" s="190">
        <f t="shared" si="4"/>
        <v>0</v>
      </c>
      <c r="BF131" s="190">
        <f t="shared" si="5"/>
        <v>0</v>
      </c>
      <c r="BG131" s="190">
        <f t="shared" si="6"/>
        <v>0</v>
      </c>
      <c r="BH131" s="190">
        <f t="shared" si="7"/>
        <v>0</v>
      </c>
      <c r="BI131" s="190">
        <f t="shared" si="8"/>
        <v>0</v>
      </c>
      <c r="BJ131" s="18" t="s">
        <v>80</v>
      </c>
      <c r="BK131" s="190">
        <f t="shared" si="9"/>
        <v>0</v>
      </c>
      <c r="BL131" s="18" t="s">
        <v>194</v>
      </c>
      <c r="BM131" s="189" t="s">
        <v>3199</v>
      </c>
    </row>
    <row r="132" spans="1:65" s="2" customFormat="1" ht="24.2" customHeight="1">
      <c r="A132" s="35"/>
      <c r="B132" s="36"/>
      <c r="C132" s="206" t="s">
        <v>8</v>
      </c>
      <c r="D132" s="206" t="s">
        <v>310</v>
      </c>
      <c r="E132" s="207" t="s">
        <v>1947</v>
      </c>
      <c r="F132" s="208" t="s">
        <v>1948</v>
      </c>
      <c r="G132" s="209" t="s">
        <v>301</v>
      </c>
      <c r="H132" s="210">
        <v>2</v>
      </c>
      <c r="I132" s="211"/>
      <c r="J132" s="212">
        <f t="shared" si="0"/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si="1"/>
        <v>0</v>
      </c>
      <c r="Q132" s="187">
        <v>5.0000000000000002E-5</v>
      </c>
      <c r="R132" s="187">
        <f t="shared" si="2"/>
        <v>1E-4</v>
      </c>
      <c r="S132" s="187">
        <v>0</v>
      </c>
      <c r="T132" s="188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si="4"/>
        <v>0</v>
      </c>
      <c r="BF132" s="190">
        <f t="shared" si="5"/>
        <v>0</v>
      </c>
      <c r="BG132" s="190">
        <f t="shared" si="6"/>
        <v>0</v>
      </c>
      <c r="BH132" s="190">
        <f t="shared" si="7"/>
        <v>0</v>
      </c>
      <c r="BI132" s="190">
        <f t="shared" si="8"/>
        <v>0</v>
      </c>
      <c r="BJ132" s="18" t="s">
        <v>80</v>
      </c>
      <c r="BK132" s="190">
        <f t="shared" si="9"/>
        <v>0</v>
      </c>
      <c r="BL132" s="18" t="s">
        <v>194</v>
      </c>
      <c r="BM132" s="189" t="s">
        <v>3200</v>
      </c>
    </row>
    <row r="133" spans="1:65" s="2" customFormat="1" ht="24.2" customHeight="1">
      <c r="A133" s="35"/>
      <c r="B133" s="36"/>
      <c r="C133" s="206" t="s">
        <v>194</v>
      </c>
      <c r="D133" s="206" t="s">
        <v>310</v>
      </c>
      <c r="E133" s="207" t="s">
        <v>1953</v>
      </c>
      <c r="F133" s="208" t="s">
        <v>1954</v>
      </c>
      <c r="G133" s="209" t="s">
        <v>301</v>
      </c>
      <c r="H133" s="210">
        <v>2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8.0000000000000007E-5</v>
      </c>
      <c r="R133" s="187">
        <f t="shared" si="2"/>
        <v>1.6000000000000001E-4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3201</v>
      </c>
    </row>
    <row r="134" spans="1:65" s="2" customFormat="1" ht="16.5" customHeight="1">
      <c r="A134" s="35"/>
      <c r="B134" s="36"/>
      <c r="C134" s="206" t="s">
        <v>129</v>
      </c>
      <c r="D134" s="206" t="s">
        <v>310</v>
      </c>
      <c r="E134" s="207" t="s">
        <v>1956</v>
      </c>
      <c r="F134" s="208" t="s">
        <v>1957</v>
      </c>
      <c r="G134" s="209" t="s">
        <v>301</v>
      </c>
      <c r="H134" s="210">
        <v>2</v>
      </c>
      <c r="I134" s="211"/>
      <c r="J134" s="212">
        <f t="shared" si="0"/>
        <v>0</v>
      </c>
      <c r="K134" s="208" t="s">
        <v>19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1.2E-4</v>
      </c>
      <c r="R134" s="187">
        <f t="shared" si="2"/>
        <v>2.4000000000000001E-4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3202</v>
      </c>
    </row>
    <row r="135" spans="1:65" s="2" customFormat="1" ht="16.5" customHeight="1">
      <c r="A135" s="35"/>
      <c r="B135" s="36"/>
      <c r="C135" s="206" t="s">
        <v>163</v>
      </c>
      <c r="D135" s="206" t="s">
        <v>310</v>
      </c>
      <c r="E135" s="207" t="s">
        <v>1959</v>
      </c>
      <c r="F135" s="208" t="s">
        <v>1960</v>
      </c>
      <c r="G135" s="209" t="s">
        <v>301</v>
      </c>
      <c r="H135" s="210">
        <v>1</v>
      </c>
      <c r="I135" s="211"/>
      <c r="J135" s="212">
        <f t="shared" si="0"/>
        <v>0</v>
      </c>
      <c r="K135" s="208" t="s">
        <v>240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1.2E-4</v>
      </c>
      <c r="R135" s="187">
        <f t="shared" si="2"/>
        <v>1.2E-4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3203</v>
      </c>
    </row>
    <row r="136" spans="1:65" s="2" customFormat="1" ht="24.2" customHeight="1">
      <c r="A136" s="35"/>
      <c r="B136" s="36"/>
      <c r="C136" s="178" t="s">
        <v>197</v>
      </c>
      <c r="D136" s="178" t="s">
        <v>236</v>
      </c>
      <c r="E136" s="179" t="s">
        <v>1896</v>
      </c>
      <c r="F136" s="180" t="s">
        <v>1897</v>
      </c>
      <c r="G136" s="181" t="s">
        <v>307</v>
      </c>
      <c r="H136" s="182">
        <v>56</v>
      </c>
      <c r="I136" s="183"/>
      <c r="J136" s="184">
        <f t="shared" si="0"/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 t="shared" si="1"/>
        <v>0</v>
      </c>
      <c r="Q136" s="187">
        <v>0</v>
      </c>
      <c r="R136" s="187">
        <f t="shared" si="2"/>
        <v>0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260</v>
      </c>
      <c r="AT136" s="189" t="s">
        <v>236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260</v>
      </c>
      <c r="BM136" s="189" t="s">
        <v>3204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1899</v>
      </c>
      <c r="G137" s="37"/>
      <c r="H137" s="37"/>
      <c r="I137" s="193"/>
      <c r="J137" s="37"/>
      <c r="K137" s="37"/>
      <c r="L137" s="40"/>
      <c r="M137" s="194"/>
      <c r="N137" s="195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49.15" customHeight="1">
      <c r="A138" s="35"/>
      <c r="B138" s="36"/>
      <c r="C138" s="178" t="s">
        <v>132</v>
      </c>
      <c r="D138" s="178" t="s">
        <v>236</v>
      </c>
      <c r="E138" s="179" t="s">
        <v>1900</v>
      </c>
      <c r="F138" s="180" t="s">
        <v>1901</v>
      </c>
      <c r="G138" s="181" t="s">
        <v>549</v>
      </c>
      <c r="H138" s="182">
        <v>4.8000000000000001E-2</v>
      </c>
      <c r="I138" s="183"/>
      <c r="J138" s="184">
        <f>ROUND(I138*H138,2)</f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80</v>
      </c>
      <c r="BK138" s="190">
        <f>ROUND(I138*H138,2)</f>
        <v>0</v>
      </c>
      <c r="BL138" s="18" t="s">
        <v>194</v>
      </c>
      <c r="BM138" s="189" t="s">
        <v>3205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1903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7</v>
      </c>
      <c r="D140" s="178" t="s">
        <v>236</v>
      </c>
      <c r="E140" s="179" t="s">
        <v>1904</v>
      </c>
      <c r="F140" s="180" t="s">
        <v>1905</v>
      </c>
      <c r="G140" s="181" t="s">
        <v>549</v>
      </c>
      <c r="H140" s="182">
        <v>4.8000000000000001E-2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3206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1907</v>
      </c>
      <c r="G141" s="37"/>
      <c r="H141" s="37"/>
      <c r="I141" s="193"/>
      <c r="J141" s="37"/>
      <c r="K141" s="37"/>
      <c r="L141" s="40"/>
      <c r="M141" s="198"/>
      <c r="N141" s="199"/>
      <c r="O141" s="200"/>
      <c r="P141" s="200"/>
      <c r="Q141" s="200"/>
      <c r="R141" s="200"/>
      <c r="S141" s="200"/>
      <c r="T141" s="20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6.95" customHeight="1">
      <c r="A142" s="35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XKxA5zuDEZcUY5lESeP3advgJn1LH9jRdYAU+fbt/ma/ttHlexdXMKS47acaGixh4KvrSKOYBajcNPHuik2jyg==" saltValue="8g5xeNLIDnInO9I6WerpJ5dpHLXN77l29Eb4RyU/AYWVRiV7aMIecuZhWpxeChT3FnDjBeYhhp44r0nm/s5ZfA==" spinCount="100000" sheet="1" objects="1" scenarios="1" formatColumns="0" formatRows="0" autoFilter="0"/>
  <autoFilter ref="C97:K141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7" r:id="rId13"/>
    <hyperlink ref="F139" r:id="rId14"/>
    <hyperlink ref="F141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1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202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3207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ROUND((SUM(BE98:BE143)),  2)</f>
        <v>0</v>
      </c>
      <c r="G37" s="35"/>
      <c r="H37" s="35"/>
      <c r="I37" s="124">
        <v>0.21</v>
      </c>
      <c r="J37" s="123">
        <f>ROUND(((SUM(BE98:BE143))*I37),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ROUND((SUM(BF98:BF143)),  2)</f>
        <v>0</v>
      </c>
      <c r="G38" s="35"/>
      <c r="H38" s="35"/>
      <c r="I38" s="124">
        <v>0.15</v>
      </c>
      <c r="J38" s="123">
        <f>ROUND(((SUM(BF98:BF143))*I38),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ROUND((SUM(BG98:BG143)),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ROUND((SUM(BH98:BH143)),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ROUND((SUM(BI98:BI143)),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22 - 2.NP_3.ETAPA - KANALIZACE_21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2634</v>
      </c>
      <c r="F86" s="376"/>
      <c r="G86" s="376"/>
      <c r="H86" s="376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46" t="str">
        <f>E13</f>
        <v>22 - 2.NP_3.ETAPA - KANALIZACE_21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0.19923399999999997</v>
      </c>
      <c r="S98" s="73"/>
      <c r="T98" s="160">
        <f>T99+T122</f>
        <v>1.115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0.17481399999999997</v>
      </c>
      <c r="S99" s="170"/>
      <c r="T99" s="172">
        <f>T100+T105+T112+T119</f>
        <v>1.115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0.17481399999999997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5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1.6999999999999998E-2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3208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3.8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0.15781399999999998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3209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1.115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5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0.14500000000000002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3210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5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0.09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3211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22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0.88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3212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1.115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3213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9.4779999999999998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3214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1.115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3215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0.17499999999999999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3216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2.4420000000000001E-2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SUM(P124:P143)</f>
        <v>0</v>
      </c>
      <c r="Q123" s="170"/>
      <c r="R123" s="171">
        <f>SUM(R124:R143)</f>
        <v>2.4420000000000001E-2</v>
      </c>
      <c r="S123" s="170"/>
      <c r="T123" s="172">
        <f>SUM(T124:T143)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SUM(BK124:BK143)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2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8.8000000000000003E-4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3217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1.75" customHeight="1">
      <c r="A126" s="35"/>
      <c r="B126" s="36"/>
      <c r="C126" s="178" t="s">
        <v>123</v>
      </c>
      <c r="D126" s="178" t="s">
        <v>236</v>
      </c>
      <c r="E126" s="179" t="s">
        <v>1926</v>
      </c>
      <c r="F126" s="180" t="s">
        <v>1927</v>
      </c>
      <c r="G126" s="181" t="s">
        <v>307</v>
      </c>
      <c r="H126" s="182">
        <v>3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5.5000000000000003E-4</v>
      </c>
      <c r="R126" s="187">
        <f>Q126*H126</f>
        <v>1.65E-3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3218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1929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178" t="s">
        <v>158</v>
      </c>
      <c r="D128" s="178" t="s">
        <v>236</v>
      </c>
      <c r="E128" s="179" t="s">
        <v>1930</v>
      </c>
      <c r="F128" s="180" t="s">
        <v>1931</v>
      </c>
      <c r="G128" s="181" t="s">
        <v>307</v>
      </c>
      <c r="H128" s="182">
        <v>22</v>
      </c>
      <c r="I128" s="183"/>
      <c r="J128" s="184">
        <f>ROUND(I128*H128,2)</f>
        <v>0</v>
      </c>
      <c r="K128" s="180" t="s">
        <v>240</v>
      </c>
      <c r="L128" s="40"/>
      <c r="M128" s="185" t="s">
        <v>19</v>
      </c>
      <c r="N128" s="186" t="s">
        <v>46</v>
      </c>
      <c r="O128" s="65"/>
      <c r="P128" s="187">
        <f>O128*H128</f>
        <v>0</v>
      </c>
      <c r="Q128" s="187">
        <v>9.3000000000000005E-4</v>
      </c>
      <c r="R128" s="187">
        <f>Q128*H128</f>
        <v>2.0460000000000002E-2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194</v>
      </c>
      <c r="AT128" s="189" t="s">
        <v>236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3219</v>
      </c>
    </row>
    <row r="129" spans="1:65" s="2" customFormat="1">
      <c r="A129" s="35"/>
      <c r="B129" s="36"/>
      <c r="C129" s="37"/>
      <c r="D129" s="191" t="s">
        <v>243</v>
      </c>
      <c r="E129" s="37"/>
      <c r="F129" s="192" t="s">
        <v>1933</v>
      </c>
      <c r="G129" s="37"/>
      <c r="H129" s="37"/>
      <c r="I129" s="193"/>
      <c r="J129" s="37"/>
      <c r="K129" s="37"/>
      <c r="L129" s="40"/>
      <c r="M129" s="194"/>
      <c r="N129" s="195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243</v>
      </c>
      <c r="AU129" s="18" t="s">
        <v>86</v>
      </c>
    </row>
    <row r="130" spans="1:65" s="2" customFormat="1" ht="24.2" customHeight="1">
      <c r="A130" s="35"/>
      <c r="B130" s="36"/>
      <c r="C130" s="206" t="s">
        <v>191</v>
      </c>
      <c r="D130" s="206" t="s">
        <v>310</v>
      </c>
      <c r="E130" s="207" t="s">
        <v>1941</v>
      </c>
      <c r="F130" s="208" t="s">
        <v>1942</v>
      </c>
      <c r="G130" s="209" t="s">
        <v>301</v>
      </c>
      <c r="H130" s="210">
        <v>3</v>
      </c>
      <c r="I130" s="211"/>
      <c r="J130" s="212">
        <f t="shared" ref="J130:J138" si="0">ROUND(I130*H130,2)</f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 t="shared" ref="P130:P138" si="1">O130*H130</f>
        <v>0</v>
      </c>
      <c r="Q130" s="187">
        <v>4.0000000000000003E-5</v>
      </c>
      <c r="R130" s="187">
        <f t="shared" ref="R130:R138" si="2">Q130*H130</f>
        <v>1.2000000000000002E-4</v>
      </c>
      <c r="S130" s="187">
        <v>0</v>
      </c>
      <c r="T130" s="188">
        <f t="shared" ref="T130:T138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313</v>
      </c>
      <c r="AT130" s="189" t="s">
        <v>310</v>
      </c>
      <c r="AU130" s="189" t="s">
        <v>86</v>
      </c>
      <c r="AY130" s="18" t="s">
        <v>233</v>
      </c>
      <c r="BE130" s="190">
        <f t="shared" ref="BE130:BE138" si="4">IF(N130="základní",J130,0)</f>
        <v>0</v>
      </c>
      <c r="BF130" s="190">
        <f t="shared" ref="BF130:BF138" si="5">IF(N130="snížená",J130,0)</f>
        <v>0</v>
      </c>
      <c r="BG130" s="190">
        <f t="shared" ref="BG130:BG138" si="6">IF(N130="zákl. přenesená",J130,0)</f>
        <v>0</v>
      </c>
      <c r="BH130" s="190">
        <f t="shared" ref="BH130:BH138" si="7">IF(N130="sníž. přenesená",J130,0)</f>
        <v>0</v>
      </c>
      <c r="BI130" s="190">
        <f t="shared" ref="BI130:BI138" si="8">IF(N130="nulová",J130,0)</f>
        <v>0</v>
      </c>
      <c r="BJ130" s="18" t="s">
        <v>80</v>
      </c>
      <c r="BK130" s="190">
        <f t="shared" ref="BK130:BK138" si="9">ROUND(I130*H130,2)</f>
        <v>0</v>
      </c>
      <c r="BL130" s="18" t="s">
        <v>194</v>
      </c>
      <c r="BM130" s="189" t="s">
        <v>3220</v>
      </c>
    </row>
    <row r="131" spans="1:65" s="2" customFormat="1" ht="24.2" customHeight="1">
      <c r="A131" s="35"/>
      <c r="B131" s="36"/>
      <c r="C131" s="206" t="s">
        <v>126</v>
      </c>
      <c r="D131" s="206" t="s">
        <v>310</v>
      </c>
      <c r="E131" s="207" t="s">
        <v>1944</v>
      </c>
      <c r="F131" s="208" t="s">
        <v>1945</v>
      </c>
      <c r="G131" s="209" t="s">
        <v>301</v>
      </c>
      <c r="H131" s="210">
        <v>5</v>
      </c>
      <c r="I131" s="211"/>
      <c r="J131" s="212">
        <f t="shared" si="0"/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 t="shared" si="1"/>
        <v>0</v>
      </c>
      <c r="Q131" s="187">
        <v>4.0000000000000003E-5</v>
      </c>
      <c r="R131" s="187">
        <f t="shared" si="2"/>
        <v>2.0000000000000001E-4</v>
      </c>
      <c r="S131" s="187">
        <v>0</v>
      </c>
      <c r="T131" s="188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313</v>
      </c>
      <c r="AT131" s="189" t="s">
        <v>310</v>
      </c>
      <c r="AU131" s="189" t="s">
        <v>86</v>
      </c>
      <c r="AY131" s="18" t="s">
        <v>233</v>
      </c>
      <c r="BE131" s="190">
        <f t="shared" si="4"/>
        <v>0</v>
      </c>
      <c r="BF131" s="190">
        <f t="shared" si="5"/>
        <v>0</v>
      </c>
      <c r="BG131" s="190">
        <f t="shared" si="6"/>
        <v>0</v>
      </c>
      <c r="BH131" s="190">
        <f t="shared" si="7"/>
        <v>0</v>
      </c>
      <c r="BI131" s="190">
        <f t="shared" si="8"/>
        <v>0</v>
      </c>
      <c r="BJ131" s="18" t="s">
        <v>80</v>
      </c>
      <c r="BK131" s="190">
        <f t="shared" si="9"/>
        <v>0</v>
      </c>
      <c r="BL131" s="18" t="s">
        <v>194</v>
      </c>
      <c r="BM131" s="189" t="s">
        <v>3221</v>
      </c>
    </row>
    <row r="132" spans="1:65" s="2" customFormat="1" ht="24.2" customHeight="1">
      <c r="A132" s="35"/>
      <c r="B132" s="36"/>
      <c r="C132" s="206" t="s">
        <v>8</v>
      </c>
      <c r="D132" s="206" t="s">
        <v>310</v>
      </c>
      <c r="E132" s="207" t="s">
        <v>1947</v>
      </c>
      <c r="F132" s="208" t="s">
        <v>1948</v>
      </c>
      <c r="G132" s="209" t="s">
        <v>301</v>
      </c>
      <c r="H132" s="210">
        <v>2</v>
      </c>
      <c r="I132" s="211"/>
      <c r="J132" s="212">
        <f t="shared" si="0"/>
        <v>0</v>
      </c>
      <c r="K132" s="208" t="s">
        <v>240</v>
      </c>
      <c r="L132" s="213"/>
      <c r="M132" s="214" t="s">
        <v>19</v>
      </c>
      <c r="N132" s="215" t="s">
        <v>46</v>
      </c>
      <c r="O132" s="65"/>
      <c r="P132" s="187">
        <f t="shared" si="1"/>
        <v>0</v>
      </c>
      <c r="Q132" s="187">
        <v>5.0000000000000002E-5</v>
      </c>
      <c r="R132" s="187">
        <f t="shared" si="2"/>
        <v>1E-4</v>
      </c>
      <c r="S132" s="187">
        <v>0</v>
      </c>
      <c r="T132" s="188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313</v>
      </c>
      <c r="AT132" s="189" t="s">
        <v>310</v>
      </c>
      <c r="AU132" s="189" t="s">
        <v>86</v>
      </c>
      <c r="AY132" s="18" t="s">
        <v>233</v>
      </c>
      <c r="BE132" s="190">
        <f t="shared" si="4"/>
        <v>0</v>
      </c>
      <c r="BF132" s="190">
        <f t="shared" si="5"/>
        <v>0</v>
      </c>
      <c r="BG132" s="190">
        <f t="shared" si="6"/>
        <v>0</v>
      </c>
      <c r="BH132" s="190">
        <f t="shared" si="7"/>
        <v>0</v>
      </c>
      <c r="BI132" s="190">
        <f t="shared" si="8"/>
        <v>0</v>
      </c>
      <c r="BJ132" s="18" t="s">
        <v>80</v>
      </c>
      <c r="BK132" s="190">
        <f t="shared" si="9"/>
        <v>0</v>
      </c>
      <c r="BL132" s="18" t="s">
        <v>194</v>
      </c>
      <c r="BM132" s="189" t="s">
        <v>3222</v>
      </c>
    </row>
    <row r="133" spans="1:65" s="2" customFormat="1" ht="24.2" customHeight="1">
      <c r="A133" s="35"/>
      <c r="B133" s="36"/>
      <c r="C133" s="206" t="s">
        <v>194</v>
      </c>
      <c r="D133" s="206" t="s">
        <v>310</v>
      </c>
      <c r="E133" s="207" t="s">
        <v>2014</v>
      </c>
      <c r="F133" s="208" t="s">
        <v>2015</v>
      </c>
      <c r="G133" s="209" t="s">
        <v>301</v>
      </c>
      <c r="H133" s="210">
        <v>1</v>
      </c>
      <c r="I133" s="211"/>
      <c r="J133" s="212">
        <f t="shared" si="0"/>
        <v>0</v>
      </c>
      <c r="K133" s="208" t="s">
        <v>240</v>
      </c>
      <c r="L133" s="213"/>
      <c r="M133" s="214" t="s">
        <v>19</v>
      </c>
      <c r="N133" s="215" t="s">
        <v>46</v>
      </c>
      <c r="O133" s="65"/>
      <c r="P133" s="187">
        <f t="shared" si="1"/>
        <v>0</v>
      </c>
      <c r="Q133" s="187">
        <v>5.0000000000000002E-5</v>
      </c>
      <c r="R133" s="187">
        <f t="shared" si="2"/>
        <v>5.0000000000000002E-5</v>
      </c>
      <c r="S133" s="187">
        <v>0</v>
      </c>
      <c r="T133" s="18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313</v>
      </c>
      <c r="AT133" s="189" t="s">
        <v>310</v>
      </c>
      <c r="AU133" s="189" t="s">
        <v>86</v>
      </c>
      <c r="AY133" s="18" t="s">
        <v>233</v>
      </c>
      <c r="BE133" s="190">
        <f t="shared" si="4"/>
        <v>0</v>
      </c>
      <c r="BF133" s="190">
        <f t="shared" si="5"/>
        <v>0</v>
      </c>
      <c r="BG133" s="190">
        <f t="shared" si="6"/>
        <v>0</v>
      </c>
      <c r="BH133" s="190">
        <f t="shared" si="7"/>
        <v>0</v>
      </c>
      <c r="BI133" s="190">
        <f t="shared" si="8"/>
        <v>0</v>
      </c>
      <c r="BJ133" s="18" t="s">
        <v>80</v>
      </c>
      <c r="BK133" s="190">
        <f t="shared" si="9"/>
        <v>0</v>
      </c>
      <c r="BL133" s="18" t="s">
        <v>194</v>
      </c>
      <c r="BM133" s="189" t="s">
        <v>3223</v>
      </c>
    </row>
    <row r="134" spans="1:65" s="2" customFormat="1" ht="24.2" customHeight="1">
      <c r="A134" s="35"/>
      <c r="B134" s="36"/>
      <c r="C134" s="206" t="s">
        <v>129</v>
      </c>
      <c r="D134" s="206" t="s">
        <v>310</v>
      </c>
      <c r="E134" s="207" t="s">
        <v>1953</v>
      </c>
      <c r="F134" s="208" t="s">
        <v>1954</v>
      </c>
      <c r="G134" s="209" t="s">
        <v>301</v>
      </c>
      <c r="H134" s="210">
        <v>4</v>
      </c>
      <c r="I134" s="211"/>
      <c r="J134" s="212">
        <f t="shared" si="0"/>
        <v>0</v>
      </c>
      <c r="K134" s="208" t="s">
        <v>240</v>
      </c>
      <c r="L134" s="213"/>
      <c r="M134" s="214" t="s">
        <v>19</v>
      </c>
      <c r="N134" s="215" t="s">
        <v>46</v>
      </c>
      <c r="O134" s="65"/>
      <c r="P134" s="187">
        <f t="shared" si="1"/>
        <v>0</v>
      </c>
      <c r="Q134" s="187">
        <v>8.0000000000000007E-5</v>
      </c>
      <c r="R134" s="187">
        <f t="shared" si="2"/>
        <v>3.2000000000000003E-4</v>
      </c>
      <c r="S134" s="187">
        <v>0</v>
      </c>
      <c r="T134" s="18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313</v>
      </c>
      <c r="AT134" s="189" t="s">
        <v>310</v>
      </c>
      <c r="AU134" s="189" t="s">
        <v>86</v>
      </c>
      <c r="AY134" s="18" t="s">
        <v>233</v>
      </c>
      <c r="BE134" s="190">
        <f t="shared" si="4"/>
        <v>0</v>
      </c>
      <c r="BF134" s="190">
        <f t="shared" si="5"/>
        <v>0</v>
      </c>
      <c r="BG134" s="190">
        <f t="shared" si="6"/>
        <v>0</v>
      </c>
      <c r="BH134" s="190">
        <f t="shared" si="7"/>
        <v>0</v>
      </c>
      <c r="BI134" s="190">
        <f t="shared" si="8"/>
        <v>0</v>
      </c>
      <c r="BJ134" s="18" t="s">
        <v>80</v>
      </c>
      <c r="BK134" s="190">
        <f t="shared" si="9"/>
        <v>0</v>
      </c>
      <c r="BL134" s="18" t="s">
        <v>194</v>
      </c>
      <c r="BM134" s="189" t="s">
        <v>3224</v>
      </c>
    </row>
    <row r="135" spans="1:65" s="2" customFormat="1" ht="16.5" customHeight="1">
      <c r="A135" s="35"/>
      <c r="B135" s="36"/>
      <c r="C135" s="206" t="s">
        <v>163</v>
      </c>
      <c r="D135" s="206" t="s">
        <v>310</v>
      </c>
      <c r="E135" s="207" t="s">
        <v>1956</v>
      </c>
      <c r="F135" s="208" t="s">
        <v>1957</v>
      </c>
      <c r="G135" s="209" t="s">
        <v>301</v>
      </c>
      <c r="H135" s="210">
        <v>1</v>
      </c>
      <c r="I135" s="211"/>
      <c r="J135" s="212">
        <f t="shared" si="0"/>
        <v>0</v>
      </c>
      <c r="K135" s="208" t="s">
        <v>19</v>
      </c>
      <c r="L135" s="213"/>
      <c r="M135" s="214" t="s">
        <v>19</v>
      </c>
      <c r="N135" s="215" t="s">
        <v>46</v>
      </c>
      <c r="O135" s="65"/>
      <c r="P135" s="187">
        <f t="shared" si="1"/>
        <v>0</v>
      </c>
      <c r="Q135" s="187">
        <v>1.2E-4</v>
      </c>
      <c r="R135" s="187">
        <f t="shared" si="2"/>
        <v>1.2E-4</v>
      </c>
      <c r="S135" s="187">
        <v>0</v>
      </c>
      <c r="T135" s="18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9" t="s">
        <v>313</v>
      </c>
      <c r="AT135" s="189" t="s">
        <v>310</v>
      </c>
      <c r="AU135" s="189" t="s">
        <v>86</v>
      </c>
      <c r="AY135" s="18" t="s">
        <v>233</v>
      </c>
      <c r="BE135" s="190">
        <f t="shared" si="4"/>
        <v>0</v>
      </c>
      <c r="BF135" s="190">
        <f t="shared" si="5"/>
        <v>0</v>
      </c>
      <c r="BG135" s="190">
        <f t="shared" si="6"/>
        <v>0</v>
      </c>
      <c r="BH135" s="190">
        <f t="shared" si="7"/>
        <v>0</v>
      </c>
      <c r="BI135" s="190">
        <f t="shared" si="8"/>
        <v>0</v>
      </c>
      <c r="BJ135" s="18" t="s">
        <v>80</v>
      </c>
      <c r="BK135" s="190">
        <f t="shared" si="9"/>
        <v>0</v>
      </c>
      <c r="BL135" s="18" t="s">
        <v>194</v>
      </c>
      <c r="BM135" s="189" t="s">
        <v>3225</v>
      </c>
    </row>
    <row r="136" spans="1:65" s="2" customFormat="1" ht="16.5" customHeight="1">
      <c r="A136" s="35"/>
      <c r="B136" s="36"/>
      <c r="C136" s="206" t="s">
        <v>197</v>
      </c>
      <c r="D136" s="206" t="s">
        <v>310</v>
      </c>
      <c r="E136" s="207" t="s">
        <v>1959</v>
      </c>
      <c r="F136" s="208" t="s">
        <v>1960</v>
      </c>
      <c r="G136" s="209" t="s">
        <v>301</v>
      </c>
      <c r="H136" s="210">
        <v>3</v>
      </c>
      <c r="I136" s="211"/>
      <c r="J136" s="212">
        <f t="shared" si="0"/>
        <v>0</v>
      </c>
      <c r="K136" s="208" t="s">
        <v>240</v>
      </c>
      <c r="L136" s="213"/>
      <c r="M136" s="214" t="s">
        <v>19</v>
      </c>
      <c r="N136" s="215" t="s">
        <v>46</v>
      </c>
      <c r="O136" s="65"/>
      <c r="P136" s="187">
        <f t="shared" si="1"/>
        <v>0</v>
      </c>
      <c r="Q136" s="187">
        <v>1.2E-4</v>
      </c>
      <c r="R136" s="187">
        <f t="shared" si="2"/>
        <v>3.6000000000000002E-4</v>
      </c>
      <c r="S136" s="187">
        <v>0</v>
      </c>
      <c r="T136" s="18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313</v>
      </c>
      <c r="AT136" s="189" t="s">
        <v>310</v>
      </c>
      <c r="AU136" s="189" t="s">
        <v>86</v>
      </c>
      <c r="AY136" s="18" t="s">
        <v>233</v>
      </c>
      <c r="BE136" s="190">
        <f t="shared" si="4"/>
        <v>0</v>
      </c>
      <c r="BF136" s="190">
        <f t="shared" si="5"/>
        <v>0</v>
      </c>
      <c r="BG136" s="190">
        <f t="shared" si="6"/>
        <v>0</v>
      </c>
      <c r="BH136" s="190">
        <f t="shared" si="7"/>
        <v>0</v>
      </c>
      <c r="BI136" s="190">
        <f t="shared" si="8"/>
        <v>0</v>
      </c>
      <c r="BJ136" s="18" t="s">
        <v>80</v>
      </c>
      <c r="BK136" s="190">
        <f t="shared" si="9"/>
        <v>0</v>
      </c>
      <c r="BL136" s="18" t="s">
        <v>194</v>
      </c>
      <c r="BM136" s="189" t="s">
        <v>3226</v>
      </c>
    </row>
    <row r="137" spans="1:65" s="2" customFormat="1" ht="16.5" customHeight="1">
      <c r="A137" s="35"/>
      <c r="B137" s="36"/>
      <c r="C137" s="206" t="s">
        <v>132</v>
      </c>
      <c r="D137" s="206" t="s">
        <v>310</v>
      </c>
      <c r="E137" s="207" t="s">
        <v>1962</v>
      </c>
      <c r="F137" s="208" t="s">
        <v>1963</v>
      </c>
      <c r="G137" s="209" t="s">
        <v>301</v>
      </c>
      <c r="H137" s="210">
        <v>2</v>
      </c>
      <c r="I137" s="211"/>
      <c r="J137" s="212">
        <f t="shared" si="0"/>
        <v>0</v>
      </c>
      <c r="K137" s="208" t="s">
        <v>240</v>
      </c>
      <c r="L137" s="213"/>
      <c r="M137" s="214" t="s">
        <v>19</v>
      </c>
      <c r="N137" s="215" t="s">
        <v>46</v>
      </c>
      <c r="O137" s="65"/>
      <c r="P137" s="187">
        <f t="shared" si="1"/>
        <v>0</v>
      </c>
      <c r="Q137" s="187">
        <v>8.0000000000000007E-5</v>
      </c>
      <c r="R137" s="187">
        <f t="shared" si="2"/>
        <v>1.6000000000000001E-4</v>
      </c>
      <c r="S137" s="187">
        <v>0</v>
      </c>
      <c r="T137" s="18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9" t="s">
        <v>313</v>
      </c>
      <c r="AT137" s="189" t="s">
        <v>310</v>
      </c>
      <c r="AU137" s="189" t="s">
        <v>86</v>
      </c>
      <c r="AY137" s="18" t="s">
        <v>233</v>
      </c>
      <c r="BE137" s="190">
        <f t="shared" si="4"/>
        <v>0</v>
      </c>
      <c r="BF137" s="190">
        <f t="shared" si="5"/>
        <v>0</v>
      </c>
      <c r="BG137" s="190">
        <f t="shared" si="6"/>
        <v>0</v>
      </c>
      <c r="BH137" s="190">
        <f t="shared" si="7"/>
        <v>0</v>
      </c>
      <c r="BI137" s="190">
        <f t="shared" si="8"/>
        <v>0</v>
      </c>
      <c r="BJ137" s="18" t="s">
        <v>80</v>
      </c>
      <c r="BK137" s="190">
        <f t="shared" si="9"/>
        <v>0</v>
      </c>
      <c r="BL137" s="18" t="s">
        <v>194</v>
      </c>
      <c r="BM137" s="189" t="s">
        <v>3227</v>
      </c>
    </row>
    <row r="138" spans="1:65" s="2" customFormat="1" ht="24.2" customHeight="1">
      <c r="A138" s="35"/>
      <c r="B138" s="36"/>
      <c r="C138" s="178" t="s">
        <v>7</v>
      </c>
      <c r="D138" s="178" t="s">
        <v>236</v>
      </c>
      <c r="E138" s="179" t="s">
        <v>1896</v>
      </c>
      <c r="F138" s="180" t="s">
        <v>1897</v>
      </c>
      <c r="G138" s="181" t="s">
        <v>307</v>
      </c>
      <c r="H138" s="182">
        <v>27</v>
      </c>
      <c r="I138" s="183"/>
      <c r="J138" s="184">
        <f t="shared" si="0"/>
        <v>0</v>
      </c>
      <c r="K138" s="180" t="s">
        <v>240</v>
      </c>
      <c r="L138" s="40"/>
      <c r="M138" s="185" t="s">
        <v>19</v>
      </c>
      <c r="N138" s="186" t="s">
        <v>46</v>
      </c>
      <c r="O138" s="65"/>
      <c r="P138" s="187">
        <f t="shared" si="1"/>
        <v>0</v>
      </c>
      <c r="Q138" s="187">
        <v>0</v>
      </c>
      <c r="R138" s="187">
        <f t="shared" si="2"/>
        <v>0</v>
      </c>
      <c r="S138" s="187">
        <v>0</v>
      </c>
      <c r="T138" s="18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194</v>
      </c>
      <c r="AT138" s="189" t="s">
        <v>236</v>
      </c>
      <c r="AU138" s="189" t="s">
        <v>86</v>
      </c>
      <c r="AY138" s="18" t="s">
        <v>233</v>
      </c>
      <c r="BE138" s="190">
        <f t="shared" si="4"/>
        <v>0</v>
      </c>
      <c r="BF138" s="190">
        <f t="shared" si="5"/>
        <v>0</v>
      </c>
      <c r="BG138" s="190">
        <f t="shared" si="6"/>
        <v>0</v>
      </c>
      <c r="BH138" s="190">
        <f t="shared" si="7"/>
        <v>0</v>
      </c>
      <c r="BI138" s="190">
        <f t="shared" si="8"/>
        <v>0</v>
      </c>
      <c r="BJ138" s="18" t="s">
        <v>80</v>
      </c>
      <c r="BK138" s="190">
        <f t="shared" si="9"/>
        <v>0</v>
      </c>
      <c r="BL138" s="18" t="s">
        <v>194</v>
      </c>
      <c r="BM138" s="189" t="s">
        <v>3228</v>
      </c>
    </row>
    <row r="139" spans="1:65" s="2" customFormat="1">
      <c r="A139" s="35"/>
      <c r="B139" s="36"/>
      <c r="C139" s="37"/>
      <c r="D139" s="191" t="s">
        <v>243</v>
      </c>
      <c r="E139" s="37"/>
      <c r="F139" s="192" t="s">
        <v>1899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243</v>
      </c>
      <c r="AU139" s="18" t="s">
        <v>86</v>
      </c>
    </row>
    <row r="140" spans="1:65" s="2" customFormat="1" ht="49.15" customHeight="1">
      <c r="A140" s="35"/>
      <c r="B140" s="36"/>
      <c r="C140" s="178" t="s">
        <v>200</v>
      </c>
      <c r="D140" s="178" t="s">
        <v>236</v>
      </c>
      <c r="E140" s="179" t="s">
        <v>1900</v>
      </c>
      <c r="F140" s="180" t="s">
        <v>1901</v>
      </c>
      <c r="G140" s="181" t="s">
        <v>549</v>
      </c>
      <c r="H140" s="182">
        <v>2.4E-2</v>
      </c>
      <c r="I140" s="183"/>
      <c r="J140" s="184">
        <f>ROUND(I140*H140,2)</f>
        <v>0</v>
      </c>
      <c r="K140" s="180" t="s">
        <v>240</v>
      </c>
      <c r="L140" s="40"/>
      <c r="M140" s="185" t="s">
        <v>19</v>
      </c>
      <c r="N140" s="186" t="s">
        <v>46</v>
      </c>
      <c r="O140" s="65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194</v>
      </c>
      <c r="AT140" s="189" t="s">
        <v>236</v>
      </c>
      <c r="AU140" s="189" t="s">
        <v>86</v>
      </c>
      <c r="AY140" s="18" t="s">
        <v>233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80</v>
      </c>
      <c r="BK140" s="190">
        <f>ROUND(I140*H140,2)</f>
        <v>0</v>
      </c>
      <c r="BL140" s="18" t="s">
        <v>194</v>
      </c>
      <c r="BM140" s="189" t="s">
        <v>3229</v>
      </c>
    </row>
    <row r="141" spans="1:65" s="2" customFormat="1">
      <c r="A141" s="35"/>
      <c r="B141" s="36"/>
      <c r="C141" s="37"/>
      <c r="D141" s="191" t="s">
        <v>243</v>
      </c>
      <c r="E141" s="37"/>
      <c r="F141" s="192" t="s">
        <v>1903</v>
      </c>
      <c r="G141" s="37"/>
      <c r="H141" s="37"/>
      <c r="I141" s="193"/>
      <c r="J141" s="37"/>
      <c r="K141" s="37"/>
      <c r="L141" s="40"/>
      <c r="M141" s="194"/>
      <c r="N141" s="195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243</v>
      </c>
      <c r="AU141" s="18" t="s">
        <v>86</v>
      </c>
    </row>
    <row r="142" spans="1:65" s="2" customFormat="1" ht="49.15" customHeight="1">
      <c r="A142" s="35"/>
      <c r="B142" s="36"/>
      <c r="C142" s="178" t="s">
        <v>135</v>
      </c>
      <c r="D142" s="178" t="s">
        <v>236</v>
      </c>
      <c r="E142" s="179" t="s">
        <v>1904</v>
      </c>
      <c r="F142" s="180" t="s">
        <v>1905</v>
      </c>
      <c r="G142" s="181" t="s">
        <v>549</v>
      </c>
      <c r="H142" s="182">
        <v>2.4E-2</v>
      </c>
      <c r="I142" s="183"/>
      <c r="J142" s="184">
        <f>ROUND(I142*H142,2)</f>
        <v>0</v>
      </c>
      <c r="K142" s="180" t="s">
        <v>240</v>
      </c>
      <c r="L142" s="40"/>
      <c r="M142" s="185" t="s">
        <v>19</v>
      </c>
      <c r="N142" s="186" t="s">
        <v>46</v>
      </c>
      <c r="O142" s="65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9" t="s">
        <v>194</v>
      </c>
      <c r="AT142" s="189" t="s">
        <v>236</v>
      </c>
      <c r="AU142" s="189" t="s">
        <v>86</v>
      </c>
      <c r="AY142" s="18" t="s">
        <v>233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8" t="s">
        <v>80</v>
      </c>
      <c r="BK142" s="190">
        <f>ROUND(I142*H142,2)</f>
        <v>0</v>
      </c>
      <c r="BL142" s="18" t="s">
        <v>194</v>
      </c>
      <c r="BM142" s="189" t="s">
        <v>3230</v>
      </c>
    </row>
    <row r="143" spans="1:65" s="2" customFormat="1">
      <c r="A143" s="35"/>
      <c r="B143" s="36"/>
      <c r="C143" s="37"/>
      <c r="D143" s="191" t="s">
        <v>243</v>
      </c>
      <c r="E143" s="37"/>
      <c r="F143" s="192" t="s">
        <v>1907</v>
      </c>
      <c r="G143" s="37"/>
      <c r="H143" s="37"/>
      <c r="I143" s="193"/>
      <c r="J143" s="37"/>
      <c r="K143" s="37"/>
      <c r="L143" s="40"/>
      <c r="M143" s="198"/>
      <c r="N143" s="199"/>
      <c r="O143" s="200"/>
      <c r="P143" s="200"/>
      <c r="Q143" s="200"/>
      <c r="R143" s="200"/>
      <c r="S143" s="200"/>
      <c r="T143" s="20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243</v>
      </c>
      <c r="AU143" s="18" t="s">
        <v>86</v>
      </c>
    </row>
    <row r="144" spans="1:65" s="2" customFormat="1" ht="6.95" customHeight="1">
      <c r="A144" s="35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algorithmName="SHA-512" hashValue="mBIqk0CMMgkZrOkXJTh+N5b3509cVRnQ7kAP3Xs9CqWrTYFttdHrKMuN+mFvkh8qq6lEZjTeXhioCawehTLk0Q==" saltValue="vEqI/Pq3h7+BarhsEAlO61q2jkyPvyfjx/O++n6/FOgwoZKys9mW8tB7H3r9AyPyH/bRdmGweKsmSU7m84wr3Q==" spinCount="100000" sheet="1" objects="1" scenarios="1" formatColumns="0" formatRows="0" autoFilter="0"/>
  <autoFilter ref="C97:K143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29" r:id="rId12"/>
    <hyperlink ref="F139" r:id="rId13"/>
    <hyperlink ref="F141" r:id="rId14"/>
    <hyperlink ref="F143" r:id="rId1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138"/>
  <sheetViews>
    <sheetView showGridLines="0" workbookViewId="0">
      <selection activeCell="V34" sqref="V3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205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86</v>
      </c>
    </row>
    <row r="4" spans="1:46" s="1" customFormat="1" ht="24.95" customHeight="1">
      <c r="B4" s="21"/>
      <c r="D4" s="110" t="s">
        <v>206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16.5" customHeight="1">
      <c r="B7" s="21"/>
      <c r="E7" s="392" t="str">
        <f>'Rekapitulace stavby'!K6</f>
        <v>ZŠ Rokycanova - opravy vnitřních instalací</v>
      </c>
      <c r="F7" s="393"/>
      <c r="G7" s="393"/>
      <c r="H7" s="393"/>
      <c r="L7" s="21"/>
    </row>
    <row r="8" spans="1:46" ht="12.75">
      <c r="B8" s="21"/>
      <c r="D8" s="112" t="s">
        <v>290</v>
      </c>
      <c r="L8" s="21"/>
    </row>
    <row r="9" spans="1:46" s="1" customFormat="1" ht="16.5" customHeight="1">
      <c r="B9" s="21"/>
      <c r="E9" s="392" t="s">
        <v>2634</v>
      </c>
      <c r="F9" s="363"/>
      <c r="G9" s="363"/>
      <c r="H9" s="363"/>
      <c r="L9" s="21"/>
    </row>
    <row r="10" spans="1:46" s="1" customFormat="1" ht="12" customHeight="1">
      <c r="B10" s="21"/>
      <c r="D10" s="112" t="s">
        <v>292</v>
      </c>
      <c r="L10" s="21"/>
    </row>
    <row r="11" spans="1:46" s="2" customFormat="1" ht="16.5" customHeight="1">
      <c r="A11" s="35"/>
      <c r="B11" s="40"/>
      <c r="C11" s="35"/>
      <c r="D11" s="35"/>
      <c r="E11" s="395" t="s">
        <v>1289</v>
      </c>
      <c r="F11" s="386"/>
      <c r="G11" s="386"/>
      <c r="H11" s="386"/>
      <c r="I11" s="35"/>
      <c r="J11" s="35"/>
      <c r="K11" s="35"/>
      <c r="L11" s="11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2" t="s">
        <v>297</v>
      </c>
      <c r="E12" s="35"/>
      <c r="F12" s="35"/>
      <c r="G12" s="35"/>
      <c r="H12" s="35"/>
      <c r="I12" s="35"/>
      <c r="J12" s="35"/>
      <c r="K12" s="35"/>
      <c r="L12" s="11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85" t="s">
        <v>3231</v>
      </c>
      <c r="F13" s="386"/>
      <c r="G13" s="386"/>
      <c r="H13" s="386"/>
      <c r="I13" s="35"/>
      <c r="J13" s="35"/>
      <c r="K13" s="35"/>
      <c r="L13" s="11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1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12" t="s">
        <v>18</v>
      </c>
      <c r="E15" s="35"/>
      <c r="F15" s="103" t="s">
        <v>19</v>
      </c>
      <c r="G15" s="35"/>
      <c r="H15" s="35"/>
      <c r="I15" s="112" t="s">
        <v>20</v>
      </c>
      <c r="J15" s="103" t="s">
        <v>19</v>
      </c>
      <c r="K15" s="35"/>
      <c r="L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2" t="s">
        <v>21</v>
      </c>
      <c r="E16" s="35"/>
      <c r="F16" s="103" t="s">
        <v>22</v>
      </c>
      <c r="G16" s="35"/>
      <c r="H16" s="35"/>
      <c r="I16" s="112" t="s">
        <v>23</v>
      </c>
      <c r="J16" s="114" t="str">
        <f>'Rekapitulace stavby'!AN8</f>
        <v>26. 1. 2022</v>
      </c>
      <c r="K16" s="35"/>
      <c r="L16" s="11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1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12" t="s">
        <v>25</v>
      </c>
      <c r="E18" s="35"/>
      <c r="F18" s="35"/>
      <c r="G18" s="35"/>
      <c r="H18" s="35"/>
      <c r="I18" s="112" t="s">
        <v>26</v>
      </c>
      <c r="J18" s="103" t="s">
        <v>19</v>
      </c>
      <c r="K18" s="35"/>
      <c r="L18" s="11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1291</v>
      </c>
      <c r="F19" s="35"/>
      <c r="G19" s="35"/>
      <c r="H19" s="35"/>
      <c r="I19" s="112" t="s">
        <v>29</v>
      </c>
      <c r="J19" s="103" t="s">
        <v>19</v>
      </c>
      <c r="K19" s="35"/>
      <c r="L19" s="11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1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12" t="s">
        <v>31</v>
      </c>
      <c r="E21" s="35"/>
      <c r="F21" s="35"/>
      <c r="G21" s="35"/>
      <c r="H21" s="35"/>
      <c r="I21" s="112" t="s">
        <v>26</v>
      </c>
      <c r="J21" s="31" t="str">
        <f>'Rekapitulace stavby'!AN13</f>
        <v>Vyplň údaj</v>
      </c>
      <c r="K21" s="35"/>
      <c r="L21" s="11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87" t="str">
        <f>'Rekapitulace stavby'!E14</f>
        <v>Vyplň údaj</v>
      </c>
      <c r="F22" s="388"/>
      <c r="G22" s="388"/>
      <c r="H22" s="388"/>
      <c r="I22" s="112" t="s">
        <v>29</v>
      </c>
      <c r="J22" s="31" t="str">
        <f>'Rekapitulace stavby'!AN14</f>
        <v>Vyplň údaj</v>
      </c>
      <c r="K22" s="35"/>
      <c r="L22" s="11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1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12" t="s">
        <v>33</v>
      </c>
      <c r="E24" s="35"/>
      <c r="F24" s="35"/>
      <c r="G24" s="35"/>
      <c r="H24" s="35"/>
      <c r="I24" s="112" t="s">
        <v>26</v>
      </c>
      <c r="J24" s="103" t="s">
        <v>1292</v>
      </c>
      <c r="K24" s="35"/>
      <c r="L24" s="11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03" t="s">
        <v>35</v>
      </c>
      <c r="F25" s="35"/>
      <c r="G25" s="35"/>
      <c r="H25" s="35"/>
      <c r="I25" s="112" t="s">
        <v>29</v>
      </c>
      <c r="J25" s="103" t="s">
        <v>1293</v>
      </c>
      <c r="K25" s="35"/>
      <c r="L25" s="11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1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12" t="s">
        <v>38</v>
      </c>
      <c r="E27" s="35"/>
      <c r="F27" s="35"/>
      <c r="G27" s="35"/>
      <c r="H27" s="35"/>
      <c r="I27" s="112" t="s">
        <v>26</v>
      </c>
      <c r="J27" s="103" t="s">
        <v>1294</v>
      </c>
      <c r="K27" s="35"/>
      <c r="L27" s="11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03" t="s">
        <v>1295</v>
      </c>
      <c r="F28" s="35"/>
      <c r="G28" s="35"/>
      <c r="H28" s="35"/>
      <c r="I28" s="112" t="s">
        <v>29</v>
      </c>
      <c r="J28" s="103" t="s">
        <v>19</v>
      </c>
      <c r="K28" s="35"/>
      <c r="L28" s="11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11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12" t="s">
        <v>39</v>
      </c>
      <c r="E30" s="35"/>
      <c r="F30" s="35"/>
      <c r="G30" s="35"/>
      <c r="H30" s="35"/>
      <c r="I30" s="35"/>
      <c r="J30" s="35"/>
      <c r="K30" s="35"/>
      <c r="L30" s="11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15"/>
      <c r="B31" s="116"/>
      <c r="C31" s="115"/>
      <c r="D31" s="115"/>
      <c r="E31" s="389" t="s">
        <v>19</v>
      </c>
      <c r="F31" s="389"/>
      <c r="G31" s="389"/>
      <c r="H31" s="389"/>
      <c r="I31" s="115"/>
      <c r="J31" s="115"/>
      <c r="K31" s="115"/>
      <c r="L31" s="117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11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8"/>
      <c r="E33" s="118"/>
      <c r="F33" s="118"/>
      <c r="G33" s="118"/>
      <c r="H33" s="118"/>
      <c r="I33" s="118"/>
      <c r="J33" s="118"/>
      <c r="K33" s="118"/>
      <c r="L33" s="11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19" t="s">
        <v>41</v>
      </c>
      <c r="E34" s="35"/>
      <c r="F34" s="35"/>
      <c r="G34" s="35"/>
      <c r="H34" s="35"/>
      <c r="I34" s="35"/>
      <c r="J34" s="120">
        <f>ROUND(J98, 2)</f>
        <v>0</v>
      </c>
      <c r="K34" s="35"/>
      <c r="L34" s="11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18"/>
      <c r="E35" s="118"/>
      <c r="F35" s="118"/>
      <c r="G35" s="118"/>
      <c r="H35" s="118"/>
      <c r="I35" s="118"/>
      <c r="J35" s="118"/>
      <c r="K35" s="118"/>
      <c r="L35" s="11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1" t="s">
        <v>43</v>
      </c>
      <c r="G36" s="35"/>
      <c r="H36" s="35"/>
      <c r="I36" s="121" t="s">
        <v>42</v>
      </c>
      <c r="J36" s="121" t="s">
        <v>44</v>
      </c>
      <c r="K36" s="35"/>
      <c r="L36" s="11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45</v>
      </c>
      <c r="E37" s="112" t="s">
        <v>46</v>
      </c>
      <c r="F37" s="123">
        <f>ROUND((SUM(BE98:BE137)),  2)</f>
        <v>0</v>
      </c>
      <c r="G37" s="35"/>
      <c r="H37" s="35"/>
      <c r="I37" s="124">
        <v>0.21</v>
      </c>
      <c r="J37" s="123">
        <f>ROUND(((SUM(BE98:BE137))*I37),  2)</f>
        <v>0</v>
      </c>
      <c r="K37" s="35"/>
      <c r="L37" s="11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12" t="s">
        <v>47</v>
      </c>
      <c r="F38" s="123">
        <f>ROUND((SUM(BF98:BF137)),  2)</f>
        <v>0</v>
      </c>
      <c r="G38" s="35"/>
      <c r="H38" s="35"/>
      <c r="I38" s="124">
        <v>0.15</v>
      </c>
      <c r="J38" s="123">
        <f>ROUND(((SUM(BF98:BF137))*I38),  2)</f>
        <v>0</v>
      </c>
      <c r="K38" s="35"/>
      <c r="L38" s="11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2" t="s">
        <v>48</v>
      </c>
      <c r="F39" s="123">
        <f>ROUND((SUM(BG98:BG137)),  2)</f>
        <v>0</v>
      </c>
      <c r="G39" s="35"/>
      <c r="H39" s="35"/>
      <c r="I39" s="124">
        <v>0.21</v>
      </c>
      <c r="J39" s="123">
        <f>0</f>
        <v>0</v>
      </c>
      <c r="K39" s="35"/>
      <c r="L39" s="11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12" t="s">
        <v>49</v>
      </c>
      <c r="F40" s="123">
        <f>ROUND((SUM(BH98:BH137)),  2)</f>
        <v>0</v>
      </c>
      <c r="G40" s="35"/>
      <c r="H40" s="35"/>
      <c r="I40" s="124">
        <v>0.15</v>
      </c>
      <c r="J40" s="123">
        <f>0</f>
        <v>0</v>
      </c>
      <c r="K40" s="35"/>
      <c r="L40" s="11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12" t="s">
        <v>50</v>
      </c>
      <c r="F41" s="123">
        <f>ROUND((SUM(BI98:BI137)),  2)</f>
        <v>0</v>
      </c>
      <c r="G41" s="35"/>
      <c r="H41" s="35"/>
      <c r="I41" s="124">
        <v>0</v>
      </c>
      <c r="J41" s="123">
        <f>0</f>
        <v>0</v>
      </c>
      <c r="K41" s="35"/>
      <c r="L41" s="11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11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25"/>
      <c r="D43" s="126" t="s">
        <v>51</v>
      </c>
      <c r="E43" s="127"/>
      <c r="F43" s="127"/>
      <c r="G43" s="128" t="s">
        <v>52</v>
      </c>
      <c r="H43" s="129" t="s">
        <v>53</v>
      </c>
      <c r="I43" s="127"/>
      <c r="J43" s="130">
        <f>SUM(J34:J41)</f>
        <v>0</v>
      </c>
      <c r="K43" s="131"/>
      <c r="L43" s="11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pans="1:31" s="2" customFormat="1" ht="6.95" customHeight="1">
      <c r="A48" s="35"/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1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s="2" customFormat="1" ht="24.95" customHeight="1">
      <c r="A49" s="35"/>
      <c r="B49" s="36"/>
      <c r="C49" s="24" t="s">
        <v>207</v>
      </c>
      <c r="D49" s="37"/>
      <c r="E49" s="37"/>
      <c r="F49" s="37"/>
      <c r="G49" s="37"/>
      <c r="H49" s="37"/>
      <c r="I49" s="37"/>
      <c r="J49" s="37"/>
      <c r="K49" s="37"/>
      <c r="L49" s="11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" customFormat="1" ht="6.95" customHeight="1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11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s="2" customFormat="1" ht="12" customHeight="1">
      <c r="A51" s="35"/>
      <c r="B51" s="36"/>
      <c r="C51" s="30" t="s">
        <v>16</v>
      </c>
      <c r="D51" s="37"/>
      <c r="E51" s="37"/>
      <c r="F51" s="37"/>
      <c r="G51" s="37"/>
      <c r="H51" s="37"/>
      <c r="I51" s="37"/>
      <c r="J51" s="37"/>
      <c r="K51" s="37"/>
      <c r="L51" s="11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s="2" customFormat="1" ht="16.5" customHeight="1">
      <c r="A52" s="35"/>
      <c r="B52" s="36"/>
      <c r="C52" s="37"/>
      <c r="D52" s="37"/>
      <c r="E52" s="390" t="str">
        <f>E7</f>
        <v>ZŠ Rokycanova - opravy vnitřních instalací</v>
      </c>
      <c r="F52" s="391"/>
      <c r="G52" s="391"/>
      <c r="H52" s="391"/>
      <c r="I52" s="37"/>
      <c r="J52" s="37"/>
      <c r="K52" s="37"/>
      <c r="L52" s="11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s="1" customFormat="1" ht="12" customHeight="1">
      <c r="B53" s="22"/>
      <c r="C53" s="30" t="s">
        <v>290</v>
      </c>
      <c r="D53" s="23"/>
      <c r="E53" s="23"/>
      <c r="F53" s="23"/>
      <c r="G53" s="23"/>
      <c r="H53" s="23"/>
      <c r="I53" s="23"/>
      <c r="J53" s="23"/>
      <c r="K53" s="23"/>
      <c r="L53" s="21"/>
    </row>
    <row r="54" spans="1:31" s="1" customFormat="1" ht="16.5" customHeight="1">
      <c r="B54" s="22"/>
      <c r="C54" s="23"/>
      <c r="D54" s="23"/>
      <c r="E54" s="390" t="s">
        <v>2634</v>
      </c>
      <c r="F54" s="376"/>
      <c r="G54" s="376"/>
      <c r="H54" s="376"/>
      <c r="I54" s="23"/>
      <c r="J54" s="23"/>
      <c r="K54" s="23"/>
      <c r="L54" s="21"/>
    </row>
    <row r="55" spans="1:31" s="1" customFormat="1" ht="12" customHeight="1">
      <c r="B55" s="22"/>
      <c r="C55" s="30" t="s">
        <v>292</v>
      </c>
      <c r="D55" s="23"/>
      <c r="E55" s="23"/>
      <c r="F55" s="23"/>
      <c r="G55" s="23"/>
      <c r="H55" s="23"/>
      <c r="I55" s="23"/>
      <c r="J55" s="23"/>
      <c r="K55" s="23"/>
      <c r="L55" s="21"/>
    </row>
    <row r="56" spans="1:31" s="2" customFormat="1" ht="16.5" customHeight="1">
      <c r="A56" s="35"/>
      <c r="B56" s="36"/>
      <c r="C56" s="37"/>
      <c r="D56" s="37"/>
      <c r="E56" s="394" t="s">
        <v>1289</v>
      </c>
      <c r="F56" s="384"/>
      <c r="G56" s="384"/>
      <c r="H56" s="384"/>
      <c r="I56" s="37"/>
      <c r="J56" s="37"/>
      <c r="K56" s="37"/>
      <c r="L56" s="11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2" customFormat="1" ht="12" customHeight="1">
      <c r="A57" s="35"/>
      <c r="B57" s="36"/>
      <c r="C57" s="30" t="s">
        <v>297</v>
      </c>
      <c r="D57" s="37"/>
      <c r="E57" s="37"/>
      <c r="F57" s="37"/>
      <c r="G57" s="37"/>
      <c r="H57" s="37"/>
      <c r="I57" s="37"/>
      <c r="J57" s="37"/>
      <c r="K57" s="37"/>
      <c r="L57" s="11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2" customFormat="1" ht="16.5" customHeight="1">
      <c r="A58" s="35"/>
      <c r="B58" s="36"/>
      <c r="C58" s="37"/>
      <c r="D58" s="37"/>
      <c r="E58" s="346" t="str">
        <f>E13</f>
        <v>25 - 3.NP_3.ETAPA - KANALIZACE_24</v>
      </c>
      <c r="F58" s="384"/>
      <c r="G58" s="384"/>
      <c r="H58" s="384"/>
      <c r="I58" s="37"/>
      <c r="J58" s="37"/>
      <c r="K58" s="37"/>
      <c r="L58" s="11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2" customFormat="1" ht="6.9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1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2" customFormat="1" ht="12" customHeight="1">
      <c r="A60" s="35"/>
      <c r="B60" s="36"/>
      <c r="C60" s="30" t="s">
        <v>21</v>
      </c>
      <c r="D60" s="37"/>
      <c r="E60" s="37"/>
      <c r="F60" s="28" t="str">
        <f>F16</f>
        <v>Sokolov</v>
      </c>
      <c r="G60" s="37"/>
      <c r="H60" s="37"/>
      <c r="I60" s="30" t="s">
        <v>23</v>
      </c>
      <c r="J60" s="60" t="str">
        <f>IF(J16="","",J16)</f>
        <v>26. 1. 2022</v>
      </c>
      <c r="K60" s="37"/>
      <c r="L60" s="11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2" customFormat="1" ht="6.9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2" customFormat="1" ht="25.7" customHeight="1">
      <c r="A62" s="35"/>
      <c r="B62" s="36"/>
      <c r="C62" s="30" t="s">
        <v>25</v>
      </c>
      <c r="D62" s="37"/>
      <c r="E62" s="37"/>
      <c r="F62" s="28" t="str">
        <f>E19</f>
        <v>Město Sokolov, Rokycanova 1929, Sokolov</v>
      </c>
      <c r="G62" s="37"/>
      <c r="H62" s="37"/>
      <c r="I62" s="30" t="s">
        <v>33</v>
      </c>
      <c r="J62" s="33" t="str">
        <f>E25</f>
        <v>NCI.CZ ENGINEERING s.r.o.</v>
      </c>
      <c r="K62" s="37"/>
      <c r="L62" s="11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2" customFormat="1" ht="15.2" customHeight="1">
      <c r="A63" s="35"/>
      <c r="B63" s="36"/>
      <c r="C63" s="30" t="s">
        <v>31</v>
      </c>
      <c r="D63" s="37"/>
      <c r="E63" s="37"/>
      <c r="F63" s="28" t="str">
        <f>IF(E22="","",E22)</f>
        <v>Vyplň údaj</v>
      </c>
      <c r="G63" s="37"/>
      <c r="H63" s="37"/>
      <c r="I63" s="30" t="s">
        <v>38</v>
      </c>
      <c r="J63" s="33" t="str">
        <f>E28</f>
        <v>Ing. Kamil Šlachta</v>
      </c>
      <c r="K63" s="37"/>
      <c r="L63" s="11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2" customFormat="1" ht="10.3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1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7" s="2" customFormat="1" ht="29.25" customHeight="1">
      <c r="A65" s="35"/>
      <c r="B65" s="36"/>
      <c r="C65" s="136" t="s">
        <v>208</v>
      </c>
      <c r="D65" s="137"/>
      <c r="E65" s="137"/>
      <c r="F65" s="137"/>
      <c r="G65" s="137"/>
      <c r="H65" s="137"/>
      <c r="I65" s="137"/>
      <c r="J65" s="138" t="s">
        <v>209</v>
      </c>
      <c r="K65" s="137"/>
      <c r="L65" s="11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7" s="2" customFormat="1" ht="10.3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7" s="2" customFormat="1" ht="22.9" customHeight="1">
      <c r="A67" s="35"/>
      <c r="B67" s="36"/>
      <c r="C67" s="139" t="s">
        <v>73</v>
      </c>
      <c r="D67" s="37"/>
      <c r="E67" s="37"/>
      <c r="F67" s="37"/>
      <c r="G67" s="37"/>
      <c r="H67" s="37"/>
      <c r="I67" s="37"/>
      <c r="J67" s="78">
        <f>J98</f>
        <v>0</v>
      </c>
      <c r="K67" s="37"/>
      <c r="L67" s="11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8" t="s">
        <v>210</v>
      </c>
    </row>
    <row r="68" spans="1:47" s="9" customFormat="1" ht="24.95" customHeight="1">
      <c r="B68" s="140"/>
      <c r="C68" s="141"/>
      <c r="D68" s="142" t="s">
        <v>1296</v>
      </c>
      <c r="E68" s="143"/>
      <c r="F68" s="143"/>
      <c r="G68" s="143"/>
      <c r="H68" s="143"/>
      <c r="I68" s="143"/>
      <c r="J68" s="144">
        <f>J99</f>
        <v>0</v>
      </c>
      <c r="K68" s="141"/>
      <c r="L68" s="145"/>
    </row>
    <row r="69" spans="1:47" s="10" customFormat="1" ht="19.899999999999999" customHeight="1">
      <c r="B69" s="146"/>
      <c r="C69" s="97"/>
      <c r="D69" s="147" t="s">
        <v>1297</v>
      </c>
      <c r="E69" s="148"/>
      <c r="F69" s="148"/>
      <c r="G69" s="148"/>
      <c r="H69" s="148"/>
      <c r="I69" s="148"/>
      <c r="J69" s="149">
        <f>J100</f>
        <v>0</v>
      </c>
      <c r="K69" s="97"/>
      <c r="L69" s="150"/>
    </row>
    <row r="70" spans="1:47" s="10" customFormat="1" ht="19.899999999999999" customHeight="1">
      <c r="B70" s="146"/>
      <c r="C70" s="97"/>
      <c r="D70" s="147" t="s">
        <v>1299</v>
      </c>
      <c r="E70" s="148"/>
      <c r="F70" s="148"/>
      <c r="G70" s="148"/>
      <c r="H70" s="148"/>
      <c r="I70" s="148"/>
      <c r="J70" s="149">
        <f>J105</f>
        <v>0</v>
      </c>
      <c r="K70" s="97"/>
      <c r="L70" s="150"/>
    </row>
    <row r="71" spans="1:47" s="10" customFormat="1" ht="19.899999999999999" customHeight="1">
      <c r="B71" s="146"/>
      <c r="C71" s="97"/>
      <c r="D71" s="147" t="s">
        <v>1300</v>
      </c>
      <c r="E71" s="148"/>
      <c r="F71" s="148"/>
      <c r="G71" s="148"/>
      <c r="H71" s="148"/>
      <c r="I71" s="148"/>
      <c r="J71" s="149">
        <f>J112</f>
        <v>0</v>
      </c>
      <c r="K71" s="97"/>
      <c r="L71" s="150"/>
    </row>
    <row r="72" spans="1:47" s="10" customFormat="1" ht="19.899999999999999" customHeight="1">
      <c r="B72" s="146"/>
      <c r="C72" s="97"/>
      <c r="D72" s="147" t="s">
        <v>1301</v>
      </c>
      <c r="E72" s="148"/>
      <c r="F72" s="148"/>
      <c r="G72" s="148"/>
      <c r="H72" s="148"/>
      <c r="I72" s="148"/>
      <c r="J72" s="149">
        <f>J119</f>
        <v>0</v>
      </c>
      <c r="K72" s="97"/>
      <c r="L72" s="150"/>
    </row>
    <row r="73" spans="1:47" s="9" customFormat="1" ht="24.95" customHeight="1">
      <c r="B73" s="140"/>
      <c r="C73" s="141"/>
      <c r="D73" s="142" t="s">
        <v>294</v>
      </c>
      <c r="E73" s="143"/>
      <c r="F73" s="143"/>
      <c r="G73" s="143"/>
      <c r="H73" s="143"/>
      <c r="I73" s="143"/>
      <c r="J73" s="144">
        <f>J122</f>
        <v>0</v>
      </c>
      <c r="K73" s="141"/>
      <c r="L73" s="145"/>
    </row>
    <row r="74" spans="1:47" s="10" customFormat="1" ht="19.899999999999999" customHeight="1">
      <c r="B74" s="146"/>
      <c r="C74" s="97"/>
      <c r="D74" s="147" t="s">
        <v>1909</v>
      </c>
      <c r="E74" s="148"/>
      <c r="F74" s="148"/>
      <c r="G74" s="148"/>
      <c r="H74" s="148"/>
      <c r="I74" s="148"/>
      <c r="J74" s="149">
        <f>J123</f>
        <v>0</v>
      </c>
      <c r="K74" s="97"/>
      <c r="L74" s="150"/>
    </row>
    <row r="75" spans="1:47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47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1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47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24.95" customHeight="1">
      <c r="A81" s="35"/>
      <c r="B81" s="36"/>
      <c r="C81" s="24" t="s">
        <v>217</v>
      </c>
      <c r="D81" s="37"/>
      <c r="E81" s="37"/>
      <c r="F81" s="37"/>
      <c r="G81" s="37"/>
      <c r="H81" s="37"/>
      <c r="I81" s="37"/>
      <c r="J81" s="37"/>
      <c r="K81" s="37"/>
      <c r="L81" s="11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1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6.5" customHeight="1">
      <c r="A84" s="35"/>
      <c r="B84" s="36"/>
      <c r="C84" s="37"/>
      <c r="D84" s="37"/>
      <c r="E84" s="390" t="str">
        <f>E7</f>
        <v>ZŠ Rokycanova - opravy vnitřních instalací</v>
      </c>
      <c r="F84" s="391"/>
      <c r="G84" s="391"/>
      <c r="H84" s="391"/>
      <c r="I84" s="37"/>
      <c r="J84" s="37"/>
      <c r="K84" s="37"/>
      <c r="L84" s="11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1" customFormat="1" ht="12" customHeight="1">
      <c r="B85" s="22"/>
      <c r="C85" s="30" t="s">
        <v>290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31" s="1" customFormat="1" ht="16.5" customHeight="1">
      <c r="B86" s="22"/>
      <c r="C86" s="23"/>
      <c r="D86" s="23"/>
      <c r="E86" s="390" t="s">
        <v>2634</v>
      </c>
      <c r="F86" s="376"/>
      <c r="G86" s="376"/>
      <c r="H86" s="376"/>
      <c r="I86" s="23"/>
      <c r="J86" s="23"/>
      <c r="K86" s="23"/>
      <c r="L86" s="21"/>
    </row>
    <row r="87" spans="1:31" s="1" customFormat="1" ht="12" customHeight="1">
      <c r="B87" s="22"/>
      <c r="C87" s="30" t="s">
        <v>292</v>
      </c>
      <c r="D87" s="23"/>
      <c r="E87" s="23"/>
      <c r="F87" s="23"/>
      <c r="G87" s="23"/>
      <c r="H87" s="23"/>
      <c r="I87" s="23"/>
      <c r="J87" s="23"/>
      <c r="K87" s="23"/>
      <c r="L87" s="21"/>
    </row>
    <row r="88" spans="1:31" s="2" customFormat="1" ht="16.5" customHeight="1">
      <c r="A88" s="35"/>
      <c r="B88" s="36"/>
      <c r="C88" s="37"/>
      <c r="D88" s="37"/>
      <c r="E88" s="394" t="s">
        <v>1289</v>
      </c>
      <c r="F88" s="384"/>
      <c r="G88" s="384"/>
      <c r="H88" s="384"/>
      <c r="I88" s="37"/>
      <c r="J88" s="37"/>
      <c r="K88" s="37"/>
      <c r="L88" s="11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297</v>
      </c>
      <c r="D89" s="37"/>
      <c r="E89" s="37"/>
      <c r="F89" s="37"/>
      <c r="G89" s="37"/>
      <c r="H89" s="37"/>
      <c r="I89" s="37"/>
      <c r="J89" s="37"/>
      <c r="K89" s="37"/>
      <c r="L89" s="11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346" t="str">
        <f>E13</f>
        <v>25 - 3.NP_3.ETAPA - KANALIZACE_24</v>
      </c>
      <c r="F90" s="384"/>
      <c r="G90" s="384"/>
      <c r="H90" s="384"/>
      <c r="I90" s="37"/>
      <c r="J90" s="37"/>
      <c r="K90" s="37"/>
      <c r="L90" s="11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F16</f>
        <v>Sokolov</v>
      </c>
      <c r="G92" s="37"/>
      <c r="H92" s="37"/>
      <c r="I92" s="30" t="s">
        <v>23</v>
      </c>
      <c r="J92" s="60" t="str">
        <f>IF(J16="","",J16)</f>
        <v>26. 1. 2022</v>
      </c>
      <c r="K92" s="37"/>
      <c r="L92" s="11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7" customHeight="1">
      <c r="A94" s="35"/>
      <c r="B94" s="36"/>
      <c r="C94" s="30" t="s">
        <v>25</v>
      </c>
      <c r="D94" s="37"/>
      <c r="E94" s="37"/>
      <c r="F94" s="28" t="str">
        <f>E19</f>
        <v>Město Sokolov, Rokycanova 1929, Sokolov</v>
      </c>
      <c r="G94" s="37"/>
      <c r="H94" s="37"/>
      <c r="I94" s="30" t="s">
        <v>33</v>
      </c>
      <c r="J94" s="33" t="str">
        <f>E25</f>
        <v>NCI.CZ ENGINEERING s.r.o.</v>
      </c>
      <c r="K94" s="37"/>
      <c r="L94" s="11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31</v>
      </c>
      <c r="D95" s="37"/>
      <c r="E95" s="37"/>
      <c r="F95" s="28" t="str">
        <f>IF(E22="","",E22)</f>
        <v>Vyplň údaj</v>
      </c>
      <c r="G95" s="37"/>
      <c r="H95" s="37"/>
      <c r="I95" s="30" t="s">
        <v>38</v>
      </c>
      <c r="J95" s="33" t="str">
        <f>E28</f>
        <v>Ing. Kamil Šlachta</v>
      </c>
      <c r="K95" s="37"/>
      <c r="L95" s="11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1"/>
      <c r="B97" s="152"/>
      <c r="C97" s="153" t="s">
        <v>218</v>
      </c>
      <c r="D97" s="154" t="s">
        <v>60</v>
      </c>
      <c r="E97" s="154" t="s">
        <v>56</v>
      </c>
      <c r="F97" s="154" t="s">
        <v>57</v>
      </c>
      <c r="G97" s="154" t="s">
        <v>219</v>
      </c>
      <c r="H97" s="154" t="s">
        <v>220</v>
      </c>
      <c r="I97" s="154" t="s">
        <v>221</v>
      </c>
      <c r="J97" s="154" t="s">
        <v>209</v>
      </c>
      <c r="K97" s="155" t="s">
        <v>222</v>
      </c>
      <c r="L97" s="156"/>
      <c r="M97" s="69" t="s">
        <v>19</v>
      </c>
      <c r="N97" s="70" t="s">
        <v>45</v>
      </c>
      <c r="O97" s="70" t="s">
        <v>223</v>
      </c>
      <c r="P97" s="70" t="s">
        <v>224</v>
      </c>
      <c r="Q97" s="70" t="s">
        <v>225</v>
      </c>
      <c r="R97" s="70" t="s">
        <v>226</v>
      </c>
      <c r="S97" s="70" t="s">
        <v>227</v>
      </c>
      <c r="T97" s="71" t="s">
        <v>228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5"/>
      <c r="B98" s="36"/>
      <c r="C98" s="76" t="s">
        <v>229</v>
      </c>
      <c r="D98" s="37"/>
      <c r="E98" s="37"/>
      <c r="F98" s="37"/>
      <c r="G98" s="37"/>
      <c r="H98" s="37"/>
      <c r="I98" s="37"/>
      <c r="J98" s="157">
        <f>BK98</f>
        <v>0</v>
      </c>
      <c r="K98" s="37"/>
      <c r="L98" s="40"/>
      <c r="M98" s="72"/>
      <c r="N98" s="158"/>
      <c r="O98" s="73"/>
      <c r="P98" s="159">
        <f>P99+P122</f>
        <v>0</v>
      </c>
      <c r="Q98" s="73"/>
      <c r="R98" s="159">
        <f>R99+R122</f>
        <v>0.10681350000000001</v>
      </c>
      <c r="S98" s="73"/>
      <c r="T98" s="160">
        <f>T99+T122</f>
        <v>0.61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74</v>
      </c>
      <c r="AU98" s="18" t="s">
        <v>210</v>
      </c>
      <c r="BK98" s="161">
        <f>BK99+BK122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1303</v>
      </c>
      <c r="F99" s="165" t="s">
        <v>1304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P100+P105+P112+P119</f>
        <v>0</v>
      </c>
      <c r="Q99" s="170"/>
      <c r="R99" s="171">
        <f>R100+R105+R112+R119</f>
        <v>9.4583500000000001E-2</v>
      </c>
      <c r="S99" s="170"/>
      <c r="T99" s="172">
        <f>T100+T105+T112+T119</f>
        <v>0.61</v>
      </c>
      <c r="AR99" s="173" t="s">
        <v>80</v>
      </c>
      <c r="AT99" s="174" t="s">
        <v>74</v>
      </c>
      <c r="AU99" s="174" t="s">
        <v>75</v>
      </c>
      <c r="AY99" s="173" t="s">
        <v>233</v>
      </c>
      <c r="BK99" s="175">
        <f>BK100+BK105+BK112+BK119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269</v>
      </c>
      <c r="F100" s="176" t="s">
        <v>1305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SUM(P101:P104)</f>
        <v>0</v>
      </c>
      <c r="Q100" s="170"/>
      <c r="R100" s="171">
        <f>SUM(R101:R104)</f>
        <v>9.4583500000000001E-2</v>
      </c>
      <c r="S100" s="170"/>
      <c r="T100" s="172">
        <f>SUM(T101:T104)</f>
        <v>0</v>
      </c>
      <c r="AR100" s="173" t="s">
        <v>80</v>
      </c>
      <c r="AT100" s="174" t="s">
        <v>74</v>
      </c>
      <c r="AU100" s="174" t="s">
        <v>80</v>
      </c>
      <c r="AY100" s="173" t="s">
        <v>233</v>
      </c>
      <c r="BK100" s="175">
        <f>SUM(BK101:BK104)</f>
        <v>0</v>
      </c>
    </row>
    <row r="101" spans="1:65" s="2" customFormat="1" ht="24.2" customHeight="1">
      <c r="A101" s="35"/>
      <c r="B101" s="36"/>
      <c r="C101" s="178" t="s">
        <v>80</v>
      </c>
      <c r="D101" s="178" t="s">
        <v>236</v>
      </c>
      <c r="E101" s="179" t="s">
        <v>1306</v>
      </c>
      <c r="F101" s="180" t="s">
        <v>1307</v>
      </c>
      <c r="G101" s="181" t="s">
        <v>301</v>
      </c>
      <c r="H101" s="182">
        <v>4</v>
      </c>
      <c r="I101" s="183"/>
      <c r="J101" s="184">
        <f>ROUND(I101*H101,2)</f>
        <v>0</v>
      </c>
      <c r="K101" s="180" t="s">
        <v>240</v>
      </c>
      <c r="L101" s="40"/>
      <c r="M101" s="185" t="s">
        <v>19</v>
      </c>
      <c r="N101" s="186" t="s">
        <v>46</v>
      </c>
      <c r="O101" s="65"/>
      <c r="P101" s="187">
        <f>O101*H101</f>
        <v>0</v>
      </c>
      <c r="Q101" s="187">
        <v>3.3999999999999998E-3</v>
      </c>
      <c r="R101" s="187">
        <f>Q101*H101</f>
        <v>1.3599999999999999E-2</v>
      </c>
      <c r="S101" s="187">
        <v>0</v>
      </c>
      <c r="T101" s="18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260</v>
      </c>
      <c r="AT101" s="189" t="s">
        <v>236</v>
      </c>
      <c r="AU101" s="189" t="s">
        <v>86</v>
      </c>
      <c r="AY101" s="18" t="s">
        <v>233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80</v>
      </c>
      <c r="BK101" s="190">
        <f>ROUND(I101*H101,2)</f>
        <v>0</v>
      </c>
      <c r="BL101" s="18" t="s">
        <v>260</v>
      </c>
      <c r="BM101" s="189" t="s">
        <v>3232</v>
      </c>
    </row>
    <row r="102" spans="1:65" s="2" customFormat="1">
      <c r="A102" s="35"/>
      <c r="B102" s="36"/>
      <c r="C102" s="37"/>
      <c r="D102" s="191" t="s">
        <v>243</v>
      </c>
      <c r="E102" s="37"/>
      <c r="F102" s="192" t="s">
        <v>1309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243</v>
      </c>
      <c r="AU102" s="18" t="s">
        <v>86</v>
      </c>
    </row>
    <row r="103" spans="1:65" s="2" customFormat="1" ht="24.2" customHeight="1">
      <c r="A103" s="35"/>
      <c r="B103" s="36"/>
      <c r="C103" s="178" t="s">
        <v>86</v>
      </c>
      <c r="D103" s="178" t="s">
        <v>236</v>
      </c>
      <c r="E103" s="179" t="s">
        <v>1460</v>
      </c>
      <c r="F103" s="180" t="s">
        <v>1461</v>
      </c>
      <c r="G103" s="181" t="s">
        <v>1099</v>
      </c>
      <c r="H103" s="182">
        <v>1.95</v>
      </c>
      <c r="I103" s="183"/>
      <c r="J103" s="184">
        <f>ROUND(I103*H103,2)</f>
        <v>0</v>
      </c>
      <c r="K103" s="180" t="s">
        <v>240</v>
      </c>
      <c r="L103" s="40"/>
      <c r="M103" s="185" t="s">
        <v>19</v>
      </c>
      <c r="N103" s="186" t="s">
        <v>46</v>
      </c>
      <c r="O103" s="65"/>
      <c r="P103" s="187">
        <f>O103*H103</f>
        <v>0</v>
      </c>
      <c r="Q103" s="187">
        <v>4.1529999999999997E-2</v>
      </c>
      <c r="R103" s="187">
        <f>Q103*H103</f>
        <v>8.09835E-2</v>
      </c>
      <c r="S103" s="187">
        <v>0</v>
      </c>
      <c r="T103" s="18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260</v>
      </c>
      <c r="AT103" s="189" t="s">
        <v>236</v>
      </c>
      <c r="AU103" s="189" t="s">
        <v>86</v>
      </c>
      <c r="AY103" s="18" t="s">
        <v>233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80</v>
      </c>
      <c r="BK103" s="190">
        <f>ROUND(I103*H103,2)</f>
        <v>0</v>
      </c>
      <c r="BL103" s="18" t="s">
        <v>260</v>
      </c>
      <c r="BM103" s="189" t="s">
        <v>3233</v>
      </c>
    </row>
    <row r="104" spans="1:65" s="2" customFormat="1">
      <c r="A104" s="35"/>
      <c r="B104" s="36"/>
      <c r="C104" s="37"/>
      <c r="D104" s="191" t="s">
        <v>243</v>
      </c>
      <c r="E104" s="37"/>
      <c r="F104" s="192" t="s">
        <v>1463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243</v>
      </c>
      <c r="AU104" s="18" t="s">
        <v>86</v>
      </c>
    </row>
    <row r="105" spans="1:65" s="12" customFormat="1" ht="22.9" customHeight="1">
      <c r="B105" s="162"/>
      <c r="C105" s="163"/>
      <c r="D105" s="164" t="s">
        <v>74</v>
      </c>
      <c r="E105" s="176" t="s">
        <v>340</v>
      </c>
      <c r="F105" s="176" t="s">
        <v>1333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SUM(P106:P111)</f>
        <v>0</v>
      </c>
      <c r="Q105" s="170"/>
      <c r="R105" s="171">
        <f>SUM(R106:R111)</f>
        <v>0</v>
      </c>
      <c r="S105" s="170"/>
      <c r="T105" s="172">
        <f>SUM(T106:T111)</f>
        <v>0.61</v>
      </c>
      <c r="AR105" s="173" t="s">
        <v>80</v>
      </c>
      <c r="AT105" s="174" t="s">
        <v>74</v>
      </c>
      <c r="AU105" s="174" t="s">
        <v>80</v>
      </c>
      <c r="AY105" s="173" t="s">
        <v>233</v>
      </c>
      <c r="BK105" s="175">
        <f>SUM(BK106:BK111)</f>
        <v>0</v>
      </c>
    </row>
    <row r="106" spans="1:65" s="2" customFormat="1" ht="37.9" customHeight="1">
      <c r="A106" s="35"/>
      <c r="B106" s="36"/>
      <c r="C106" s="178" t="s">
        <v>91</v>
      </c>
      <c r="D106" s="178" t="s">
        <v>236</v>
      </c>
      <c r="E106" s="179" t="s">
        <v>1854</v>
      </c>
      <c r="F106" s="180" t="s">
        <v>1855</v>
      </c>
      <c r="G106" s="181" t="s">
        <v>301</v>
      </c>
      <c r="H106" s="182">
        <v>4</v>
      </c>
      <c r="I106" s="183"/>
      <c r="J106" s="184">
        <f>ROUND(I106*H106,2)</f>
        <v>0</v>
      </c>
      <c r="K106" s="180" t="s">
        <v>240</v>
      </c>
      <c r="L106" s="40"/>
      <c r="M106" s="185" t="s">
        <v>19</v>
      </c>
      <c r="N106" s="186" t="s">
        <v>46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2.9000000000000001E-2</v>
      </c>
      <c r="T106" s="188">
        <f>S106*H106</f>
        <v>0.11600000000000001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260</v>
      </c>
      <c r="AT106" s="189" t="s">
        <v>236</v>
      </c>
      <c r="AU106" s="189" t="s">
        <v>86</v>
      </c>
      <c r="AY106" s="18" t="s">
        <v>233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80</v>
      </c>
      <c r="BK106" s="190">
        <f>ROUND(I106*H106,2)</f>
        <v>0</v>
      </c>
      <c r="BL106" s="18" t="s">
        <v>260</v>
      </c>
      <c r="BM106" s="189" t="s">
        <v>3234</v>
      </c>
    </row>
    <row r="107" spans="1:65" s="2" customFormat="1">
      <c r="A107" s="35"/>
      <c r="B107" s="36"/>
      <c r="C107" s="37"/>
      <c r="D107" s="191" t="s">
        <v>243</v>
      </c>
      <c r="E107" s="37"/>
      <c r="F107" s="192" t="s">
        <v>1857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243</v>
      </c>
      <c r="AU107" s="18" t="s">
        <v>86</v>
      </c>
    </row>
    <row r="108" spans="1:65" s="2" customFormat="1" ht="37.9" customHeight="1">
      <c r="A108" s="35"/>
      <c r="B108" s="36"/>
      <c r="C108" s="178" t="s">
        <v>260</v>
      </c>
      <c r="D108" s="178" t="s">
        <v>236</v>
      </c>
      <c r="E108" s="179" t="s">
        <v>1469</v>
      </c>
      <c r="F108" s="180" t="s">
        <v>1470</v>
      </c>
      <c r="G108" s="181" t="s">
        <v>307</v>
      </c>
      <c r="H108" s="182">
        <v>3</v>
      </c>
      <c r="I108" s="183"/>
      <c r="J108" s="184">
        <f>ROUND(I108*H108,2)</f>
        <v>0</v>
      </c>
      <c r="K108" s="180" t="s">
        <v>240</v>
      </c>
      <c r="L108" s="40"/>
      <c r="M108" s="185" t="s">
        <v>19</v>
      </c>
      <c r="N108" s="186" t="s">
        <v>46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1.7999999999999999E-2</v>
      </c>
      <c r="T108" s="188">
        <f>S108*H108</f>
        <v>5.3999999999999992E-2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260</v>
      </c>
      <c r="AT108" s="189" t="s">
        <v>236</v>
      </c>
      <c r="AU108" s="189" t="s">
        <v>86</v>
      </c>
      <c r="AY108" s="18" t="s">
        <v>233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80</v>
      </c>
      <c r="BK108" s="190">
        <f>ROUND(I108*H108,2)</f>
        <v>0</v>
      </c>
      <c r="BL108" s="18" t="s">
        <v>260</v>
      </c>
      <c r="BM108" s="189" t="s">
        <v>3235</v>
      </c>
    </row>
    <row r="109" spans="1:65" s="2" customFormat="1">
      <c r="A109" s="35"/>
      <c r="B109" s="36"/>
      <c r="C109" s="37"/>
      <c r="D109" s="191" t="s">
        <v>243</v>
      </c>
      <c r="E109" s="37"/>
      <c r="F109" s="192" t="s">
        <v>1472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243</v>
      </c>
      <c r="AU109" s="18" t="s">
        <v>86</v>
      </c>
    </row>
    <row r="110" spans="1:65" s="2" customFormat="1" ht="37.9" customHeight="1">
      <c r="A110" s="35"/>
      <c r="B110" s="36"/>
      <c r="C110" s="178" t="s">
        <v>232</v>
      </c>
      <c r="D110" s="178" t="s">
        <v>236</v>
      </c>
      <c r="E110" s="179" t="s">
        <v>1914</v>
      </c>
      <c r="F110" s="180" t="s">
        <v>1915</v>
      </c>
      <c r="G110" s="181" t="s">
        <v>307</v>
      </c>
      <c r="H110" s="182">
        <v>11</v>
      </c>
      <c r="I110" s="183"/>
      <c r="J110" s="184">
        <f>ROUND(I110*H110,2)</f>
        <v>0</v>
      </c>
      <c r="K110" s="180" t="s">
        <v>240</v>
      </c>
      <c r="L110" s="40"/>
      <c r="M110" s="185" t="s">
        <v>19</v>
      </c>
      <c r="N110" s="186" t="s">
        <v>46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0.04</v>
      </c>
      <c r="T110" s="188">
        <f>S110*H110</f>
        <v>0.44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260</v>
      </c>
      <c r="AT110" s="189" t="s">
        <v>236</v>
      </c>
      <c r="AU110" s="189" t="s">
        <v>86</v>
      </c>
      <c r="AY110" s="18" t="s">
        <v>233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80</v>
      </c>
      <c r="BK110" s="190">
        <f>ROUND(I110*H110,2)</f>
        <v>0</v>
      </c>
      <c r="BL110" s="18" t="s">
        <v>260</v>
      </c>
      <c r="BM110" s="189" t="s">
        <v>3236</v>
      </c>
    </row>
    <row r="111" spans="1:65" s="2" customFormat="1">
      <c r="A111" s="35"/>
      <c r="B111" s="36"/>
      <c r="C111" s="37"/>
      <c r="D111" s="191" t="s">
        <v>243</v>
      </c>
      <c r="E111" s="37"/>
      <c r="F111" s="192" t="s">
        <v>1917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243</v>
      </c>
      <c r="AU111" s="18" t="s">
        <v>86</v>
      </c>
    </row>
    <row r="112" spans="1:65" s="12" customFormat="1" ht="22.9" customHeight="1">
      <c r="B112" s="162"/>
      <c r="C112" s="163"/>
      <c r="D112" s="164" t="s">
        <v>74</v>
      </c>
      <c r="E112" s="176" t="s">
        <v>1338</v>
      </c>
      <c r="F112" s="176" t="s">
        <v>1339</v>
      </c>
      <c r="G112" s="163"/>
      <c r="H112" s="163"/>
      <c r="I112" s="166"/>
      <c r="J112" s="177">
        <f>BK112</f>
        <v>0</v>
      </c>
      <c r="K112" s="163"/>
      <c r="L112" s="168"/>
      <c r="M112" s="169"/>
      <c r="N112" s="170"/>
      <c r="O112" s="170"/>
      <c r="P112" s="171">
        <f>SUM(P113:P118)</f>
        <v>0</v>
      </c>
      <c r="Q112" s="170"/>
      <c r="R112" s="171">
        <f>SUM(R113:R118)</f>
        <v>0</v>
      </c>
      <c r="S112" s="170"/>
      <c r="T112" s="172">
        <f>SUM(T113:T118)</f>
        <v>0</v>
      </c>
      <c r="AR112" s="173" t="s">
        <v>80</v>
      </c>
      <c r="AT112" s="174" t="s">
        <v>74</v>
      </c>
      <c r="AU112" s="174" t="s">
        <v>80</v>
      </c>
      <c r="AY112" s="173" t="s">
        <v>233</v>
      </c>
      <c r="BK112" s="175">
        <f>SUM(BK113:BK118)</f>
        <v>0</v>
      </c>
    </row>
    <row r="113" spans="1:65" s="2" customFormat="1" ht="33" customHeight="1">
      <c r="A113" s="35"/>
      <c r="B113" s="36"/>
      <c r="C113" s="178" t="s">
        <v>269</v>
      </c>
      <c r="D113" s="178" t="s">
        <v>236</v>
      </c>
      <c r="E113" s="179" t="s">
        <v>1340</v>
      </c>
      <c r="F113" s="180" t="s">
        <v>1341</v>
      </c>
      <c r="G113" s="181" t="s">
        <v>549</v>
      </c>
      <c r="H113" s="182">
        <v>0.61</v>
      </c>
      <c r="I113" s="183"/>
      <c r="J113" s="184">
        <f>ROUND(I113*H113,2)</f>
        <v>0</v>
      </c>
      <c r="K113" s="180" t="s">
        <v>240</v>
      </c>
      <c r="L113" s="40"/>
      <c r="M113" s="185" t="s">
        <v>19</v>
      </c>
      <c r="N113" s="186" t="s">
        <v>46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260</v>
      </c>
      <c r="AT113" s="189" t="s">
        <v>236</v>
      </c>
      <c r="AU113" s="189" t="s">
        <v>86</v>
      </c>
      <c r="AY113" s="18" t="s">
        <v>233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80</v>
      </c>
      <c r="BK113" s="190">
        <f>ROUND(I113*H113,2)</f>
        <v>0</v>
      </c>
      <c r="BL113" s="18" t="s">
        <v>260</v>
      </c>
      <c r="BM113" s="189" t="s">
        <v>3237</v>
      </c>
    </row>
    <row r="114" spans="1:65" s="2" customFormat="1">
      <c r="A114" s="35"/>
      <c r="B114" s="36"/>
      <c r="C114" s="37"/>
      <c r="D114" s="191" t="s">
        <v>243</v>
      </c>
      <c r="E114" s="37"/>
      <c r="F114" s="192" t="s">
        <v>1343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243</v>
      </c>
      <c r="AU114" s="18" t="s">
        <v>86</v>
      </c>
    </row>
    <row r="115" spans="1:65" s="2" customFormat="1" ht="44.25" customHeight="1">
      <c r="A115" s="35"/>
      <c r="B115" s="36"/>
      <c r="C115" s="178" t="s">
        <v>276</v>
      </c>
      <c r="D115" s="178" t="s">
        <v>236</v>
      </c>
      <c r="E115" s="179" t="s">
        <v>1344</v>
      </c>
      <c r="F115" s="180" t="s">
        <v>1345</v>
      </c>
      <c r="G115" s="181" t="s">
        <v>549</v>
      </c>
      <c r="H115" s="182">
        <v>5.1849999999999996</v>
      </c>
      <c r="I115" s="183"/>
      <c r="J115" s="184">
        <f>ROUND(I115*H115,2)</f>
        <v>0</v>
      </c>
      <c r="K115" s="180" t="s">
        <v>240</v>
      </c>
      <c r="L115" s="40"/>
      <c r="M115" s="185" t="s">
        <v>19</v>
      </c>
      <c r="N115" s="186" t="s">
        <v>46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260</v>
      </c>
      <c r="AT115" s="189" t="s">
        <v>236</v>
      </c>
      <c r="AU115" s="189" t="s">
        <v>86</v>
      </c>
      <c r="AY115" s="18" t="s">
        <v>233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80</v>
      </c>
      <c r="BK115" s="190">
        <f>ROUND(I115*H115,2)</f>
        <v>0</v>
      </c>
      <c r="BL115" s="18" t="s">
        <v>260</v>
      </c>
      <c r="BM115" s="189" t="s">
        <v>3238</v>
      </c>
    </row>
    <row r="116" spans="1:65" s="2" customFormat="1">
      <c r="A116" s="35"/>
      <c r="B116" s="36"/>
      <c r="C116" s="37"/>
      <c r="D116" s="191" t="s">
        <v>243</v>
      </c>
      <c r="E116" s="37"/>
      <c r="F116" s="192" t="s">
        <v>1347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243</v>
      </c>
      <c r="AU116" s="18" t="s">
        <v>86</v>
      </c>
    </row>
    <row r="117" spans="1:65" s="2" customFormat="1" ht="55.5" customHeight="1">
      <c r="A117" s="35"/>
      <c r="B117" s="36"/>
      <c r="C117" s="178" t="s">
        <v>284</v>
      </c>
      <c r="D117" s="178" t="s">
        <v>236</v>
      </c>
      <c r="E117" s="179" t="s">
        <v>1348</v>
      </c>
      <c r="F117" s="180" t="s">
        <v>1349</v>
      </c>
      <c r="G117" s="181" t="s">
        <v>549</v>
      </c>
      <c r="H117" s="182">
        <v>0.61</v>
      </c>
      <c r="I117" s="183"/>
      <c r="J117" s="184">
        <f>ROUND(I117*H117,2)</f>
        <v>0</v>
      </c>
      <c r="K117" s="180" t="s">
        <v>240</v>
      </c>
      <c r="L117" s="40"/>
      <c r="M117" s="185" t="s">
        <v>19</v>
      </c>
      <c r="N117" s="186" t="s">
        <v>46</v>
      </c>
      <c r="O117" s="6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260</v>
      </c>
      <c r="AT117" s="189" t="s">
        <v>236</v>
      </c>
      <c r="AU117" s="189" t="s">
        <v>86</v>
      </c>
      <c r="AY117" s="18" t="s">
        <v>233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80</v>
      </c>
      <c r="BK117" s="190">
        <f>ROUND(I117*H117,2)</f>
        <v>0</v>
      </c>
      <c r="BL117" s="18" t="s">
        <v>260</v>
      </c>
      <c r="BM117" s="189" t="s">
        <v>3239</v>
      </c>
    </row>
    <row r="118" spans="1:65" s="2" customFormat="1">
      <c r="A118" s="35"/>
      <c r="B118" s="36"/>
      <c r="C118" s="37"/>
      <c r="D118" s="191" t="s">
        <v>243</v>
      </c>
      <c r="E118" s="37"/>
      <c r="F118" s="192" t="s">
        <v>1351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243</v>
      </c>
      <c r="AU118" s="18" t="s">
        <v>86</v>
      </c>
    </row>
    <row r="119" spans="1:65" s="12" customFormat="1" ht="22.9" customHeight="1">
      <c r="B119" s="162"/>
      <c r="C119" s="163"/>
      <c r="D119" s="164" t="s">
        <v>74</v>
      </c>
      <c r="E119" s="176" t="s">
        <v>1352</v>
      </c>
      <c r="F119" s="176" t="s">
        <v>1353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SUM(P120:P121)</f>
        <v>0</v>
      </c>
      <c r="Q119" s="170"/>
      <c r="R119" s="171">
        <f>SUM(R120:R121)</f>
        <v>0</v>
      </c>
      <c r="S119" s="170"/>
      <c r="T119" s="172">
        <f>SUM(T120:T121)</f>
        <v>0</v>
      </c>
      <c r="AR119" s="173" t="s">
        <v>80</v>
      </c>
      <c r="AT119" s="174" t="s">
        <v>74</v>
      </c>
      <c r="AU119" s="174" t="s">
        <v>80</v>
      </c>
      <c r="AY119" s="173" t="s">
        <v>233</v>
      </c>
      <c r="BK119" s="175">
        <f>SUM(BK120:BK121)</f>
        <v>0</v>
      </c>
    </row>
    <row r="120" spans="1:65" s="2" customFormat="1" ht="55.5" customHeight="1">
      <c r="A120" s="35"/>
      <c r="B120" s="36"/>
      <c r="C120" s="178" t="s">
        <v>340</v>
      </c>
      <c r="D120" s="178" t="s">
        <v>236</v>
      </c>
      <c r="E120" s="179" t="s">
        <v>1354</v>
      </c>
      <c r="F120" s="180" t="s">
        <v>1355</v>
      </c>
      <c r="G120" s="181" t="s">
        <v>549</v>
      </c>
      <c r="H120" s="182">
        <v>9.5000000000000001E-2</v>
      </c>
      <c r="I120" s="183"/>
      <c r="J120" s="184">
        <f>ROUND(I120*H120,2)</f>
        <v>0</v>
      </c>
      <c r="K120" s="180" t="s">
        <v>240</v>
      </c>
      <c r="L120" s="40"/>
      <c r="M120" s="185" t="s">
        <v>19</v>
      </c>
      <c r="N120" s="186" t="s">
        <v>46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260</v>
      </c>
      <c r="AT120" s="189" t="s">
        <v>236</v>
      </c>
      <c r="AU120" s="189" t="s">
        <v>86</v>
      </c>
      <c r="AY120" s="18" t="s">
        <v>233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80</v>
      </c>
      <c r="BK120" s="190">
        <f>ROUND(I120*H120,2)</f>
        <v>0</v>
      </c>
      <c r="BL120" s="18" t="s">
        <v>260</v>
      </c>
      <c r="BM120" s="189" t="s">
        <v>3240</v>
      </c>
    </row>
    <row r="121" spans="1:65" s="2" customFormat="1">
      <c r="A121" s="35"/>
      <c r="B121" s="36"/>
      <c r="C121" s="37"/>
      <c r="D121" s="191" t="s">
        <v>243</v>
      </c>
      <c r="E121" s="37"/>
      <c r="F121" s="192" t="s">
        <v>1357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243</v>
      </c>
      <c r="AU121" s="18" t="s">
        <v>86</v>
      </c>
    </row>
    <row r="122" spans="1:65" s="12" customFormat="1" ht="25.9" customHeight="1">
      <c r="B122" s="162"/>
      <c r="C122" s="163"/>
      <c r="D122" s="164" t="s">
        <v>74</v>
      </c>
      <c r="E122" s="165" t="s">
        <v>295</v>
      </c>
      <c r="F122" s="165" t="s">
        <v>296</v>
      </c>
      <c r="G122" s="163"/>
      <c r="H122" s="163"/>
      <c r="I122" s="166"/>
      <c r="J122" s="167">
        <f>BK122</f>
        <v>0</v>
      </c>
      <c r="K122" s="163"/>
      <c r="L122" s="168"/>
      <c r="M122" s="169"/>
      <c r="N122" s="170"/>
      <c r="O122" s="170"/>
      <c r="P122" s="171">
        <f>P123</f>
        <v>0</v>
      </c>
      <c r="Q122" s="170"/>
      <c r="R122" s="171">
        <f>R123</f>
        <v>1.2230000000000003E-2</v>
      </c>
      <c r="S122" s="170"/>
      <c r="T122" s="172">
        <f>T123</f>
        <v>0</v>
      </c>
      <c r="AR122" s="173" t="s">
        <v>86</v>
      </c>
      <c r="AT122" s="174" t="s">
        <v>74</v>
      </c>
      <c r="AU122" s="174" t="s">
        <v>75</v>
      </c>
      <c r="AY122" s="173" t="s">
        <v>233</v>
      </c>
      <c r="BK122" s="175">
        <f>BK123</f>
        <v>0</v>
      </c>
    </row>
    <row r="123" spans="1:65" s="12" customFormat="1" ht="22.9" customHeight="1">
      <c r="B123" s="162"/>
      <c r="C123" s="163"/>
      <c r="D123" s="164" t="s">
        <v>74</v>
      </c>
      <c r="E123" s="176" t="s">
        <v>1862</v>
      </c>
      <c r="F123" s="176" t="s">
        <v>1863</v>
      </c>
      <c r="G123" s="163"/>
      <c r="H123" s="163"/>
      <c r="I123" s="166"/>
      <c r="J123" s="177">
        <f>BK123</f>
        <v>0</v>
      </c>
      <c r="K123" s="163"/>
      <c r="L123" s="168"/>
      <c r="M123" s="169"/>
      <c r="N123" s="170"/>
      <c r="O123" s="170"/>
      <c r="P123" s="171">
        <f>SUM(P124:P137)</f>
        <v>0</v>
      </c>
      <c r="Q123" s="170"/>
      <c r="R123" s="171">
        <f>SUM(R124:R137)</f>
        <v>1.2230000000000003E-2</v>
      </c>
      <c r="S123" s="170"/>
      <c r="T123" s="172">
        <f>SUM(T124:T137)</f>
        <v>0</v>
      </c>
      <c r="AR123" s="173" t="s">
        <v>86</v>
      </c>
      <c r="AT123" s="174" t="s">
        <v>74</v>
      </c>
      <c r="AU123" s="174" t="s">
        <v>80</v>
      </c>
      <c r="AY123" s="173" t="s">
        <v>233</v>
      </c>
      <c r="BK123" s="175">
        <f>SUM(BK124:BK137)</f>
        <v>0</v>
      </c>
    </row>
    <row r="124" spans="1:65" s="2" customFormat="1" ht="21.75" customHeight="1">
      <c r="A124" s="35"/>
      <c r="B124" s="36"/>
      <c r="C124" s="178" t="s">
        <v>188</v>
      </c>
      <c r="D124" s="178" t="s">
        <v>236</v>
      </c>
      <c r="E124" s="179" t="s">
        <v>1922</v>
      </c>
      <c r="F124" s="180" t="s">
        <v>1923</v>
      </c>
      <c r="G124" s="181" t="s">
        <v>307</v>
      </c>
      <c r="H124" s="182">
        <v>3</v>
      </c>
      <c r="I124" s="183"/>
      <c r="J124" s="184">
        <f>ROUND(I124*H124,2)</f>
        <v>0</v>
      </c>
      <c r="K124" s="180" t="s">
        <v>240</v>
      </c>
      <c r="L124" s="40"/>
      <c r="M124" s="185" t="s">
        <v>19</v>
      </c>
      <c r="N124" s="186" t="s">
        <v>46</v>
      </c>
      <c r="O124" s="65"/>
      <c r="P124" s="187">
        <f>O124*H124</f>
        <v>0</v>
      </c>
      <c r="Q124" s="187">
        <v>4.4000000000000002E-4</v>
      </c>
      <c r="R124" s="187">
        <f>Q124*H124</f>
        <v>1.32E-3</v>
      </c>
      <c r="S124" s="187">
        <v>0</v>
      </c>
      <c r="T124" s="18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194</v>
      </c>
      <c r="AT124" s="189" t="s">
        <v>236</v>
      </c>
      <c r="AU124" s="189" t="s">
        <v>86</v>
      </c>
      <c r="AY124" s="18" t="s">
        <v>233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80</v>
      </c>
      <c r="BK124" s="190">
        <f>ROUND(I124*H124,2)</f>
        <v>0</v>
      </c>
      <c r="BL124" s="18" t="s">
        <v>194</v>
      </c>
      <c r="BM124" s="189" t="s">
        <v>3241</v>
      </c>
    </row>
    <row r="125" spans="1:65" s="2" customFormat="1">
      <c r="A125" s="35"/>
      <c r="B125" s="36"/>
      <c r="C125" s="37"/>
      <c r="D125" s="191" t="s">
        <v>243</v>
      </c>
      <c r="E125" s="37"/>
      <c r="F125" s="192" t="s">
        <v>1925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243</v>
      </c>
      <c r="AU125" s="18" t="s">
        <v>86</v>
      </c>
    </row>
    <row r="126" spans="1:65" s="2" customFormat="1" ht="24.2" customHeight="1">
      <c r="A126" s="35"/>
      <c r="B126" s="36"/>
      <c r="C126" s="178" t="s">
        <v>123</v>
      </c>
      <c r="D126" s="178" t="s">
        <v>236</v>
      </c>
      <c r="E126" s="179" t="s">
        <v>1930</v>
      </c>
      <c r="F126" s="180" t="s">
        <v>1931</v>
      </c>
      <c r="G126" s="181" t="s">
        <v>307</v>
      </c>
      <c r="H126" s="182">
        <v>11</v>
      </c>
      <c r="I126" s="183"/>
      <c r="J126" s="184">
        <f>ROUND(I126*H126,2)</f>
        <v>0</v>
      </c>
      <c r="K126" s="180" t="s">
        <v>240</v>
      </c>
      <c r="L126" s="40"/>
      <c r="M126" s="185" t="s">
        <v>19</v>
      </c>
      <c r="N126" s="186" t="s">
        <v>46</v>
      </c>
      <c r="O126" s="65"/>
      <c r="P126" s="187">
        <f>O126*H126</f>
        <v>0</v>
      </c>
      <c r="Q126" s="187">
        <v>9.3000000000000005E-4</v>
      </c>
      <c r="R126" s="187">
        <f>Q126*H126</f>
        <v>1.0230000000000001E-2</v>
      </c>
      <c r="S126" s="187">
        <v>0</v>
      </c>
      <c r="T126" s="18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194</v>
      </c>
      <c r="AT126" s="189" t="s">
        <v>236</v>
      </c>
      <c r="AU126" s="189" t="s">
        <v>86</v>
      </c>
      <c r="AY126" s="18" t="s">
        <v>233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80</v>
      </c>
      <c r="BK126" s="190">
        <f>ROUND(I126*H126,2)</f>
        <v>0</v>
      </c>
      <c r="BL126" s="18" t="s">
        <v>194</v>
      </c>
      <c r="BM126" s="189" t="s">
        <v>3242</v>
      </c>
    </row>
    <row r="127" spans="1:65" s="2" customFormat="1">
      <c r="A127" s="35"/>
      <c r="B127" s="36"/>
      <c r="C127" s="37"/>
      <c r="D127" s="191" t="s">
        <v>243</v>
      </c>
      <c r="E127" s="37"/>
      <c r="F127" s="192" t="s">
        <v>1933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243</v>
      </c>
      <c r="AU127" s="18" t="s">
        <v>86</v>
      </c>
    </row>
    <row r="128" spans="1:65" s="2" customFormat="1" ht="24.2" customHeight="1">
      <c r="A128" s="35"/>
      <c r="B128" s="36"/>
      <c r="C128" s="206" t="s">
        <v>158</v>
      </c>
      <c r="D128" s="206" t="s">
        <v>310</v>
      </c>
      <c r="E128" s="207" t="s">
        <v>1941</v>
      </c>
      <c r="F128" s="208" t="s">
        <v>1942</v>
      </c>
      <c r="G128" s="209" t="s">
        <v>301</v>
      </c>
      <c r="H128" s="210">
        <v>4</v>
      </c>
      <c r="I128" s="211"/>
      <c r="J128" s="212">
        <f>ROUND(I128*H128,2)</f>
        <v>0</v>
      </c>
      <c r="K128" s="208" t="s">
        <v>240</v>
      </c>
      <c r="L128" s="213"/>
      <c r="M128" s="214" t="s">
        <v>19</v>
      </c>
      <c r="N128" s="215" t="s">
        <v>46</v>
      </c>
      <c r="O128" s="65"/>
      <c r="P128" s="187">
        <f>O128*H128</f>
        <v>0</v>
      </c>
      <c r="Q128" s="187">
        <v>4.0000000000000003E-5</v>
      </c>
      <c r="R128" s="187">
        <f>Q128*H128</f>
        <v>1.6000000000000001E-4</v>
      </c>
      <c r="S128" s="187">
        <v>0</v>
      </c>
      <c r="T128" s="18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9" t="s">
        <v>313</v>
      </c>
      <c r="AT128" s="189" t="s">
        <v>310</v>
      </c>
      <c r="AU128" s="189" t="s">
        <v>86</v>
      </c>
      <c r="AY128" s="18" t="s">
        <v>233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8" t="s">
        <v>80</v>
      </c>
      <c r="BK128" s="190">
        <f>ROUND(I128*H128,2)</f>
        <v>0</v>
      </c>
      <c r="BL128" s="18" t="s">
        <v>194</v>
      </c>
      <c r="BM128" s="189" t="s">
        <v>3243</v>
      </c>
    </row>
    <row r="129" spans="1:65" s="2" customFormat="1" ht="24.2" customHeight="1">
      <c r="A129" s="35"/>
      <c r="B129" s="36"/>
      <c r="C129" s="206" t="s">
        <v>191</v>
      </c>
      <c r="D129" s="206" t="s">
        <v>310</v>
      </c>
      <c r="E129" s="207" t="s">
        <v>1944</v>
      </c>
      <c r="F129" s="208" t="s">
        <v>1945</v>
      </c>
      <c r="G129" s="209" t="s">
        <v>301</v>
      </c>
      <c r="H129" s="210">
        <v>4</v>
      </c>
      <c r="I129" s="211"/>
      <c r="J129" s="212">
        <f>ROUND(I129*H129,2)</f>
        <v>0</v>
      </c>
      <c r="K129" s="208" t="s">
        <v>240</v>
      </c>
      <c r="L129" s="213"/>
      <c r="M129" s="214" t="s">
        <v>19</v>
      </c>
      <c r="N129" s="215" t="s">
        <v>46</v>
      </c>
      <c r="O129" s="65"/>
      <c r="P129" s="187">
        <f>O129*H129</f>
        <v>0</v>
      </c>
      <c r="Q129" s="187">
        <v>4.0000000000000003E-5</v>
      </c>
      <c r="R129" s="187">
        <f>Q129*H129</f>
        <v>1.6000000000000001E-4</v>
      </c>
      <c r="S129" s="187">
        <v>0</v>
      </c>
      <c r="T129" s="18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313</v>
      </c>
      <c r="AT129" s="189" t="s">
        <v>310</v>
      </c>
      <c r="AU129" s="189" t="s">
        <v>86</v>
      </c>
      <c r="AY129" s="18" t="s">
        <v>233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80</v>
      </c>
      <c r="BK129" s="190">
        <f>ROUND(I129*H129,2)</f>
        <v>0</v>
      </c>
      <c r="BL129" s="18" t="s">
        <v>194</v>
      </c>
      <c r="BM129" s="189" t="s">
        <v>3244</v>
      </c>
    </row>
    <row r="130" spans="1:65" s="2" customFormat="1" ht="16.5" customHeight="1">
      <c r="A130" s="35"/>
      <c r="B130" s="36"/>
      <c r="C130" s="206" t="s">
        <v>126</v>
      </c>
      <c r="D130" s="206" t="s">
        <v>310</v>
      </c>
      <c r="E130" s="207" t="s">
        <v>1959</v>
      </c>
      <c r="F130" s="208" t="s">
        <v>1960</v>
      </c>
      <c r="G130" s="209" t="s">
        <v>301</v>
      </c>
      <c r="H130" s="210">
        <v>2</v>
      </c>
      <c r="I130" s="211"/>
      <c r="J130" s="212">
        <f>ROUND(I130*H130,2)</f>
        <v>0</v>
      </c>
      <c r="K130" s="208" t="s">
        <v>240</v>
      </c>
      <c r="L130" s="213"/>
      <c r="M130" s="214" t="s">
        <v>19</v>
      </c>
      <c r="N130" s="215" t="s">
        <v>46</v>
      </c>
      <c r="O130" s="65"/>
      <c r="P130" s="187">
        <f>O130*H130</f>
        <v>0</v>
      </c>
      <c r="Q130" s="187">
        <v>1.2E-4</v>
      </c>
      <c r="R130" s="187">
        <f>Q130*H130</f>
        <v>2.4000000000000001E-4</v>
      </c>
      <c r="S130" s="187">
        <v>0</v>
      </c>
      <c r="T130" s="18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313</v>
      </c>
      <c r="AT130" s="189" t="s">
        <v>310</v>
      </c>
      <c r="AU130" s="189" t="s">
        <v>86</v>
      </c>
      <c r="AY130" s="18" t="s">
        <v>233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80</v>
      </c>
      <c r="BK130" s="190">
        <f>ROUND(I130*H130,2)</f>
        <v>0</v>
      </c>
      <c r="BL130" s="18" t="s">
        <v>194</v>
      </c>
      <c r="BM130" s="189" t="s">
        <v>3245</v>
      </c>
    </row>
    <row r="131" spans="1:65" s="2" customFormat="1" ht="16.5" customHeight="1">
      <c r="A131" s="35"/>
      <c r="B131" s="36"/>
      <c r="C131" s="206" t="s">
        <v>8</v>
      </c>
      <c r="D131" s="206" t="s">
        <v>310</v>
      </c>
      <c r="E131" s="207" t="s">
        <v>3246</v>
      </c>
      <c r="F131" s="208" t="s">
        <v>3247</v>
      </c>
      <c r="G131" s="209" t="s">
        <v>301</v>
      </c>
      <c r="H131" s="210">
        <v>2</v>
      </c>
      <c r="I131" s="211"/>
      <c r="J131" s="212">
        <f>ROUND(I131*H131,2)</f>
        <v>0</v>
      </c>
      <c r="K131" s="208" t="s">
        <v>240</v>
      </c>
      <c r="L131" s="213"/>
      <c r="M131" s="214" t="s">
        <v>19</v>
      </c>
      <c r="N131" s="215" t="s">
        <v>46</v>
      </c>
      <c r="O131" s="65"/>
      <c r="P131" s="187">
        <f>O131*H131</f>
        <v>0</v>
      </c>
      <c r="Q131" s="187">
        <v>6.0000000000000002E-5</v>
      </c>
      <c r="R131" s="187">
        <f>Q131*H131</f>
        <v>1.2E-4</v>
      </c>
      <c r="S131" s="187">
        <v>0</v>
      </c>
      <c r="T131" s="18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9" t="s">
        <v>313</v>
      </c>
      <c r="AT131" s="189" t="s">
        <v>310</v>
      </c>
      <c r="AU131" s="189" t="s">
        <v>86</v>
      </c>
      <c r="AY131" s="18" t="s">
        <v>233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8" t="s">
        <v>80</v>
      </c>
      <c r="BK131" s="190">
        <f>ROUND(I131*H131,2)</f>
        <v>0</v>
      </c>
      <c r="BL131" s="18" t="s">
        <v>194</v>
      </c>
      <c r="BM131" s="189" t="s">
        <v>3248</v>
      </c>
    </row>
    <row r="132" spans="1:65" s="2" customFormat="1" ht="24.2" customHeight="1">
      <c r="A132" s="35"/>
      <c r="B132" s="36"/>
      <c r="C132" s="178" t="s">
        <v>194</v>
      </c>
      <c r="D132" s="178" t="s">
        <v>236</v>
      </c>
      <c r="E132" s="179" t="s">
        <v>1896</v>
      </c>
      <c r="F132" s="180" t="s">
        <v>1897</v>
      </c>
      <c r="G132" s="181" t="s">
        <v>307</v>
      </c>
      <c r="H132" s="182">
        <v>14</v>
      </c>
      <c r="I132" s="183"/>
      <c r="J132" s="184">
        <f>ROUND(I132*H132,2)</f>
        <v>0</v>
      </c>
      <c r="K132" s="180" t="s">
        <v>240</v>
      </c>
      <c r="L132" s="40"/>
      <c r="M132" s="185" t="s">
        <v>19</v>
      </c>
      <c r="N132" s="186" t="s">
        <v>46</v>
      </c>
      <c r="O132" s="65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9" t="s">
        <v>194</v>
      </c>
      <c r="AT132" s="189" t="s">
        <v>236</v>
      </c>
      <c r="AU132" s="189" t="s">
        <v>86</v>
      </c>
      <c r="AY132" s="18" t="s">
        <v>233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8" t="s">
        <v>80</v>
      </c>
      <c r="BK132" s="190">
        <f>ROUND(I132*H132,2)</f>
        <v>0</v>
      </c>
      <c r="BL132" s="18" t="s">
        <v>194</v>
      </c>
      <c r="BM132" s="189" t="s">
        <v>3249</v>
      </c>
    </row>
    <row r="133" spans="1:65" s="2" customFormat="1">
      <c r="A133" s="35"/>
      <c r="B133" s="36"/>
      <c r="C133" s="37"/>
      <c r="D133" s="191" t="s">
        <v>243</v>
      </c>
      <c r="E133" s="37"/>
      <c r="F133" s="192" t="s">
        <v>1899</v>
      </c>
      <c r="G133" s="37"/>
      <c r="H133" s="37"/>
      <c r="I133" s="193"/>
      <c r="J133" s="37"/>
      <c r="K133" s="37"/>
      <c r="L133" s="40"/>
      <c r="M133" s="194"/>
      <c r="N133" s="195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243</v>
      </c>
      <c r="AU133" s="18" t="s">
        <v>86</v>
      </c>
    </row>
    <row r="134" spans="1:65" s="2" customFormat="1" ht="49.15" customHeight="1">
      <c r="A134" s="35"/>
      <c r="B134" s="36"/>
      <c r="C134" s="178" t="s">
        <v>129</v>
      </c>
      <c r="D134" s="178" t="s">
        <v>236</v>
      </c>
      <c r="E134" s="179" t="s">
        <v>1900</v>
      </c>
      <c r="F134" s="180" t="s">
        <v>1901</v>
      </c>
      <c r="G134" s="181" t="s">
        <v>549</v>
      </c>
      <c r="H134" s="182">
        <v>1.2E-2</v>
      </c>
      <c r="I134" s="183"/>
      <c r="J134" s="184">
        <f>ROUND(I134*H134,2)</f>
        <v>0</v>
      </c>
      <c r="K134" s="180" t="s">
        <v>240</v>
      </c>
      <c r="L134" s="40"/>
      <c r="M134" s="185" t="s">
        <v>19</v>
      </c>
      <c r="N134" s="186" t="s">
        <v>46</v>
      </c>
      <c r="O134" s="65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194</v>
      </c>
      <c r="AT134" s="189" t="s">
        <v>236</v>
      </c>
      <c r="AU134" s="189" t="s">
        <v>86</v>
      </c>
      <c r="AY134" s="18" t="s">
        <v>233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80</v>
      </c>
      <c r="BK134" s="190">
        <f>ROUND(I134*H134,2)</f>
        <v>0</v>
      </c>
      <c r="BL134" s="18" t="s">
        <v>194</v>
      </c>
      <c r="BM134" s="189" t="s">
        <v>3250</v>
      </c>
    </row>
    <row r="135" spans="1:65" s="2" customFormat="1">
      <c r="A135" s="35"/>
      <c r="B135" s="36"/>
      <c r="C135" s="37"/>
      <c r="D135" s="191" t="s">
        <v>243</v>
      </c>
      <c r="E135" s="37"/>
      <c r="F135" s="192" t="s">
        <v>1903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243</v>
      </c>
      <c r="AU135" s="18" t="s">
        <v>86</v>
      </c>
    </row>
    <row r="136" spans="1:65" s="2" customFormat="1" ht="49.15" customHeight="1">
      <c r="A136" s="35"/>
      <c r="B136" s="36"/>
      <c r="C136" s="178" t="s">
        <v>163</v>
      </c>
      <c r="D136" s="178" t="s">
        <v>236</v>
      </c>
      <c r="E136" s="179" t="s">
        <v>1904</v>
      </c>
      <c r="F136" s="180" t="s">
        <v>1905</v>
      </c>
      <c r="G136" s="181" t="s">
        <v>549</v>
      </c>
      <c r="H136" s="182">
        <v>1.2E-2</v>
      </c>
      <c r="I136" s="183"/>
      <c r="J136" s="184">
        <f>ROUND(I136*H136,2)</f>
        <v>0</v>
      </c>
      <c r="K136" s="180" t="s">
        <v>240</v>
      </c>
      <c r="L136" s="40"/>
      <c r="M136" s="185" t="s">
        <v>19</v>
      </c>
      <c r="N136" s="186" t="s">
        <v>46</v>
      </c>
      <c r="O136" s="65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9" t="s">
        <v>194</v>
      </c>
      <c r="AT136" s="189" t="s">
        <v>236</v>
      </c>
      <c r="AU136" s="189" t="s">
        <v>86</v>
      </c>
      <c r="AY136" s="18" t="s">
        <v>233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8" t="s">
        <v>80</v>
      </c>
      <c r="BK136" s="190">
        <f>ROUND(I136*H136,2)</f>
        <v>0</v>
      </c>
      <c r="BL136" s="18" t="s">
        <v>194</v>
      </c>
      <c r="BM136" s="189" t="s">
        <v>3251</v>
      </c>
    </row>
    <row r="137" spans="1:65" s="2" customFormat="1">
      <c r="A137" s="35"/>
      <c r="B137" s="36"/>
      <c r="C137" s="37"/>
      <c r="D137" s="191" t="s">
        <v>243</v>
      </c>
      <c r="E137" s="37"/>
      <c r="F137" s="192" t="s">
        <v>1907</v>
      </c>
      <c r="G137" s="37"/>
      <c r="H137" s="37"/>
      <c r="I137" s="193"/>
      <c r="J137" s="37"/>
      <c r="K137" s="37"/>
      <c r="L137" s="40"/>
      <c r="M137" s="198"/>
      <c r="N137" s="199"/>
      <c r="O137" s="200"/>
      <c r="P137" s="200"/>
      <c r="Q137" s="200"/>
      <c r="R137" s="200"/>
      <c r="S137" s="200"/>
      <c r="T137" s="20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243</v>
      </c>
      <c r="AU137" s="18" t="s">
        <v>86</v>
      </c>
    </row>
    <row r="138" spans="1:65" s="2" customFormat="1" ht="6.95" customHeight="1">
      <c r="A138" s="35"/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SM8eRWgza64Euu4v3rczR0pLTIBZCjRd/8CiD5IXOYkCtgR7f+Vj+F5zJ+OI1fcjl5I3ppi6cueznamTYRU1SA==" saltValue="dUaxU8ptQFVFIqZsmgcZHGU8MYKCxsLKPYWH3eZZ6VWP+VGDB/Ql3A1zxXoXaZR0TbJrddJgq+0FpLNG3RnXNA==" spinCount="100000" sheet="1" objects="1" scenarios="1" formatColumns="0" formatRows="0" autoFilter="0"/>
  <autoFilter ref="C97:K137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7" r:id="rId3"/>
    <hyperlink ref="F109" r:id="rId4"/>
    <hyperlink ref="F111" r:id="rId5"/>
    <hyperlink ref="F114" r:id="rId6"/>
    <hyperlink ref="F116" r:id="rId7"/>
    <hyperlink ref="F118" r:id="rId8"/>
    <hyperlink ref="F121" r:id="rId9"/>
    <hyperlink ref="F125" r:id="rId10"/>
    <hyperlink ref="F127" r:id="rId11"/>
    <hyperlink ref="F133" r:id="rId12"/>
    <hyperlink ref="F135" r:id="rId13"/>
    <hyperlink ref="F137" r:id="rId1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8" customWidth="1"/>
    <col min="2" max="2" width="1.6640625" style="258" customWidth="1"/>
    <col min="3" max="4" width="5" style="258" customWidth="1"/>
    <col min="5" max="5" width="11.6640625" style="258" customWidth="1"/>
    <col min="6" max="6" width="9.1640625" style="258" customWidth="1"/>
    <col min="7" max="7" width="5" style="258" customWidth="1"/>
    <col min="8" max="8" width="77.83203125" style="258" customWidth="1"/>
    <col min="9" max="10" width="20" style="258" customWidth="1"/>
    <col min="11" max="11" width="1.6640625" style="258" customWidth="1"/>
  </cols>
  <sheetData>
    <row r="1" spans="2:11" s="1" customFormat="1" ht="37.5" customHeight="1"/>
    <row r="2" spans="2:11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pans="2:11" s="16" customFormat="1" ht="45" customHeight="1">
      <c r="B3" s="262"/>
      <c r="C3" s="397" t="s">
        <v>3252</v>
      </c>
      <c r="D3" s="397"/>
      <c r="E3" s="397"/>
      <c r="F3" s="397"/>
      <c r="G3" s="397"/>
      <c r="H3" s="397"/>
      <c r="I3" s="397"/>
      <c r="J3" s="397"/>
      <c r="K3" s="263"/>
    </row>
    <row r="4" spans="2:11" s="1" customFormat="1" ht="25.5" customHeight="1">
      <c r="B4" s="264"/>
      <c r="C4" s="398" t="s">
        <v>3253</v>
      </c>
      <c r="D4" s="398"/>
      <c r="E4" s="398"/>
      <c r="F4" s="398"/>
      <c r="G4" s="398"/>
      <c r="H4" s="398"/>
      <c r="I4" s="398"/>
      <c r="J4" s="398"/>
      <c r="K4" s="265"/>
    </row>
    <row r="5" spans="2:11" s="1" customFormat="1" ht="5.25" customHeight="1">
      <c r="B5" s="264"/>
      <c r="C5" s="266"/>
      <c r="D5" s="266"/>
      <c r="E5" s="266"/>
      <c r="F5" s="266"/>
      <c r="G5" s="266"/>
      <c r="H5" s="266"/>
      <c r="I5" s="266"/>
      <c r="J5" s="266"/>
      <c r="K5" s="265"/>
    </row>
    <row r="6" spans="2:11" s="1" customFormat="1" ht="15" customHeight="1">
      <c r="B6" s="264"/>
      <c r="C6" s="396" t="s">
        <v>3254</v>
      </c>
      <c r="D6" s="396"/>
      <c r="E6" s="396"/>
      <c r="F6" s="396"/>
      <c r="G6" s="396"/>
      <c r="H6" s="396"/>
      <c r="I6" s="396"/>
      <c r="J6" s="396"/>
      <c r="K6" s="265"/>
    </row>
    <row r="7" spans="2:11" s="1" customFormat="1" ht="15" customHeight="1">
      <c r="B7" s="268"/>
      <c r="C7" s="396" t="s">
        <v>3255</v>
      </c>
      <c r="D7" s="396"/>
      <c r="E7" s="396"/>
      <c r="F7" s="396"/>
      <c r="G7" s="396"/>
      <c r="H7" s="396"/>
      <c r="I7" s="396"/>
      <c r="J7" s="396"/>
      <c r="K7" s="265"/>
    </row>
    <row r="8" spans="2:11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pans="2:11" s="1" customFormat="1" ht="15" customHeight="1">
      <c r="B9" s="268"/>
      <c r="C9" s="396" t="s">
        <v>3256</v>
      </c>
      <c r="D9" s="396"/>
      <c r="E9" s="396"/>
      <c r="F9" s="396"/>
      <c r="G9" s="396"/>
      <c r="H9" s="396"/>
      <c r="I9" s="396"/>
      <c r="J9" s="396"/>
      <c r="K9" s="265"/>
    </row>
    <row r="10" spans="2:11" s="1" customFormat="1" ht="15" customHeight="1">
      <c r="B10" s="268"/>
      <c r="C10" s="267"/>
      <c r="D10" s="396" t="s">
        <v>3257</v>
      </c>
      <c r="E10" s="396"/>
      <c r="F10" s="396"/>
      <c r="G10" s="396"/>
      <c r="H10" s="396"/>
      <c r="I10" s="396"/>
      <c r="J10" s="396"/>
      <c r="K10" s="265"/>
    </row>
    <row r="11" spans="2:11" s="1" customFormat="1" ht="15" customHeight="1">
      <c r="B11" s="268"/>
      <c r="C11" s="269"/>
      <c r="D11" s="396" t="s">
        <v>3258</v>
      </c>
      <c r="E11" s="396"/>
      <c r="F11" s="396"/>
      <c r="G11" s="396"/>
      <c r="H11" s="396"/>
      <c r="I11" s="396"/>
      <c r="J11" s="396"/>
      <c r="K11" s="265"/>
    </row>
    <row r="12" spans="2:11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pans="2:11" s="1" customFormat="1" ht="15" customHeight="1">
      <c r="B13" s="268"/>
      <c r="C13" s="269"/>
      <c r="D13" s="270" t="s">
        <v>3259</v>
      </c>
      <c r="E13" s="267"/>
      <c r="F13" s="267"/>
      <c r="G13" s="267"/>
      <c r="H13" s="267"/>
      <c r="I13" s="267"/>
      <c r="J13" s="267"/>
      <c r="K13" s="265"/>
    </row>
    <row r="14" spans="2:11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pans="2:11" s="1" customFormat="1" ht="15" customHeight="1">
      <c r="B15" s="268"/>
      <c r="C15" s="269"/>
      <c r="D15" s="396" t="s">
        <v>3260</v>
      </c>
      <c r="E15" s="396"/>
      <c r="F15" s="396"/>
      <c r="G15" s="396"/>
      <c r="H15" s="396"/>
      <c r="I15" s="396"/>
      <c r="J15" s="396"/>
      <c r="K15" s="265"/>
    </row>
    <row r="16" spans="2:11" s="1" customFormat="1" ht="15" customHeight="1">
      <c r="B16" s="268"/>
      <c r="C16" s="269"/>
      <c r="D16" s="396" t="s">
        <v>3261</v>
      </c>
      <c r="E16" s="396"/>
      <c r="F16" s="396"/>
      <c r="G16" s="396"/>
      <c r="H16" s="396"/>
      <c r="I16" s="396"/>
      <c r="J16" s="396"/>
      <c r="K16" s="265"/>
    </row>
    <row r="17" spans="2:11" s="1" customFormat="1" ht="15" customHeight="1">
      <c r="B17" s="268"/>
      <c r="C17" s="269"/>
      <c r="D17" s="396" t="s">
        <v>3262</v>
      </c>
      <c r="E17" s="396"/>
      <c r="F17" s="396"/>
      <c r="G17" s="396"/>
      <c r="H17" s="396"/>
      <c r="I17" s="396"/>
      <c r="J17" s="396"/>
      <c r="K17" s="265"/>
    </row>
    <row r="18" spans="2:11" s="1" customFormat="1" ht="15" customHeight="1">
      <c r="B18" s="268"/>
      <c r="C18" s="269"/>
      <c r="D18" s="269"/>
      <c r="E18" s="271" t="s">
        <v>79</v>
      </c>
      <c r="F18" s="396" t="s">
        <v>3263</v>
      </c>
      <c r="G18" s="396"/>
      <c r="H18" s="396"/>
      <c r="I18" s="396"/>
      <c r="J18" s="396"/>
      <c r="K18" s="265"/>
    </row>
    <row r="19" spans="2:11" s="1" customFormat="1" ht="15" customHeight="1">
      <c r="B19" s="268"/>
      <c r="C19" s="269"/>
      <c r="D19" s="269"/>
      <c r="E19" s="271" t="s">
        <v>3264</v>
      </c>
      <c r="F19" s="396" t="s">
        <v>3265</v>
      </c>
      <c r="G19" s="396"/>
      <c r="H19" s="396"/>
      <c r="I19" s="396"/>
      <c r="J19" s="396"/>
      <c r="K19" s="265"/>
    </row>
    <row r="20" spans="2:11" s="1" customFormat="1" ht="15" customHeight="1">
      <c r="B20" s="268"/>
      <c r="C20" s="269"/>
      <c r="D20" s="269"/>
      <c r="E20" s="271" t="s">
        <v>3266</v>
      </c>
      <c r="F20" s="396" t="s">
        <v>3267</v>
      </c>
      <c r="G20" s="396"/>
      <c r="H20" s="396"/>
      <c r="I20" s="396"/>
      <c r="J20" s="396"/>
      <c r="K20" s="265"/>
    </row>
    <row r="21" spans="2:11" s="1" customFormat="1" ht="15" customHeight="1">
      <c r="B21" s="268"/>
      <c r="C21" s="269"/>
      <c r="D21" s="269"/>
      <c r="E21" s="271" t="s">
        <v>3268</v>
      </c>
      <c r="F21" s="396" t="s">
        <v>3269</v>
      </c>
      <c r="G21" s="396"/>
      <c r="H21" s="396"/>
      <c r="I21" s="396"/>
      <c r="J21" s="396"/>
      <c r="K21" s="265"/>
    </row>
    <row r="22" spans="2:11" s="1" customFormat="1" ht="15" customHeight="1">
      <c r="B22" s="268"/>
      <c r="C22" s="269"/>
      <c r="D22" s="269"/>
      <c r="E22" s="271" t="s">
        <v>1221</v>
      </c>
      <c r="F22" s="396" t="s">
        <v>1222</v>
      </c>
      <c r="G22" s="396"/>
      <c r="H22" s="396"/>
      <c r="I22" s="396"/>
      <c r="J22" s="396"/>
      <c r="K22" s="265"/>
    </row>
    <row r="23" spans="2:11" s="1" customFormat="1" ht="15" customHeight="1">
      <c r="B23" s="268"/>
      <c r="C23" s="269"/>
      <c r="D23" s="269"/>
      <c r="E23" s="271" t="s">
        <v>89</v>
      </c>
      <c r="F23" s="396" t="s">
        <v>3270</v>
      </c>
      <c r="G23" s="396"/>
      <c r="H23" s="396"/>
      <c r="I23" s="396"/>
      <c r="J23" s="396"/>
      <c r="K23" s="265"/>
    </row>
    <row r="24" spans="2:11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pans="2:11" s="1" customFormat="1" ht="15" customHeight="1">
      <c r="B25" s="268"/>
      <c r="C25" s="396" t="s">
        <v>3271</v>
      </c>
      <c r="D25" s="396"/>
      <c r="E25" s="396"/>
      <c r="F25" s="396"/>
      <c r="G25" s="396"/>
      <c r="H25" s="396"/>
      <c r="I25" s="396"/>
      <c r="J25" s="396"/>
      <c r="K25" s="265"/>
    </row>
    <row r="26" spans="2:11" s="1" customFormat="1" ht="15" customHeight="1">
      <c r="B26" s="268"/>
      <c r="C26" s="396" t="s">
        <v>3272</v>
      </c>
      <c r="D26" s="396"/>
      <c r="E26" s="396"/>
      <c r="F26" s="396"/>
      <c r="G26" s="396"/>
      <c r="H26" s="396"/>
      <c r="I26" s="396"/>
      <c r="J26" s="396"/>
      <c r="K26" s="265"/>
    </row>
    <row r="27" spans="2:11" s="1" customFormat="1" ht="15" customHeight="1">
      <c r="B27" s="268"/>
      <c r="C27" s="267"/>
      <c r="D27" s="396" t="s">
        <v>3273</v>
      </c>
      <c r="E27" s="396"/>
      <c r="F27" s="396"/>
      <c r="G27" s="396"/>
      <c r="H27" s="396"/>
      <c r="I27" s="396"/>
      <c r="J27" s="396"/>
      <c r="K27" s="265"/>
    </row>
    <row r="28" spans="2:11" s="1" customFormat="1" ht="15" customHeight="1">
      <c r="B28" s="268"/>
      <c r="C28" s="269"/>
      <c r="D28" s="396" t="s">
        <v>3274</v>
      </c>
      <c r="E28" s="396"/>
      <c r="F28" s="396"/>
      <c r="G28" s="396"/>
      <c r="H28" s="396"/>
      <c r="I28" s="396"/>
      <c r="J28" s="396"/>
      <c r="K28" s="265"/>
    </row>
    <row r="29" spans="2:11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pans="2:11" s="1" customFormat="1" ht="15" customHeight="1">
      <c r="B30" s="268"/>
      <c r="C30" s="269"/>
      <c r="D30" s="396" t="s">
        <v>3275</v>
      </c>
      <c r="E30" s="396"/>
      <c r="F30" s="396"/>
      <c r="G30" s="396"/>
      <c r="H30" s="396"/>
      <c r="I30" s="396"/>
      <c r="J30" s="396"/>
      <c r="K30" s="265"/>
    </row>
    <row r="31" spans="2:11" s="1" customFormat="1" ht="15" customHeight="1">
      <c r="B31" s="268"/>
      <c r="C31" s="269"/>
      <c r="D31" s="396" t="s">
        <v>3276</v>
      </c>
      <c r="E31" s="396"/>
      <c r="F31" s="396"/>
      <c r="G31" s="396"/>
      <c r="H31" s="396"/>
      <c r="I31" s="396"/>
      <c r="J31" s="396"/>
      <c r="K31" s="265"/>
    </row>
    <row r="32" spans="2:11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pans="2:11" s="1" customFormat="1" ht="15" customHeight="1">
      <c r="B33" s="268"/>
      <c r="C33" s="269"/>
      <c r="D33" s="396" t="s">
        <v>3277</v>
      </c>
      <c r="E33" s="396"/>
      <c r="F33" s="396"/>
      <c r="G33" s="396"/>
      <c r="H33" s="396"/>
      <c r="I33" s="396"/>
      <c r="J33" s="396"/>
      <c r="K33" s="265"/>
    </row>
    <row r="34" spans="2:11" s="1" customFormat="1" ht="15" customHeight="1">
      <c r="B34" s="268"/>
      <c r="C34" s="269"/>
      <c r="D34" s="396" t="s">
        <v>3278</v>
      </c>
      <c r="E34" s="396"/>
      <c r="F34" s="396"/>
      <c r="G34" s="396"/>
      <c r="H34" s="396"/>
      <c r="I34" s="396"/>
      <c r="J34" s="396"/>
      <c r="K34" s="265"/>
    </row>
    <row r="35" spans="2:11" s="1" customFormat="1" ht="15" customHeight="1">
      <c r="B35" s="268"/>
      <c r="C35" s="269"/>
      <c r="D35" s="396" t="s">
        <v>3279</v>
      </c>
      <c r="E35" s="396"/>
      <c r="F35" s="396"/>
      <c r="G35" s="396"/>
      <c r="H35" s="396"/>
      <c r="I35" s="396"/>
      <c r="J35" s="396"/>
      <c r="K35" s="265"/>
    </row>
    <row r="36" spans="2:11" s="1" customFormat="1" ht="15" customHeight="1">
      <c r="B36" s="268"/>
      <c r="C36" s="269"/>
      <c r="D36" s="267"/>
      <c r="E36" s="270" t="s">
        <v>218</v>
      </c>
      <c r="F36" s="267"/>
      <c r="G36" s="396" t="s">
        <v>3280</v>
      </c>
      <c r="H36" s="396"/>
      <c r="I36" s="396"/>
      <c r="J36" s="396"/>
      <c r="K36" s="265"/>
    </row>
    <row r="37" spans="2:11" s="1" customFormat="1" ht="30.75" customHeight="1">
      <c r="B37" s="268"/>
      <c r="C37" s="269"/>
      <c r="D37" s="267"/>
      <c r="E37" s="270" t="s">
        <v>3281</v>
      </c>
      <c r="F37" s="267"/>
      <c r="G37" s="396" t="s">
        <v>3282</v>
      </c>
      <c r="H37" s="396"/>
      <c r="I37" s="396"/>
      <c r="J37" s="396"/>
      <c r="K37" s="265"/>
    </row>
    <row r="38" spans="2:11" s="1" customFormat="1" ht="15" customHeight="1">
      <c r="B38" s="268"/>
      <c r="C38" s="269"/>
      <c r="D38" s="267"/>
      <c r="E38" s="270" t="s">
        <v>56</v>
      </c>
      <c r="F38" s="267"/>
      <c r="G38" s="396" t="s">
        <v>3283</v>
      </c>
      <c r="H38" s="396"/>
      <c r="I38" s="396"/>
      <c r="J38" s="396"/>
      <c r="K38" s="265"/>
    </row>
    <row r="39" spans="2:11" s="1" customFormat="1" ht="15" customHeight="1">
      <c r="B39" s="268"/>
      <c r="C39" s="269"/>
      <c r="D39" s="267"/>
      <c r="E39" s="270" t="s">
        <v>57</v>
      </c>
      <c r="F39" s="267"/>
      <c r="G39" s="396" t="s">
        <v>3284</v>
      </c>
      <c r="H39" s="396"/>
      <c r="I39" s="396"/>
      <c r="J39" s="396"/>
      <c r="K39" s="265"/>
    </row>
    <row r="40" spans="2:11" s="1" customFormat="1" ht="15" customHeight="1">
      <c r="B40" s="268"/>
      <c r="C40" s="269"/>
      <c r="D40" s="267"/>
      <c r="E40" s="270" t="s">
        <v>219</v>
      </c>
      <c r="F40" s="267"/>
      <c r="G40" s="396" t="s">
        <v>3285</v>
      </c>
      <c r="H40" s="396"/>
      <c r="I40" s="396"/>
      <c r="J40" s="396"/>
      <c r="K40" s="265"/>
    </row>
    <row r="41" spans="2:11" s="1" customFormat="1" ht="15" customHeight="1">
      <c r="B41" s="268"/>
      <c r="C41" s="269"/>
      <c r="D41" s="267"/>
      <c r="E41" s="270" t="s">
        <v>220</v>
      </c>
      <c r="F41" s="267"/>
      <c r="G41" s="396" t="s">
        <v>3286</v>
      </c>
      <c r="H41" s="396"/>
      <c r="I41" s="396"/>
      <c r="J41" s="396"/>
      <c r="K41" s="265"/>
    </row>
    <row r="42" spans="2:11" s="1" customFormat="1" ht="15" customHeight="1">
      <c r="B42" s="268"/>
      <c r="C42" s="269"/>
      <c r="D42" s="267"/>
      <c r="E42" s="270" t="s">
        <v>3287</v>
      </c>
      <c r="F42" s="267"/>
      <c r="G42" s="396" t="s">
        <v>3288</v>
      </c>
      <c r="H42" s="396"/>
      <c r="I42" s="396"/>
      <c r="J42" s="396"/>
      <c r="K42" s="265"/>
    </row>
    <row r="43" spans="2:11" s="1" customFormat="1" ht="15" customHeight="1">
      <c r="B43" s="268"/>
      <c r="C43" s="269"/>
      <c r="D43" s="267"/>
      <c r="E43" s="270"/>
      <c r="F43" s="267"/>
      <c r="G43" s="396" t="s">
        <v>3289</v>
      </c>
      <c r="H43" s="396"/>
      <c r="I43" s="396"/>
      <c r="J43" s="396"/>
      <c r="K43" s="265"/>
    </row>
    <row r="44" spans="2:11" s="1" customFormat="1" ht="15" customHeight="1">
      <c r="B44" s="268"/>
      <c r="C44" s="269"/>
      <c r="D44" s="267"/>
      <c r="E44" s="270" t="s">
        <v>3290</v>
      </c>
      <c r="F44" s="267"/>
      <c r="G44" s="396" t="s">
        <v>3291</v>
      </c>
      <c r="H44" s="396"/>
      <c r="I44" s="396"/>
      <c r="J44" s="396"/>
      <c r="K44" s="265"/>
    </row>
    <row r="45" spans="2:11" s="1" customFormat="1" ht="15" customHeight="1">
      <c r="B45" s="268"/>
      <c r="C45" s="269"/>
      <c r="D45" s="267"/>
      <c r="E45" s="270" t="s">
        <v>222</v>
      </c>
      <c r="F45" s="267"/>
      <c r="G45" s="396" t="s">
        <v>3292</v>
      </c>
      <c r="H45" s="396"/>
      <c r="I45" s="396"/>
      <c r="J45" s="396"/>
      <c r="K45" s="265"/>
    </row>
    <row r="46" spans="2:11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pans="2:11" s="1" customFormat="1" ht="15" customHeight="1">
      <c r="B47" s="268"/>
      <c r="C47" s="269"/>
      <c r="D47" s="396" t="s">
        <v>3293</v>
      </c>
      <c r="E47" s="396"/>
      <c r="F47" s="396"/>
      <c r="G47" s="396"/>
      <c r="H47" s="396"/>
      <c r="I47" s="396"/>
      <c r="J47" s="396"/>
      <c r="K47" s="265"/>
    </row>
    <row r="48" spans="2:11" s="1" customFormat="1" ht="15" customHeight="1">
      <c r="B48" s="268"/>
      <c r="C48" s="269"/>
      <c r="D48" s="269"/>
      <c r="E48" s="396" t="s">
        <v>3294</v>
      </c>
      <c r="F48" s="396"/>
      <c r="G48" s="396"/>
      <c r="H48" s="396"/>
      <c r="I48" s="396"/>
      <c r="J48" s="396"/>
      <c r="K48" s="265"/>
    </row>
    <row r="49" spans="2:11" s="1" customFormat="1" ht="15" customHeight="1">
      <c r="B49" s="268"/>
      <c r="C49" s="269"/>
      <c r="D49" s="269"/>
      <c r="E49" s="396" t="s">
        <v>3295</v>
      </c>
      <c r="F49" s="396"/>
      <c r="G49" s="396"/>
      <c r="H49" s="396"/>
      <c r="I49" s="396"/>
      <c r="J49" s="396"/>
      <c r="K49" s="265"/>
    </row>
    <row r="50" spans="2:11" s="1" customFormat="1" ht="15" customHeight="1">
      <c r="B50" s="268"/>
      <c r="C50" s="269"/>
      <c r="D50" s="269"/>
      <c r="E50" s="396" t="s">
        <v>3296</v>
      </c>
      <c r="F50" s="396"/>
      <c r="G50" s="396"/>
      <c r="H50" s="396"/>
      <c r="I50" s="396"/>
      <c r="J50" s="396"/>
      <c r="K50" s="265"/>
    </row>
    <row r="51" spans="2:11" s="1" customFormat="1" ht="15" customHeight="1">
      <c r="B51" s="268"/>
      <c r="C51" s="269"/>
      <c r="D51" s="396" t="s">
        <v>3297</v>
      </c>
      <c r="E51" s="396"/>
      <c r="F51" s="396"/>
      <c r="G51" s="396"/>
      <c r="H51" s="396"/>
      <c r="I51" s="396"/>
      <c r="J51" s="396"/>
      <c r="K51" s="265"/>
    </row>
    <row r="52" spans="2:11" s="1" customFormat="1" ht="25.5" customHeight="1">
      <c r="B52" s="264"/>
      <c r="C52" s="398" t="s">
        <v>3298</v>
      </c>
      <c r="D52" s="398"/>
      <c r="E52" s="398"/>
      <c r="F52" s="398"/>
      <c r="G52" s="398"/>
      <c r="H52" s="398"/>
      <c r="I52" s="398"/>
      <c r="J52" s="398"/>
      <c r="K52" s="265"/>
    </row>
    <row r="53" spans="2:11" s="1" customFormat="1" ht="5.25" customHeight="1">
      <c r="B53" s="264"/>
      <c r="C53" s="266"/>
      <c r="D53" s="266"/>
      <c r="E53" s="266"/>
      <c r="F53" s="266"/>
      <c r="G53" s="266"/>
      <c r="H53" s="266"/>
      <c r="I53" s="266"/>
      <c r="J53" s="266"/>
      <c r="K53" s="265"/>
    </row>
    <row r="54" spans="2:11" s="1" customFormat="1" ht="15" customHeight="1">
      <c r="B54" s="264"/>
      <c r="C54" s="396" t="s">
        <v>3299</v>
      </c>
      <c r="D54" s="396"/>
      <c r="E54" s="396"/>
      <c r="F54" s="396"/>
      <c r="G54" s="396"/>
      <c r="H54" s="396"/>
      <c r="I54" s="396"/>
      <c r="J54" s="396"/>
      <c r="K54" s="265"/>
    </row>
    <row r="55" spans="2:11" s="1" customFormat="1" ht="15" customHeight="1">
      <c r="B55" s="264"/>
      <c r="C55" s="396" t="s">
        <v>3300</v>
      </c>
      <c r="D55" s="396"/>
      <c r="E55" s="396"/>
      <c r="F55" s="396"/>
      <c r="G55" s="396"/>
      <c r="H55" s="396"/>
      <c r="I55" s="396"/>
      <c r="J55" s="396"/>
      <c r="K55" s="265"/>
    </row>
    <row r="56" spans="2:11" s="1" customFormat="1" ht="12.75" customHeight="1">
      <c r="B56" s="264"/>
      <c r="C56" s="267"/>
      <c r="D56" s="267"/>
      <c r="E56" s="267"/>
      <c r="F56" s="267"/>
      <c r="G56" s="267"/>
      <c r="H56" s="267"/>
      <c r="I56" s="267"/>
      <c r="J56" s="267"/>
      <c r="K56" s="265"/>
    </row>
    <row r="57" spans="2:11" s="1" customFormat="1" ht="15" customHeight="1">
      <c r="B57" s="264"/>
      <c r="C57" s="396" t="s">
        <v>3301</v>
      </c>
      <c r="D57" s="396"/>
      <c r="E57" s="396"/>
      <c r="F57" s="396"/>
      <c r="G57" s="396"/>
      <c r="H57" s="396"/>
      <c r="I57" s="396"/>
      <c r="J57" s="396"/>
      <c r="K57" s="265"/>
    </row>
    <row r="58" spans="2:11" s="1" customFormat="1" ht="15" customHeight="1">
      <c r="B58" s="264"/>
      <c r="C58" s="269"/>
      <c r="D58" s="396" t="s">
        <v>3302</v>
      </c>
      <c r="E58" s="396"/>
      <c r="F58" s="396"/>
      <c r="G58" s="396"/>
      <c r="H58" s="396"/>
      <c r="I58" s="396"/>
      <c r="J58" s="396"/>
      <c r="K58" s="265"/>
    </row>
    <row r="59" spans="2:11" s="1" customFormat="1" ht="15" customHeight="1">
      <c r="B59" s="264"/>
      <c r="C59" s="269"/>
      <c r="D59" s="396" t="s">
        <v>3303</v>
      </c>
      <c r="E59" s="396"/>
      <c r="F59" s="396"/>
      <c r="G59" s="396"/>
      <c r="H59" s="396"/>
      <c r="I59" s="396"/>
      <c r="J59" s="396"/>
      <c r="K59" s="265"/>
    </row>
    <row r="60" spans="2:11" s="1" customFormat="1" ht="15" customHeight="1">
      <c r="B60" s="264"/>
      <c r="C60" s="269"/>
      <c r="D60" s="396" t="s">
        <v>3304</v>
      </c>
      <c r="E60" s="396"/>
      <c r="F60" s="396"/>
      <c r="G60" s="396"/>
      <c r="H60" s="396"/>
      <c r="I60" s="396"/>
      <c r="J60" s="396"/>
      <c r="K60" s="265"/>
    </row>
    <row r="61" spans="2:11" s="1" customFormat="1" ht="15" customHeight="1">
      <c r="B61" s="264"/>
      <c r="C61" s="269"/>
      <c r="D61" s="396" t="s">
        <v>3305</v>
      </c>
      <c r="E61" s="396"/>
      <c r="F61" s="396"/>
      <c r="G61" s="396"/>
      <c r="H61" s="396"/>
      <c r="I61" s="396"/>
      <c r="J61" s="396"/>
      <c r="K61" s="265"/>
    </row>
    <row r="62" spans="2:11" s="1" customFormat="1" ht="15" customHeight="1">
      <c r="B62" s="264"/>
      <c r="C62" s="269"/>
      <c r="D62" s="400" t="s">
        <v>3306</v>
      </c>
      <c r="E62" s="400"/>
      <c r="F62" s="400"/>
      <c r="G62" s="400"/>
      <c r="H62" s="400"/>
      <c r="I62" s="400"/>
      <c r="J62" s="400"/>
      <c r="K62" s="265"/>
    </row>
    <row r="63" spans="2:11" s="1" customFormat="1" ht="15" customHeight="1">
      <c r="B63" s="264"/>
      <c r="C63" s="269"/>
      <c r="D63" s="396" t="s">
        <v>3307</v>
      </c>
      <c r="E63" s="396"/>
      <c r="F63" s="396"/>
      <c r="G63" s="396"/>
      <c r="H63" s="396"/>
      <c r="I63" s="396"/>
      <c r="J63" s="396"/>
      <c r="K63" s="265"/>
    </row>
    <row r="64" spans="2:11" s="1" customFormat="1" ht="12.75" customHeight="1">
      <c r="B64" s="264"/>
      <c r="C64" s="269"/>
      <c r="D64" s="269"/>
      <c r="E64" s="272"/>
      <c r="F64" s="269"/>
      <c r="G64" s="269"/>
      <c r="H64" s="269"/>
      <c r="I64" s="269"/>
      <c r="J64" s="269"/>
      <c r="K64" s="265"/>
    </row>
    <row r="65" spans="2:11" s="1" customFormat="1" ht="15" customHeight="1">
      <c r="B65" s="264"/>
      <c r="C65" s="269"/>
      <c r="D65" s="396" t="s">
        <v>3308</v>
      </c>
      <c r="E65" s="396"/>
      <c r="F65" s="396"/>
      <c r="G65" s="396"/>
      <c r="H65" s="396"/>
      <c r="I65" s="396"/>
      <c r="J65" s="396"/>
      <c r="K65" s="265"/>
    </row>
    <row r="66" spans="2:11" s="1" customFormat="1" ht="15" customHeight="1">
      <c r="B66" s="264"/>
      <c r="C66" s="269"/>
      <c r="D66" s="400" t="s">
        <v>3309</v>
      </c>
      <c r="E66" s="400"/>
      <c r="F66" s="400"/>
      <c r="G66" s="400"/>
      <c r="H66" s="400"/>
      <c r="I66" s="400"/>
      <c r="J66" s="400"/>
      <c r="K66" s="265"/>
    </row>
    <row r="67" spans="2:11" s="1" customFormat="1" ht="15" customHeight="1">
      <c r="B67" s="264"/>
      <c r="C67" s="269"/>
      <c r="D67" s="396" t="s">
        <v>3310</v>
      </c>
      <c r="E67" s="396"/>
      <c r="F67" s="396"/>
      <c r="G67" s="396"/>
      <c r="H67" s="396"/>
      <c r="I67" s="396"/>
      <c r="J67" s="396"/>
      <c r="K67" s="265"/>
    </row>
    <row r="68" spans="2:11" s="1" customFormat="1" ht="15" customHeight="1">
      <c r="B68" s="264"/>
      <c r="C68" s="269"/>
      <c r="D68" s="396" t="s">
        <v>3311</v>
      </c>
      <c r="E68" s="396"/>
      <c r="F68" s="396"/>
      <c r="G68" s="396"/>
      <c r="H68" s="396"/>
      <c r="I68" s="396"/>
      <c r="J68" s="396"/>
      <c r="K68" s="265"/>
    </row>
    <row r="69" spans="2:11" s="1" customFormat="1" ht="15" customHeight="1">
      <c r="B69" s="264"/>
      <c r="C69" s="269"/>
      <c r="D69" s="396" t="s">
        <v>3312</v>
      </c>
      <c r="E69" s="396"/>
      <c r="F69" s="396"/>
      <c r="G69" s="396"/>
      <c r="H69" s="396"/>
      <c r="I69" s="396"/>
      <c r="J69" s="396"/>
      <c r="K69" s="265"/>
    </row>
    <row r="70" spans="2:11" s="1" customFormat="1" ht="15" customHeight="1">
      <c r="B70" s="264"/>
      <c r="C70" s="269"/>
      <c r="D70" s="396" t="s">
        <v>3313</v>
      </c>
      <c r="E70" s="396"/>
      <c r="F70" s="396"/>
      <c r="G70" s="396"/>
      <c r="H70" s="396"/>
      <c r="I70" s="396"/>
      <c r="J70" s="396"/>
      <c r="K70" s="265"/>
    </row>
    <row r="71" spans="2:11" s="1" customFormat="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pans="2:11" s="1" customFormat="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s="1" customFormat="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pans="2:11" s="1" customFormat="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pans="2:11" s="1" customFormat="1" ht="45" customHeight="1">
      <c r="B75" s="281"/>
      <c r="C75" s="399" t="s">
        <v>3314</v>
      </c>
      <c r="D75" s="399"/>
      <c r="E75" s="399"/>
      <c r="F75" s="399"/>
      <c r="G75" s="399"/>
      <c r="H75" s="399"/>
      <c r="I75" s="399"/>
      <c r="J75" s="399"/>
      <c r="K75" s="282"/>
    </row>
    <row r="76" spans="2:11" s="1" customFormat="1" ht="17.25" customHeight="1">
      <c r="B76" s="281"/>
      <c r="C76" s="283" t="s">
        <v>3315</v>
      </c>
      <c r="D76" s="283"/>
      <c r="E76" s="283"/>
      <c r="F76" s="283" t="s">
        <v>3316</v>
      </c>
      <c r="G76" s="284"/>
      <c r="H76" s="283" t="s">
        <v>57</v>
      </c>
      <c r="I76" s="283" t="s">
        <v>60</v>
      </c>
      <c r="J76" s="283" t="s">
        <v>3317</v>
      </c>
      <c r="K76" s="282"/>
    </row>
    <row r="77" spans="2:11" s="1" customFormat="1" ht="17.25" customHeight="1">
      <c r="B77" s="281"/>
      <c r="C77" s="285" t="s">
        <v>3318</v>
      </c>
      <c r="D77" s="285"/>
      <c r="E77" s="285"/>
      <c r="F77" s="286" t="s">
        <v>3319</v>
      </c>
      <c r="G77" s="287"/>
      <c r="H77" s="285"/>
      <c r="I77" s="285"/>
      <c r="J77" s="285" t="s">
        <v>3320</v>
      </c>
      <c r="K77" s="282"/>
    </row>
    <row r="78" spans="2:11" s="1" customFormat="1" ht="5.25" customHeight="1">
      <c r="B78" s="281"/>
      <c r="C78" s="288"/>
      <c r="D78" s="288"/>
      <c r="E78" s="288"/>
      <c r="F78" s="288"/>
      <c r="G78" s="289"/>
      <c r="H78" s="288"/>
      <c r="I78" s="288"/>
      <c r="J78" s="288"/>
      <c r="K78" s="282"/>
    </row>
    <row r="79" spans="2:11" s="1" customFormat="1" ht="15" customHeight="1">
      <c r="B79" s="281"/>
      <c r="C79" s="270" t="s">
        <v>56</v>
      </c>
      <c r="D79" s="290"/>
      <c r="E79" s="290"/>
      <c r="F79" s="291" t="s">
        <v>3321</v>
      </c>
      <c r="G79" s="292"/>
      <c r="H79" s="270" t="s">
        <v>3322</v>
      </c>
      <c r="I79" s="270" t="s">
        <v>3323</v>
      </c>
      <c r="J79" s="270">
        <v>20</v>
      </c>
      <c r="K79" s="282"/>
    </row>
    <row r="80" spans="2:11" s="1" customFormat="1" ht="15" customHeight="1">
      <c r="B80" s="281"/>
      <c r="C80" s="270" t="s">
        <v>3324</v>
      </c>
      <c r="D80" s="270"/>
      <c r="E80" s="270"/>
      <c r="F80" s="291" t="s">
        <v>3321</v>
      </c>
      <c r="G80" s="292"/>
      <c r="H80" s="270" t="s">
        <v>3325</v>
      </c>
      <c r="I80" s="270" t="s">
        <v>3323</v>
      </c>
      <c r="J80" s="270">
        <v>120</v>
      </c>
      <c r="K80" s="282"/>
    </row>
    <row r="81" spans="2:11" s="1" customFormat="1" ht="15" customHeight="1">
      <c r="B81" s="293"/>
      <c r="C81" s="270" t="s">
        <v>3326</v>
      </c>
      <c r="D81" s="270"/>
      <c r="E81" s="270"/>
      <c r="F81" s="291" t="s">
        <v>3327</v>
      </c>
      <c r="G81" s="292"/>
      <c r="H81" s="270" t="s">
        <v>3328</v>
      </c>
      <c r="I81" s="270" t="s">
        <v>3323</v>
      </c>
      <c r="J81" s="270">
        <v>50</v>
      </c>
      <c r="K81" s="282"/>
    </row>
    <row r="82" spans="2:11" s="1" customFormat="1" ht="15" customHeight="1">
      <c r="B82" s="293"/>
      <c r="C82" s="270" t="s">
        <v>3329</v>
      </c>
      <c r="D82" s="270"/>
      <c r="E82" s="270"/>
      <c r="F82" s="291" t="s">
        <v>3321</v>
      </c>
      <c r="G82" s="292"/>
      <c r="H82" s="270" t="s">
        <v>3330</v>
      </c>
      <c r="I82" s="270" t="s">
        <v>3331</v>
      </c>
      <c r="J82" s="270"/>
      <c r="K82" s="282"/>
    </row>
    <row r="83" spans="2:11" s="1" customFormat="1" ht="15" customHeight="1">
      <c r="B83" s="293"/>
      <c r="C83" s="294" t="s">
        <v>3332</v>
      </c>
      <c r="D83" s="294"/>
      <c r="E83" s="294"/>
      <c r="F83" s="295" t="s">
        <v>3327</v>
      </c>
      <c r="G83" s="294"/>
      <c r="H83" s="294" t="s">
        <v>3333</v>
      </c>
      <c r="I83" s="294" t="s">
        <v>3323</v>
      </c>
      <c r="J83" s="294">
        <v>15</v>
      </c>
      <c r="K83" s="282"/>
    </row>
    <row r="84" spans="2:11" s="1" customFormat="1" ht="15" customHeight="1">
      <c r="B84" s="293"/>
      <c r="C84" s="294" t="s">
        <v>3334</v>
      </c>
      <c r="D84" s="294"/>
      <c r="E84" s="294"/>
      <c r="F84" s="295" t="s">
        <v>3327</v>
      </c>
      <c r="G84" s="294"/>
      <c r="H84" s="294" t="s">
        <v>3335</v>
      </c>
      <c r="I84" s="294" t="s">
        <v>3323</v>
      </c>
      <c r="J84" s="294">
        <v>15</v>
      </c>
      <c r="K84" s="282"/>
    </row>
    <row r="85" spans="2:11" s="1" customFormat="1" ht="15" customHeight="1">
      <c r="B85" s="293"/>
      <c r="C85" s="294" t="s">
        <v>3336</v>
      </c>
      <c r="D85" s="294"/>
      <c r="E85" s="294"/>
      <c r="F85" s="295" t="s">
        <v>3327</v>
      </c>
      <c r="G85" s="294"/>
      <c r="H85" s="294" t="s">
        <v>3337</v>
      </c>
      <c r="I85" s="294" t="s">
        <v>3323</v>
      </c>
      <c r="J85" s="294">
        <v>20</v>
      </c>
      <c r="K85" s="282"/>
    </row>
    <row r="86" spans="2:11" s="1" customFormat="1" ht="15" customHeight="1">
      <c r="B86" s="293"/>
      <c r="C86" s="294" t="s">
        <v>3338</v>
      </c>
      <c r="D86" s="294"/>
      <c r="E86" s="294"/>
      <c r="F86" s="295" t="s">
        <v>3327</v>
      </c>
      <c r="G86" s="294"/>
      <c r="H86" s="294" t="s">
        <v>3339</v>
      </c>
      <c r="I86" s="294" t="s">
        <v>3323</v>
      </c>
      <c r="J86" s="294">
        <v>20</v>
      </c>
      <c r="K86" s="282"/>
    </row>
    <row r="87" spans="2:11" s="1" customFormat="1" ht="15" customHeight="1">
      <c r="B87" s="293"/>
      <c r="C87" s="270" t="s">
        <v>3340</v>
      </c>
      <c r="D87" s="270"/>
      <c r="E87" s="270"/>
      <c r="F87" s="291" t="s">
        <v>3327</v>
      </c>
      <c r="G87" s="292"/>
      <c r="H87" s="270" t="s">
        <v>3341</v>
      </c>
      <c r="I87" s="270" t="s">
        <v>3323</v>
      </c>
      <c r="J87" s="270">
        <v>50</v>
      </c>
      <c r="K87" s="282"/>
    </row>
    <row r="88" spans="2:11" s="1" customFormat="1" ht="15" customHeight="1">
      <c r="B88" s="293"/>
      <c r="C88" s="270" t="s">
        <v>3342</v>
      </c>
      <c r="D88" s="270"/>
      <c r="E88" s="270"/>
      <c r="F88" s="291" t="s">
        <v>3327</v>
      </c>
      <c r="G88" s="292"/>
      <c r="H88" s="270" t="s">
        <v>3343</v>
      </c>
      <c r="I88" s="270" t="s">
        <v>3323</v>
      </c>
      <c r="J88" s="270">
        <v>20</v>
      </c>
      <c r="K88" s="282"/>
    </row>
    <row r="89" spans="2:11" s="1" customFormat="1" ht="15" customHeight="1">
      <c r="B89" s="293"/>
      <c r="C89" s="270" t="s">
        <v>3344</v>
      </c>
      <c r="D89" s="270"/>
      <c r="E89" s="270"/>
      <c r="F89" s="291" t="s">
        <v>3327</v>
      </c>
      <c r="G89" s="292"/>
      <c r="H89" s="270" t="s">
        <v>3345</v>
      </c>
      <c r="I89" s="270" t="s">
        <v>3323</v>
      </c>
      <c r="J89" s="270">
        <v>20</v>
      </c>
      <c r="K89" s="282"/>
    </row>
    <row r="90" spans="2:11" s="1" customFormat="1" ht="15" customHeight="1">
      <c r="B90" s="293"/>
      <c r="C90" s="270" t="s">
        <v>3346</v>
      </c>
      <c r="D90" s="270"/>
      <c r="E90" s="270"/>
      <c r="F90" s="291" t="s">
        <v>3327</v>
      </c>
      <c r="G90" s="292"/>
      <c r="H90" s="270" t="s">
        <v>3347</v>
      </c>
      <c r="I90" s="270" t="s">
        <v>3323</v>
      </c>
      <c r="J90" s="270">
        <v>50</v>
      </c>
      <c r="K90" s="282"/>
    </row>
    <row r="91" spans="2:11" s="1" customFormat="1" ht="15" customHeight="1">
      <c r="B91" s="293"/>
      <c r="C91" s="270" t="s">
        <v>3348</v>
      </c>
      <c r="D91" s="270"/>
      <c r="E91" s="270"/>
      <c r="F91" s="291" t="s">
        <v>3327</v>
      </c>
      <c r="G91" s="292"/>
      <c r="H91" s="270" t="s">
        <v>3348</v>
      </c>
      <c r="I91" s="270" t="s">
        <v>3323</v>
      </c>
      <c r="J91" s="270">
        <v>50</v>
      </c>
      <c r="K91" s="282"/>
    </row>
    <row r="92" spans="2:11" s="1" customFormat="1" ht="15" customHeight="1">
      <c r="B92" s="293"/>
      <c r="C92" s="270" t="s">
        <v>3349</v>
      </c>
      <c r="D92" s="270"/>
      <c r="E92" s="270"/>
      <c r="F92" s="291" t="s">
        <v>3327</v>
      </c>
      <c r="G92" s="292"/>
      <c r="H92" s="270" t="s">
        <v>3350</v>
      </c>
      <c r="I92" s="270" t="s">
        <v>3323</v>
      </c>
      <c r="J92" s="270">
        <v>255</v>
      </c>
      <c r="K92" s="282"/>
    </row>
    <row r="93" spans="2:11" s="1" customFormat="1" ht="15" customHeight="1">
      <c r="B93" s="293"/>
      <c r="C93" s="270" t="s">
        <v>3351</v>
      </c>
      <c r="D93" s="270"/>
      <c r="E93" s="270"/>
      <c r="F93" s="291" t="s">
        <v>3321</v>
      </c>
      <c r="G93" s="292"/>
      <c r="H93" s="270" t="s">
        <v>3352</v>
      </c>
      <c r="I93" s="270" t="s">
        <v>3353</v>
      </c>
      <c r="J93" s="270"/>
      <c r="K93" s="282"/>
    </row>
    <row r="94" spans="2:11" s="1" customFormat="1" ht="15" customHeight="1">
      <c r="B94" s="293"/>
      <c r="C94" s="270" t="s">
        <v>3354</v>
      </c>
      <c r="D94" s="270"/>
      <c r="E94" s="270"/>
      <c r="F94" s="291" t="s">
        <v>3321</v>
      </c>
      <c r="G94" s="292"/>
      <c r="H94" s="270" t="s">
        <v>3355</v>
      </c>
      <c r="I94" s="270" t="s">
        <v>3356</v>
      </c>
      <c r="J94" s="270"/>
      <c r="K94" s="282"/>
    </row>
    <row r="95" spans="2:11" s="1" customFormat="1" ht="15" customHeight="1">
      <c r="B95" s="293"/>
      <c r="C95" s="270" t="s">
        <v>3357</v>
      </c>
      <c r="D95" s="270"/>
      <c r="E95" s="270"/>
      <c r="F95" s="291" t="s">
        <v>3321</v>
      </c>
      <c r="G95" s="292"/>
      <c r="H95" s="270" t="s">
        <v>3357</v>
      </c>
      <c r="I95" s="270" t="s">
        <v>3356</v>
      </c>
      <c r="J95" s="270"/>
      <c r="K95" s="282"/>
    </row>
    <row r="96" spans="2:11" s="1" customFormat="1" ht="15" customHeight="1">
      <c r="B96" s="293"/>
      <c r="C96" s="270" t="s">
        <v>41</v>
      </c>
      <c r="D96" s="270"/>
      <c r="E96" s="270"/>
      <c r="F96" s="291" t="s">
        <v>3321</v>
      </c>
      <c r="G96" s="292"/>
      <c r="H96" s="270" t="s">
        <v>3358</v>
      </c>
      <c r="I96" s="270" t="s">
        <v>3356</v>
      </c>
      <c r="J96" s="270"/>
      <c r="K96" s="282"/>
    </row>
    <row r="97" spans="2:11" s="1" customFormat="1" ht="15" customHeight="1">
      <c r="B97" s="293"/>
      <c r="C97" s="270" t="s">
        <v>51</v>
      </c>
      <c r="D97" s="270"/>
      <c r="E97" s="270"/>
      <c r="F97" s="291" t="s">
        <v>3321</v>
      </c>
      <c r="G97" s="292"/>
      <c r="H97" s="270" t="s">
        <v>3359</v>
      </c>
      <c r="I97" s="270" t="s">
        <v>3356</v>
      </c>
      <c r="J97" s="270"/>
      <c r="K97" s="282"/>
    </row>
    <row r="98" spans="2:11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pans="2:11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pans="2:11" s="1" customFormat="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pans="2:11" s="1" customFormat="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pans="2:11" s="1" customFormat="1" ht="45" customHeight="1">
      <c r="B102" s="281"/>
      <c r="C102" s="399" t="s">
        <v>3360</v>
      </c>
      <c r="D102" s="399"/>
      <c r="E102" s="399"/>
      <c r="F102" s="399"/>
      <c r="G102" s="399"/>
      <c r="H102" s="399"/>
      <c r="I102" s="399"/>
      <c r="J102" s="399"/>
      <c r="K102" s="282"/>
    </row>
    <row r="103" spans="2:11" s="1" customFormat="1" ht="17.25" customHeight="1">
      <c r="B103" s="281"/>
      <c r="C103" s="283" t="s">
        <v>3315</v>
      </c>
      <c r="D103" s="283"/>
      <c r="E103" s="283"/>
      <c r="F103" s="283" t="s">
        <v>3316</v>
      </c>
      <c r="G103" s="284"/>
      <c r="H103" s="283" t="s">
        <v>57</v>
      </c>
      <c r="I103" s="283" t="s">
        <v>60</v>
      </c>
      <c r="J103" s="283" t="s">
        <v>3317</v>
      </c>
      <c r="K103" s="282"/>
    </row>
    <row r="104" spans="2:11" s="1" customFormat="1" ht="17.25" customHeight="1">
      <c r="B104" s="281"/>
      <c r="C104" s="285" t="s">
        <v>3318</v>
      </c>
      <c r="D104" s="285"/>
      <c r="E104" s="285"/>
      <c r="F104" s="286" t="s">
        <v>3319</v>
      </c>
      <c r="G104" s="287"/>
      <c r="H104" s="285"/>
      <c r="I104" s="285"/>
      <c r="J104" s="285" t="s">
        <v>3320</v>
      </c>
      <c r="K104" s="282"/>
    </row>
    <row r="105" spans="2:11" s="1" customFormat="1" ht="5.25" customHeight="1">
      <c r="B105" s="281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pans="2:11" s="1" customFormat="1" ht="15" customHeight="1">
      <c r="B106" s="281"/>
      <c r="C106" s="270" t="s">
        <v>56</v>
      </c>
      <c r="D106" s="290"/>
      <c r="E106" s="290"/>
      <c r="F106" s="291" t="s">
        <v>3321</v>
      </c>
      <c r="G106" s="270"/>
      <c r="H106" s="270" t="s">
        <v>3361</v>
      </c>
      <c r="I106" s="270" t="s">
        <v>3323</v>
      </c>
      <c r="J106" s="270">
        <v>20</v>
      </c>
      <c r="K106" s="282"/>
    </row>
    <row r="107" spans="2:11" s="1" customFormat="1" ht="15" customHeight="1">
      <c r="B107" s="281"/>
      <c r="C107" s="270" t="s">
        <v>3324</v>
      </c>
      <c r="D107" s="270"/>
      <c r="E107" s="270"/>
      <c r="F107" s="291" t="s">
        <v>3321</v>
      </c>
      <c r="G107" s="270"/>
      <c r="H107" s="270" t="s">
        <v>3361</v>
      </c>
      <c r="I107" s="270" t="s">
        <v>3323</v>
      </c>
      <c r="J107" s="270">
        <v>120</v>
      </c>
      <c r="K107" s="282"/>
    </row>
    <row r="108" spans="2:11" s="1" customFormat="1" ht="15" customHeight="1">
      <c r="B108" s="293"/>
      <c r="C108" s="270" t="s">
        <v>3326</v>
      </c>
      <c r="D108" s="270"/>
      <c r="E108" s="270"/>
      <c r="F108" s="291" t="s">
        <v>3327</v>
      </c>
      <c r="G108" s="270"/>
      <c r="H108" s="270" t="s">
        <v>3361</v>
      </c>
      <c r="I108" s="270" t="s">
        <v>3323</v>
      </c>
      <c r="J108" s="270">
        <v>50</v>
      </c>
      <c r="K108" s="282"/>
    </row>
    <row r="109" spans="2:11" s="1" customFormat="1" ht="15" customHeight="1">
      <c r="B109" s="293"/>
      <c r="C109" s="270" t="s">
        <v>3329</v>
      </c>
      <c r="D109" s="270"/>
      <c r="E109" s="270"/>
      <c r="F109" s="291" t="s">
        <v>3321</v>
      </c>
      <c r="G109" s="270"/>
      <c r="H109" s="270" t="s">
        <v>3361</v>
      </c>
      <c r="I109" s="270" t="s">
        <v>3331</v>
      </c>
      <c r="J109" s="270"/>
      <c r="K109" s="282"/>
    </row>
    <row r="110" spans="2:11" s="1" customFormat="1" ht="15" customHeight="1">
      <c r="B110" s="293"/>
      <c r="C110" s="270" t="s">
        <v>3340</v>
      </c>
      <c r="D110" s="270"/>
      <c r="E110" s="270"/>
      <c r="F110" s="291" t="s">
        <v>3327</v>
      </c>
      <c r="G110" s="270"/>
      <c r="H110" s="270" t="s">
        <v>3361</v>
      </c>
      <c r="I110" s="270" t="s">
        <v>3323</v>
      </c>
      <c r="J110" s="270">
        <v>50</v>
      </c>
      <c r="K110" s="282"/>
    </row>
    <row r="111" spans="2:11" s="1" customFormat="1" ht="15" customHeight="1">
      <c r="B111" s="293"/>
      <c r="C111" s="270" t="s">
        <v>3348</v>
      </c>
      <c r="D111" s="270"/>
      <c r="E111" s="270"/>
      <c r="F111" s="291" t="s">
        <v>3327</v>
      </c>
      <c r="G111" s="270"/>
      <c r="H111" s="270" t="s">
        <v>3361</v>
      </c>
      <c r="I111" s="270" t="s">
        <v>3323</v>
      </c>
      <c r="J111" s="270">
        <v>50</v>
      </c>
      <c r="K111" s="282"/>
    </row>
    <row r="112" spans="2:11" s="1" customFormat="1" ht="15" customHeight="1">
      <c r="B112" s="293"/>
      <c r="C112" s="270" t="s">
        <v>3346</v>
      </c>
      <c r="D112" s="270"/>
      <c r="E112" s="270"/>
      <c r="F112" s="291" t="s">
        <v>3327</v>
      </c>
      <c r="G112" s="270"/>
      <c r="H112" s="270" t="s">
        <v>3361</v>
      </c>
      <c r="I112" s="270" t="s">
        <v>3323</v>
      </c>
      <c r="J112" s="270">
        <v>50</v>
      </c>
      <c r="K112" s="282"/>
    </row>
    <row r="113" spans="2:11" s="1" customFormat="1" ht="15" customHeight="1">
      <c r="B113" s="293"/>
      <c r="C113" s="270" t="s">
        <v>56</v>
      </c>
      <c r="D113" s="270"/>
      <c r="E113" s="270"/>
      <c r="F113" s="291" t="s">
        <v>3321</v>
      </c>
      <c r="G113" s="270"/>
      <c r="H113" s="270" t="s">
        <v>3362</v>
      </c>
      <c r="I113" s="270" t="s">
        <v>3323</v>
      </c>
      <c r="J113" s="270">
        <v>20</v>
      </c>
      <c r="K113" s="282"/>
    </row>
    <row r="114" spans="2:11" s="1" customFormat="1" ht="15" customHeight="1">
      <c r="B114" s="293"/>
      <c r="C114" s="270" t="s">
        <v>3363</v>
      </c>
      <c r="D114" s="270"/>
      <c r="E114" s="270"/>
      <c r="F114" s="291" t="s">
        <v>3321</v>
      </c>
      <c r="G114" s="270"/>
      <c r="H114" s="270" t="s">
        <v>3364</v>
      </c>
      <c r="I114" s="270" t="s">
        <v>3323</v>
      </c>
      <c r="J114" s="270">
        <v>120</v>
      </c>
      <c r="K114" s="282"/>
    </row>
    <row r="115" spans="2:11" s="1" customFormat="1" ht="15" customHeight="1">
      <c r="B115" s="293"/>
      <c r="C115" s="270" t="s">
        <v>41</v>
      </c>
      <c r="D115" s="270"/>
      <c r="E115" s="270"/>
      <c r="F115" s="291" t="s">
        <v>3321</v>
      </c>
      <c r="G115" s="270"/>
      <c r="H115" s="270" t="s">
        <v>3365</v>
      </c>
      <c r="I115" s="270" t="s">
        <v>3356</v>
      </c>
      <c r="J115" s="270"/>
      <c r="K115" s="282"/>
    </row>
    <row r="116" spans="2:11" s="1" customFormat="1" ht="15" customHeight="1">
      <c r="B116" s="293"/>
      <c r="C116" s="270" t="s">
        <v>51</v>
      </c>
      <c r="D116" s="270"/>
      <c r="E116" s="270"/>
      <c r="F116" s="291" t="s">
        <v>3321</v>
      </c>
      <c r="G116" s="270"/>
      <c r="H116" s="270" t="s">
        <v>3366</v>
      </c>
      <c r="I116" s="270" t="s">
        <v>3356</v>
      </c>
      <c r="J116" s="270"/>
      <c r="K116" s="282"/>
    </row>
    <row r="117" spans="2:11" s="1" customFormat="1" ht="15" customHeight="1">
      <c r="B117" s="293"/>
      <c r="C117" s="270" t="s">
        <v>60</v>
      </c>
      <c r="D117" s="270"/>
      <c r="E117" s="270"/>
      <c r="F117" s="291" t="s">
        <v>3321</v>
      </c>
      <c r="G117" s="270"/>
      <c r="H117" s="270" t="s">
        <v>3367</v>
      </c>
      <c r="I117" s="270" t="s">
        <v>3368</v>
      </c>
      <c r="J117" s="270"/>
      <c r="K117" s="282"/>
    </row>
    <row r="118" spans="2:11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pans="2:11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pans="2:11" s="1" customFormat="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pans="2:1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pans="2:11" s="1" customFormat="1" ht="45" customHeight="1">
      <c r="B122" s="309"/>
      <c r="C122" s="397" t="s">
        <v>3369</v>
      </c>
      <c r="D122" s="397"/>
      <c r="E122" s="397"/>
      <c r="F122" s="397"/>
      <c r="G122" s="397"/>
      <c r="H122" s="397"/>
      <c r="I122" s="397"/>
      <c r="J122" s="397"/>
      <c r="K122" s="310"/>
    </row>
    <row r="123" spans="2:11" s="1" customFormat="1" ht="17.25" customHeight="1">
      <c r="B123" s="311"/>
      <c r="C123" s="283" t="s">
        <v>3315</v>
      </c>
      <c r="D123" s="283"/>
      <c r="E123" s="283"/>
      <c r="F123" s="283" t="s">
        <v>3316</v>
      </c>
      <c r="G123" s="284"/>
      <c r="H123" s="283" t="s">
        <v>57</v>
      </c>
      <c r="I123" s="283" t="s">
        <v>60</v>
      </c>
      <c r="J123" s="283" t="s">
        <v>3317</v>
      </c>
      <c r="K123" s="312"/>
    </row>
    <row r="124" spans="2:11" s="1" customFormat="1" ht="17.25" customHeight="1">
      <c r="B124" s="311"/>
      <c r="C124" s="285" t="s">
        <v>3318</v>
      </c>
      <c r="D124" s="285"/>
      <c r="E124" s="285"/>
      <c r="F124" s="286" t="s">
        <v>3319</v>
      </c>
      <c r="G124" s="287"/>
      <c r="H124" s="285"/>
      <c r="I124" s="285"/>
      <c r="J124" s="285" t="s">
        <v>3320</v>
      </c>
      <c r="K124" s="312"/>
    </row>
    <row r="125" spans="2:11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pans="2:11" s="1" customFormat="1" ht="15" customHeight="1">
      <c r="B126" s="313"/>
      <c r="C126" s="270" t="s">
        <v>3324</v>
      </c>
      <c r="D126" s="290"/>
      <c r="E126" s="290"/>
      <c r="F126" s="291" t="s">
        <v>3321</v>
      </c>
      <c r="G126" s="270"/>
      <c r="H126" s="270" t="s">
        <v>3361</v>
      </c>
      <c r="I126" s="270" t="s">
        <v>3323</v>
      </c>
      <c r="J126" s="270">
        <v>120</v>
      </c>
      <c r="K126" s="316"/>
    </row>
    <row r="127" spans="2:11" s="1" customFormat="1" ht="15" customHeight="1">
      <c r="B127" s="313"/>
      <c r="C127" s="270" t="s">
        <v>3370</v>
      </c>
      <c r="D127" s="270"/>
      <c r="E127" s="270"/>
      <c r="F127" s="291" t="s">
        <v>3321</v>
      </c>
      <c r="G127" s="270"/>
      <c r="H127" s="270" t="s">
        <v>3371</v>
      </c>
      <c r="I127" s="270" t="s">
        <v>3323</v>
      </c>
      <c r="J127" s="270" t="s">
        <v>3372</v>
      </c>
      <c r="K127" s="316"/>
    </row>
    <row r="128" spans="2:11" s="1" customFormat="1" ht="15" customHeight="1">
      <c r="B128" s="313"/>
      <c r="C128" s="270" t="s">
        <v>89</v>
      </c>
      <c r="D128" s="270"/>
      <c r="E128" s="270"/>
      <c r="F128" s="291" t="s">
        <v>3321</v>
      </c>
      <c r="G128" s="270"/>
      <c r="H128" s="270" t="s">
        <v>3373</v>
      </c>
      <c r="I128" s="270" t="s">
        <v>3323</v>
      </c>
      <c r="J128" s="270" t="s">
        <v>3372</v>
      </c>
      <c r="K128" s="316"/>
    </row>
    <row r="129" spans="2:11" s="1" customFormat="1" ht="15" customHeight="1">
      <c r="B129" s="313"/>
      <c r="C129" s="270" t="s">
        <v>3332</v>
      </c>
      <c r="D129" s="270"/>
      <c r="E129" s="270"/>
      <c r="F129" s="291" t="s">
        <v>3327</v>
      </c>
      <c r="G129" s="270"/>
      <c r="H129" s="270" t="s">
        <v>3333</v>
      </c>
      <c r="I129" s="270" t="s">
        <v>3323</v>
      </c>
      <c r="J129" s="270">
        <v>15</v>
      </c>
      <c r="K129" s="316"/>
    </row>
    <row r="130" spans="2:11" s="1" customFormat="1" ht="15" customHeight="1">
      <c r="B130" s="313"/>
      <c r="C130" s="294" t="s">
        <v>3334</v>
      </c>
      <c r="D130" s="294"/>
      <c r="E130" s="294"/>
      <c r="F130" s="295" t="s">
        <v>3327</v>
      </c>
      <c r="G130" s="294"/>
      <c r="H130" s="294" t="s">
        <v>3335</v>
      </c>
      <c r="I130" s="294" t="s">
        <v>3323</v>
      </c>
      <c r="J130" s="294">
        <v>15</v>
      </c>
      <c r="K130" s="316"/>
    </row>
    <row r="131" spans="2:11" s="1" customFormat="1" ht="15" customHeight="1">
      <c r="B131" s="313"/>
      <c r="C131" s="294" t="s">
        <v>3336</v>
      </c>
      <c r="D131" s="294"/>
      <c r="E131" s="294"/>
      <c r="F131" s="295" t="s">
        <v>3327</v>
      </c>
      <c r="G131" s="294"/>
      <c r="H131" s="294" t="s">
        <v>3337</v>
      </c>
      <c r="I131" s="294" t="s">
        <v>3323</v>
      </c>
      <c r="J131" s="294">
        <v>20</v>
      </c>
      <c r="K131" s="316"/>
    </row>
    <row r="132" spans="2:11" s="1" customFormat="1" ht="15" customHeight="1">
      <c r="B132" s="313"/>
      <c r="C132" s="294" t="s">
        <v>3338</v>
      </c>
      <c r="D132" s="294"/>
      <c r="E132" s="294"/>
      <c r="F132" s="295" t="s">
        <v>3327</v>
      </c>
      <c r="G132" s="294"/>
      <c r="H132" s="294" t="s">
        <v>3339</v>
      </c>
      <c r="I132" s="294" t="s">
        <v>3323</v>
      </c>
      <c r="J132" s="294">
        <v>20</v>
      </c>
      <c r="K132" s="316"/>
    </row>
    <row r="133" spans="2:11" s="1" customFormat="1" ht="15" customHeight="1">
      <c r="B133" s="313"/>
      <c r="C133" s="270" t="s">
        <v>3326</v>
      </c>
      <c r="D133" s="270"/>
      <c r="E133" s="270"/>
      <c r="F133" s="291" t="s">
        <v>3327</v>
      </c>
      <c r="G133" s="270"/>
      <c r="H133" s="270" t="s">
        <v>3361</v>
      </c>
      <c r="I133" s="270" t="s">
        <v>3323</v>
      </c>
      <c r="J133" s="270">
        <v>50</v>
      </c>
      <c r="K133" s="316"/>
    </row>
    <row r="134" spans="2:11" s="1" customFormat="1" ht="15" customHeight="1">
      <c r="B134" s="313"/>
      <c r="C134" s="270" t="s">
        <v>3340</v>
      </c>
      <c r="D134" s="270"/>
      <c r="E134" s="270"/>
      <c r="F134" s="291" t="s">
        <v>3327</v>
      </c>
      <c r="G134" s="270"/>
      <c r="H134" s="270" t="s">
        <v>3361</v>
      </c>
      <c r="I134" s="270" t="s">
        <v>3323</v>
      </c>
      <c r="J134" s="270">
        <v>50</v>
      </c>
      <c r="K134" s="316"/>
    </row>
    <row r="135" spans="2:11" s="1" customFormat="1" ht="15" customHeight="1">
      <c r="B135" s="313"/>
      <c r="C135" s="270" t="s">
        <v>3346</v>
      </c>
      <c r="D135" s="270"/>
      <c r="E135" s="270"/>
      <c r="F135" s="291" t="s">
        <v>3327</v>
      </c>
      <c r="G135" s="270"/>
      <c r="H135" s="270" t="s">
        <v>3361</v>
      </c>
      <c r="I135" s="270" t="s">
        <v>3323</v>
      </c>
      <c r="J135" s="270">
        <v>50</v>
      </c>
      <c r="K135" s="316"/>
    </row>
    <row r="136" spans="2:11" s="1" customFormat="1" ht="15" customHeight="1">
      <c r="B136" s="313"/>
      <c r="C136" s="270" t="s">
        <v>3348</v>
      </c>
      <c r="D136" s="270"/>
      <c r="E136" s="270"/>
      <c r="F136" s="291" t="s">
        <v>3327</v>
      </c>
      <c r="G136" s="270"/>
      <c r="H136" s="270" t="s">
        <v>3361</v>
      </c>
      <c r="I136" s="270" t="s">
        <v>3323</v>
      </c>
      <c r="J136" s="270">
        <v>50</v>
      </c>
      <c r="K136" s="316"/>
    </row>
    <row r="137" spans="2:11" s="1" customFormat="1" ht="15" customHeight="1">
      <c r="B137" s="313"/>
      <c r="C137" s="270" t="s">
        <v>3349</v>
      </c>
      <c r="D137" s="270"/>
      <c r="E137" s="270"/>
      <c r="F137" s="291" t="s">
        <v>3327</v>
      </c>
      <c r="G137" s="270"/>
      <c r="H137" s="270" t="s">
        <v>3374</v>
      </c>
      <c r="I137" s="270" t="s">
        <v>3323</v>
      </c>
      <c r="J137" s="270">
        <v>255</v>
      </c>
      <c r="K137" s="316"/>
    </row>
    <row r="138" spans="2:11" s="1" customFormat="1" ht="15" customHeight="1">
      <c r="B138" s="313"/>
      <c r="C138" s="270" t="s">
        <v>3351</v>
      </c>
      <c r="D138" s="270"/>
      <c r="E138" s="270"/>
      <c r="F138" s="291" t="s">
        <v>3321</v>
      </c>
      <c r="G138" s="270"/>
      <c r="H138" s="270" t="s">
        <v>3375</v>
      </c>
      <c r="I138" s="270" t="s">
        <v>3353</v>
      </c>
      <c r="J138" s="270"/>
      <c r="K138" s="316"/>
    </row>
    <row r="139" spans="2:11" s="1" customFormat="1" ht="15" customHeight="1">
      <c r="B139" s="313"/>
      <c r="C139" s="270" t="s">
        <v>3354</v>
      </c>
      <c r="D139" s="270"/>
      <c r="E139" s="270"/>
      <c r="F139" s="291" t="s">
        <v>3321</v>
      </c>
      <c r="G139" s="270"/>
      <c r="H139" s="270" t="s">
        <v>3376</v>
      </c>
      <c r="I139" s="270" t="s">
        <v>3356</v>
      </c>
      <c r="J139" s="270"/>
      <c r="K139" s="316"/>
    </row>
    <row r="140" spans="2:11" s="1" customFormat="1" ht="15" customHeight="1">
      <c r="B140" s="313"/>
      <c r="C140" s="270" t="s">
        <v>3357</v>
      </c>
      <c r="D140" s="270"/>
      <c r="E140" s="270"/>
      <c r="F140" s="291" t="s">
        <v>3321</v>
      </c>
      <c r="G140" s="270"/>
      <c r="H140" s="270" t="s">
        <v>3357</v>
      </c>
      <c r="I140" s="270" t="s">
        <v>3356</v>
      </c>
      <c r="J140" s="270"/>
      <c r="K140" s="316"/>
    </row>
    <row r="141" spans="2:11" s="1" customFormat="1" ht="15" customHeight="1">
      <c r="B141" s="313"/>
      <c r="C141" s="270" t="s">
        <v>41</v>
      </c>
      <c r="D141" s="270"/>
      <c r="E141" s="270"/>
      <c r="F141" s="291" t="s">
        <v>3321</v>
      </c>
      <c r="G141" s="270"/>
      <c r="H141" s="270" t="s">
        <v>3377</v>
      </c>
      <c r="I141" s="270" t="s">
        <v>3356</v>
      </c>
      <c r="J141" s="270"/>
      <c r="K141" s="316"/>
    </row>
    <row r="142" spans="2:11" s="1" customFormat="1" ht="15" customHeight="1">
      <c r="B142" s="313"/>
      <c r="C142" s="270" t="s">
        <v>3378</v>
      </c>
      <c r="D142" s="270"/>
      <c r="E142" s="270"/>
      <c r="F142" s="291" t="s">
        <v>3321</v>
      </c>
      <c r="G142" s="270"/>
      <c r="H142" s="270" t="s">
        <v>3379</v>
      </c>
      <c r="I142" s="270" t="s">
        <v>3356</v>
      </c>
      <c r="J142" s="270"/>
      <c r="K142" s="316"/>
    </row>
    <row r="143" spans="2:11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pans="2:11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pans="2:11" s="1" customFormat="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pans="2:11" s="1" customFormat="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pans="2:11" s="1" customFormat="1" ht="45" customHeight="1">
      <c r="B147" s="281"/>
      <c r="C147" s="399" t="s">
        <v>3380</v>
      </c>
      <c r="D147" s="399"/>
      <c r="E147" s="399"/>
      <c r="F147" s="399"/>
      <c r="G147" s="399"/>
      <c r="H147" s="399"/>
      <c r="I147" s="399"/>
      <c r="J147" s="399"/>
      <c r="K147" s="282"/>
    </row>
    <row r="148" spans="2:11" s="1" customFormat="1" ht="17.25" customHeight="1">
      <c r="B148" s="281"/>
      <c r="C148" s="283" t="s">
        <v>3315</v>
      </c>
      <c r="D148" s="283"/>
      <c r="E148" s="283"/>
      <c r="F148" s="283" t="s">
        <v>3316</v>
      </c>
      <c r="G148" s="284"/>
      <c r="H148" s="283" t="s">
        <v>57</v>
      </c>
      <c r="I148" s="283" t="s">
        <v>60</v>
      </c>
      <c r="J148" s="283" t="s">
        <v>3317</v>
      </c>
      <c r="K148" s="282"/>
    </row>
    <row r="149" spans="2:11" s="1" customFormat="1" ht="17.25" customHeight="1">
      <c r="B149" s="281"/>
      <c r="C149" s="285" t="s">
        <v>3318</v>
      </c>
      <c r="D149" s="285"/>
      <c r="E149" s="285"/>
      <c r="F149" s="286" t="s">
        <v>3319</v>
      </c>
      <c r="G149" s="287"/>
      <c r="H149" s="285"/>
      <c r="I149" s="285"/>
      <c r="J149" s="285" t="s">
        <v>3320</v>
      </c>
      <c r="K149" s="282"/>
    </row>
    <row r="150" spans="2:11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pans="2:11" s="1" customFormat="1" ht="15" customHeight="1">
      <c r="B151" s="293"/>
      <c r="C151" s="320" t="s">
        <v>3324</v>
      </c>
      <c r="D151" s="270"/>
      <c r="E151" s="270"/>
      <c r="F151" s="321" t="s">
        <v>3321</v>
      </c>
      <c r="G151" s="270"/>
      <c r="H151" s="320" t="s">
        <v>3361</v>
      </c>
      <c r="I151" s="320" t="s">
        <v>3323</v>
      </c>
      <c r="J151" s="320">
        <v>120</v>
      </c>
      <c r="K151" s="316"/>
    </row>
    <row r="152" spans="2:11" s="1" customFormat="1" ht="15" customHeight="1">
      <c r="B152" s="293"/>
      <c r="C152" s="320" t="s">
        <v>3370</v>
      </c>
      <c r="D152" s="270"/>
      <c r="E152" s="270"/>
      <c r="F152" s="321" t="s">
        <v>3321</v>
      </c>
      <c r="G152" s="270"/>
      <c r="H152" s="320" t="s">
        <v>3381</v>
      </c>
      <c r="I152" s="320" t="s">
        <v>3323</v>
      </c>
      <c r="J152" s="320" t="s">
        <v>3372</v>
      </c>
      <c r="K152" s="316"/>
    </row>
    <row r="153" spans="2:11" s="1" customFormat="1" ht="15" customHeight="1">
      <c r="B153" s="293"/>
      <c r="C153" s="320" t="s">
        <v>89</v>
      </c>
      <c r="D153" s="270"/>
      <c r="E153" s="270"/>
      <c r="F153" s="321" t="s">
        <v>3321</v>
      </c>
      <c r="G153" s="270"/>
      <c r="H153" s="320" t="s">
        <v>3382</v>
      </c>
      <c r="I153" s="320" t="s">
        <v>3323</v>
      </c>
      <c r="J153" s="320" t="s">
        <v>3372</v>
      </c>
      <c r="K153" s="316"/>
    </row>
    <row r="154" spans="2:11" s="1" customFormat="1" ht="15" customHeight="1">
      <c r="B154" s="293"/>
      <c r="C154" s="320" t="s">
        <v>3326</v>
      </c>
      <c r="D154" s="270"/>
      <c r="E154" s="270"/>
      <c r="F154" s="321" t="s">
        <v>3327</v>
      </c>
      <c r="G154" s="270"/>
      <c r="H154" s="320" t="s">
        <v>3361</v>
      </c>
      <c r="I154" s="320" t="s">
        <v>3323</v>
      </c>
      <c r="J154" s="320">
        <v>50</v>
      </c>
      <c r="K154" s="316"/>
    </row>
    <row r="155" spans="2:11" s="1" customFormat="1" ht="15" customHeight="1">
      <c r="B155" s="293"/>
      <c r="C155" s="320" t="s">
        <v>3329</v>
      </c>
      <c r="D155" s="270"/>
      <c r="E155" s="270"/>
      <c r="F155" s="321" t="s">
        <v>3321</v>
      </c>
      <c r="G155" s="270"/>
      <c r="H155" s="320" t="s">
        <v>3361</v>
      </c>
      <c r="I155" s="320" t="s">
        <v>3331</v>
      </c>
      <c r="J155" s="320"/>
      <c r="K155" s="316"/>
    </row>
    <row r="156" spans="2:11" s="1" customFormat="1" ht="15" customHeight="1">
      <c r="B156" s="293"/>
      <c r="C156" s="320" t="s">
        <v>3340</v>
      </c>
      <c r="D156" s="270"/>
      <c r="E156" s="270"/>
      <c r="F156" s="321" t="s">
        <v>3327</v>
      </c>
      <c r="G156" s="270"/>
      <c r="H156" s="320" t="s">
        <v>3361</v>
      </c>
      <c r="I156" s="320" t="s">
        <v>3323</v>
      </c>
      <c r="J156" s="320">
        <v>50</v>
      </c>
      <c r="K156" s="316"/>
    </row>
    <row r="157" spans="2:11" s="1" customFormat="1" ht="15" customHeight="1">
      <c r="B157" s="293"/>
      <c r="C157" s="320" t="s">
        <v>3348</v>
      </c>
      <c r="D157" s="270"/>
      <c r="E157" s="270"/>
      <c r="F157" s="321" t="s">
        <v>3327</v>
      </c>
      <c r="G157" s="270"/>
      <c r="H157" s="320" t="s">
        <v>3361</v>
      </c>
      <c r="I157" s="320" t="s">
        <v>3323</v>
      </c>
      <c r="J157" s="320">
        <v>50</v>
      </c>
      <c r="K157" s="316"/>
    </row>
    <row r="158" spans="2:11" s="1" customFormat="1" ht="15" customHeight="1">
      <c r="B158" s="293"/>
      <c r="C158" s="320" t="s">
        <v>3346</v>
      </c>
      <c r="D158" s="270"/>
      <c r="E158" s="270"/>
      <c r="F158" s="321" t="s">
        <v>3327</v>
      </c>
      <c r="G158" s="270"/>
      <c r="H158" s="320" t="s">
        <v>3361</v>
      </c>
      <c r="I158" s="320" t="s">
        <v>3323</v>
      </c>
      <c r="J158" s="320">
        <v>50</v>
      </c>
      <c r="K158" s="316"/>
    </row>
    <row r="159" spans="2:11" s="1" customFormat="1" ht="15" customHeight="1">
      <c r="B159" s="293"/>
      <c r="C159" s="320" t="s">
        <v>208</v>
      </c>
      <c r="D159" s="270"/>
      <c r="E159" s="270"/>
      <c r="F159" s="321" t="s">
        <v>3321</v>
      </c>
      <c r="G159" s="270"/>
      <c r="H159" s="320" t="s">
        <v>3383</v>
      </c>
      <c r="I159" s="320" t="s">
        <v>3323</v>
      </c>
      <c r="J159" s="320" t="s">
        <v>3384</v>
      </c>
      <c r="K159" s="316"/>
    </row>
    <row r="160" spans="2:11" s="1" customFormat="1" ht="15" customHeight="1">
      <c r="B160" s="293"/>
      <c r="C160" s="320" t="s">
        <v>3385</v>
      </c>
      <c r="D160" s="270"/>
      <c r="E160" s="270"/>
      <c r="F160" s="321" t="s">
        <v>3321</v>
      </c>
      <c r="G160" s="270"/>
      <c r="H160" s="320" t="s">
        <v>3386</v>
      </c>
      <c r="I160" s="320" t="s">
        <v>3356</v>
      </c>
      <c r="J160" s="320"/>
      <c r="K160" s="316"/>
    </row>
    <row r="161" spans="2:1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pans="2:11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pans="2:11" s="1" customFormat="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pans="2:11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pans="2:11" s="1" customFormat="1" ht="45" customHeight="1">
      <c r="B165" s="262"/>
      <c r="C165" s="397" t="s">
        <v>3387</v>
      </c>
      <c r="D165" s="397"/>
      <c r="E165" s="397"/>
      <c r="F165" s="397"/>
      <c r="G165" s="397"/>
      <c r="H165" s="397"/>
      <c r="I165" s="397"/>
      <c r="J165" s="397"/>
      <c r="K165" s="263"/>
    </row>
    <row r="166" spans="2:11" s="1" customFormat="1" ht="17.25" customHeight="1">
      <c r="B166" s="262"/>
      <c r="C166" s="283" t="s">
        <v>3315</v>
      </c>
      <c r="D166" s="283"/>
      <c r="E166" s="283"/>
      <c r="F166" s="283" t="s">
        <v>3316</v>
      </c>
      <c r="G166" s="325"/>
      <c r="H166" s="326" t="s">
        <v>57</v>
      </c>
      <c r="I166" s="326" t="s">
        <v>60</v>
      </c>
      <c r="J166" s="283" t="s">
        <v>3317</v>
      </c>
      <c r="K166" s="263"/>
    </row>
    <row r="167" spans="2:11" s="1" customFormat="1" ht="17.25" customHeight="1">
      <c r="B167" s="264"/>
      <c r="C167" s="285" t="s">
        <v>3318</v>
      </c>
      <c r="D167" s="285"/>
      <c r="E167" s="285"/>
      <c r="F167" s="286" t="s">
        <v>3319</v>
      </c>
      <c r="G167" s="327"/>
      <c r="H167" s="328"/>
      <c r="I167" s="328"/>
      <c r="J167" s="285" t="s">
        <v>3320</v>
      </c>
      <c r="K167" s="265"/>
    </row>
    <row r="168" spans="2:11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pans="2:11" s="1" customFormat="1" ht="15" customHeight="1">
      <c r="B169" s="293"/>
      <c r="C169" s="270" t="s">
        <v>3324</v>
      </c>
      <c r="D169" s="270"/>
      <c r="E169" s="270"/>
      <c r="F169" s="291" t="s">
        <v>3321</v>
      </c>
      <c r="G169" s="270"/>
      <c r="H169" s="270" t="s">
        <v>3361</v>
      </c>
      <c r="I169" s="270" t="s">
        <v>3323</v>
      </c>
      <c r="J169" s="270">
        <v>120</v>
      </c>
      <c r="K169" s="316"/>
    </row>
    <row r="170" spans="2:11" s="1" customFormat="1" ht="15" customHeight="1">
      <c r="B170" s="293"/>
      <c r="C170" s="270" t="s">
        <v>3370</v>
      </c>
      <c r="D170" s="270"/>
      <c r="E170" s="270"/>
      <c r="F170" s="291" t="s">
        <v>3321</v>
      </c>
      <c r="G170" s="270"/>
      <c r="H170" s="270" t="s">
        <v>3371</v>
      </c>
      <c r="I170" s="270" t="s">
        <v>3323</v>
      </c>
      <c r="J170" s="270" t="s">
        <v>3372</v>
      </c>
      <c r="K170" s="316"/>
    </row>
    <row r="171" spans="2:11" s="1" customFormat="1" ht="15" customHeight="1">
      <c r="B171" s="293"/>
      <c r="C171" s="270" t="s">
        <v>89</v>
      </c>
      <c r="D171" s="270"/>
      <c r="E171" s="270"/>
      <c r="F171" s="291" t="s">
        <v>3321</v>
      </c>
      <c r="G171" s="270"/>
      <c r="H171" s="270" t="s">
        <v>3388</v>
      </c>
      <c r="I171" s="270" t="s">
        <v>3323</v>
      </c>
      <c r="J171" s="270" t="s">
        <v>3372</v>
      </c>
      <c r="K171" s="316"/>
    </row>
    <row r="172" spans="2:11" s="1" customFormat="1" ht="15" customHeight="1">
      <c r="B172" s="293"/>
      <c r="C172" s="270" t="s">
        <v>3326</v>
      </c>
      <c r="D172" s="270"/>
      <c r="E172" s="270"/>
      <c r="F172" s="291" t="s">
        <v>3327</v>
      </c>
      <c r="G172" s="270"/>
      <c r="H172" s="270" t="s">
        <v>3388</v>
      </c>
      <c r="I172" s="270" t="s">
        <v>3323</v>
      </c>
      <c r="J172" s="270">
        <v>50</v>
      </c>
      <c r="K172" s="316"/>
    </row>
    <row r="173" spans="2:11" s="1" customFormat="1" ht="15" customHeight="1">
      <c r="B173" s="293"/>
      <c r="C173" s="270" t="s">
        <v>3329</v>
      </c>
      <c r="D173" s="270"/>
      <c r="E173" s="270"/>
      <c r="F173" s="291" t="s">
        <v>3321</v>
      </c>
      <c r="G173" s="270"/>
      <c r="H173" s="270" t="s">
        <v>3388</v>
      </c>
      <c r="I173" s="270" t="s">
        <v>3331</v>
      </c>
      <c r="J173" s="270"/>
      <c r="K173" s="316"/>
    </row>
    <row r="174" spans="2:11" s="1" customFormat="1" ht="15" customHeight="1">
      <c r="B174" s="293"/>
      <c r="C174" s="270" t="s">
        <v>3340</v>
      </c>
      <c r="D174" s="270"/>
      <c r="E174" s="270"/>
      <c r="F174" s="291" t="s">
        <v>3327</v>
      </c>
      <c r="G174" s="270"/>
      <c r="H174" s="270" t="s">
        <v>3388</v>
      </c>
      <c r="I174" s="270" t="s">
        <v>3323</v>
      </c>
      <c r="J174" s="270">
        <v>50</v>
      </c>
      <c r="K174" s="316"/>
    </row>
    <row r="175" spans="2:11" s="1" customFormat="1" ht="15" customHeight="1">
      <c r="B175" s="293"/>
      <c r="C175" s="270" t="s">
        <v>3348</v>
      </c>
      <c r="D175" s="270"/>
      <c r="E175" s="270"/>
      <c r="F175" s="291" t="s">
        <v>3327</v>
      </c>
      <c r="G175" s="270"/>
      <c r="H175" s="270" t="s">
        <v>3388</v>
      </c>
      <c r="I175" s="270" t="s">
        <v>3323</v>
      </c>
      <c r="J175" s="270">
        <v>50</v>
      </c>
      <c r="K175" s="316"/>
    </row>
    <row r="176" spans="2:11" s="1" customFormat="1" ht="15" customHeight="1">
      <c r="B176" s="293"/>
      <c r="C176" s="270" t="s">
        <v>3346</v>
      </c>
      <c r="D176" s="270"/>
      <c r="E176" s="270"/>
      <c r="F176" s="291" t="s">
        <v>3327</v>
      </c>
      <c r="G176" s="270"/>
      <c r="H176" s="270" t="s">
        <v>3388</v>
      </c>
      <c r="I176" s="270" t="s">
        <v>3323</v>
      </c>
      <c r="J176" s="270">
        <v>50</v>
      </c>
      <c r="K176" s="316"/>
    </row>
    <row r="177" spans="2:11" s="1" customFormat="1" ht="15" customHeight="1">
      <c r="B177" s="293"/>
      <c r="C177" s="270" t="s">
        <v>218</v>
      </c>
      <c r="D177" s="270"/>
      <c r="E177" s="270"/>
      <c r="F177" s="291" t="s">
        <v>3321</v>
      </c>
      <c r="G177" s="270"/>
      <c r="H177" s="270" t="s">
        <v>3389</v>
      </c>
      <c r="I177" s="270" t="s">
        <v>3390</v>
      </c>
      <c r="J177" s="270"/>
      <c r="K177" s="316"/>
    </row>
    <row r="178" spans="2:11" s="1" customFormat="1" ht="15" customHeight="1">
      <c r="B178" s="293"/>
      <c r="C178" s="270" t="s">
        <v>60</v>
      </c>
      <c r="D178" s="270"/>
      <c r="E178" s="270"/>
      <c r="F178" s="291" t="s">
        <v>3321</v>
      </c>
      <c r="G178" s="270"/>
      <c r="H178" s="270" t="s">
        <v>3391</v>
      </c>
      <c r="I178" s="270" t="s">
        <v>3392</v>
      </c>
      <c r="J178" s="270">
        <v>1</v>
      </c>
      <c r="K178" s="316"/>
    </row>
    <row r="179" spans="2:11" s="1" customFormat="1" ht="15" customHeight="1">
      <c r="B179" s="293"/>
      <c r="C179" s="270" t="s">
        <v>56</v>
      </c>
      <c r="D179" s="270"/>
      <c r="E179" s="270"/>
      <c r="F179" s="291" t="s">
        <v>3321</v>
      </c>
      <c r="G179" s="270"/>
      <c r="H179" s="270" t="s">
        <v>3393</v>
      </c>
      <c r="I179" s="270" t="s">
        <v>3323</v>
      </c>
      <c r="J179" s="270">
        <v>20</v>
      </c>
      <c r="K179" s="316"/>
    </row>
    <row r="180" spans="2:11" s="1" customFormat="1" ht="15" customHeight="1">
      <c r="B180" s="293"/>
      <c r="C180" s="270" t="s">
        <v>57</v>
      </c>
      <c r="D180" s="270"/>
      <c r="E180" s="270"/>
      <c r="F180" s="291" t="s">
        <v>3321</v>
      </c>
      <c r="G180" s="270"/>
      <c r="H180" s="270" t="s">
        <v>3394</v>
      </c>
      <c r="I180" s="270" t="s">
        <v>3323</v>
      </c>
      <c r="J180" s="270">
        <v>255</v>
      </c>
      <c r="K180" s="316"/>
    </row>
    <row r="181" spans="2:11" s="1" customFormat="1" ht="15" customHeight="1">
      <c r="B181" s="293"/>
      <c r="C181" s="270" t="s">
        <v>219</v>
      </c>
      <c r="D181" s="270"/>
      <c r="E181" s="270"/>
      <c r="F181" s="291" t="s">
        <v>3321</v>
      </c>
      <c r="G181" s="270"/>
      <c r="H181" s="270" t="s">
        <v>3285</v>
      </c>
      <c r="I181" s="270" t="s">
        <v>3323</v>
      </c>
      <c r="J181" s="270">
        <v>10</v>
      </c>
      <c r="K181" s="316"/>
    </row>
    <row r="182" spans="2:11" s="1" customFormat="1" ht="15" customHeight="1">
      <c r="B182" s="293"/>
      <c r="C182" s="270" t="s">
        <v>220</v>
      </c>
      <c r="D182" s="270"/>
      <c r="E182" s="270"/>
      <c r="F182" s="291" t="s">
        <v>3321</v>
      </c>
      <c r="G182" s="270"/>
      <c r="H182" s="270" t="s">
        <v>3395</v>
      </c>
      <c r="I182" s="270" t="s">
        <v>3356</v>
      </c>
      <c r="J182" s="270"/>
      <c r="K182" s="316"/>
    </row>
    <row r="183" spans="2:11" s="1" customFormat="1" ht="15" customHeight="1">
      <c r="B183" s="293"/>
      <c r="C183" s="270" t="s">
        <v>3396</v>
      </c>
      <c r="D183" s="270"/>
      <c r="E183" s="270"/>
      <c r="F183" s="291" t="s">
        <v>3321</v>
      </c>
      <c r="G183" s="270"/>
      <c r="H183" s="270" t="s">
        <v>3397</v>
      </c>
      <c r="I183" s="270" t="s">
        <v>3356</v>
      </c>
      <c r="J183" s="270"/>
      <c r="K183" s="316"/>
    </row>
    <row r="184" spans="2:11" s="1" customFormat="1" ht="15" customHeight="1">
      <c r="B184" s="293"/>
      <c r="C184" s="270" t="s">
        <v>3385</v>
      </c>
      <c r="D184" s="270"/>
      <c r="E184" s="270"/>
      <c r="F184" s="291" t="s">
        <v>3321</v>
      </c>
      <c r="G184" s="270"/>
      <c r="H184" s="270" t="s">
        <v>3398</v>
      </c>
      <c r="I184" s="270" t="s">
        <v>3356</v>
      </c>
      <c r="J184" s="270"/>
      <c r="K184" s="316"/>
    </row>
    <row r="185" spans="2:11" s="1" customFormat="1" ht="15" customHeight="1">
      <c r="B185" s="293"/>
      <c r="C185" s="270" t="s">
        <v>222</v>
      </c>
      <c r="D185" s="270"/>
      <c r="E185" s="270"/>
      <c r="F185" s="291" t="s">
        <v>3327</v>
      </c>
      <c r="G185" s="270"/>
      <c r="H185" s="270" t="s">
        <v>3399</v>
      </c>
      <c r="I185" s="270" t="s">
        <v>3323</v>
      </c>
      <c r="J185" s="270">
        <v>50</v>
      </c>
      <c r="K185" s="316"/>
    </row>
    <row r="186" spans="2:11" s="1" customFormat="1" ht="15" customHeight="1">
      <c r="B186" s="293"/>
      <c r="C186" s="270" t="s">
        <v>3400</v>
      </c>
      <c r="D186" s="270"/>
      <c r="E186" s="270"/>
      <c r="F186" s="291" t="s">
        <v>3327</v>
      </c>
      <c r="G186" s="270"/>
      <c r="H186" s="270" t="s">
        <v>3401</v>
      </c>
      <c r="I186" s="270" t="s">
        <v>3402</v>
      </c>
      <c r="J186" s="270"/>
      <c r="K186" s="316"/>
    </row>
    <row r="187" spans="2:11" s="1" customFormat="1" ht="15" customHeight="1">
      <c r="B187" s="293"/>
      <c r="C187" s="270" t="s">
        <v>3403</v>
      </c>
      <c r="D187" s="270"/>
      <c r="E187" s="270"/>
      <c r="F187" s="291" t="s">
        <v>3327</v>
      </c>
      <c r="G187" s="270"/>
      <c r="H187" s="270" t="s">
        <v>3404</v>
      </c>
      <c r="I187" s="270" t="s">
        <v>3402</v>
      </c>
      <c r="J187" s="270"/>
      <c r="K187" s="316"/>
    </row>
    <row r="188" spans="2:11" s="1" customFormat="1" ht="15" customHeight="1">
      <c r="B188" s="293"/>
      <c r="C188" s="270" t="s">
        <v>3405</v>
      </c>
      <c r="D188" s="270"/>
      <c r="E188" s="270"/>
      <c r="F188" s="291" t="s">
        <v>3327</v>
      </c>
      <c r="G188" s="270"/>
      <c r="H188" s="270" t="s">
        <v>3406</v>
      </c>
      <c r="I188" s="270" t="s">
        <v>3402</v>
      </c>
      <c r="J188" s="270"/>
      <c r="K188" s="316"/>
    </row>
    <row r="189" spans="2:11" s="1" customFormat="1" ht="15" customHeight="1">
      <c r="B189" s="293"/>
      <c r="C189" s="329" t="s">
        <v>3407</v>
      </c>
      <c r="D189" s="270"/>
      <c r="E189" s="270"/>
      <c r="F189" s="291" t="s">
        <v>3327</v>
      </c>
      <c r="G189" s="270"/>
      <c r="H189" s="270" t="s">
        <v>3408</v>
      </c>
      <c r="I189" s="270" t="s">
        <v>3409</v>
      </c>
      <c r="J189" s="330" t="s">
        <v>3410</v>
      </c>
      <c r="K189" s="316"/>
    </row>
    <row r="190" spans="2:11" s="1" customFormat="1" ht="15" customHeight="1">
      <c r="B190" s="293"/>
      <c r="C190" s="329" t="s">
        <v>45</v>
      </c>
      <c r="D190" s="270"/>
      <c r="E190" s="270"/>
      <c r="F190" s="291" t="s">
        <v>3321</v>
      </c>
      <c r="G190" s="270"/>
      <c r="H190" s="267" t="s">
        <v>3411</v>
      </c>
      <c r="I190" s="270" t="s">
        <v>3412</v>
      </c>
      <c r="J190" s="270"/>
      <c r="K190" s="316"/>
    </row>
    <row r="191" spans="2:11" s="1" customFormat="1" ht="15" customHeight="1">
      <c r="B191" s="293"/>
      <c r="C191" s="329" t="s">
        <v>3413</v>
      </c>
      <c r="D191" s="270"/>
      <c r="E191" s="270"/>
      <c r="F191" s="291" t="s">
        <v>3321</v>
      </c>
      <c r="G191" s="270"/>
      <c r="H191" s="270" t="s">
        <v>3414</v>
      </c>
      <c r="I191" s="270" t="s">
        <v>3356</v>
      </c>
      <c r="J191" s="270"/>
      <c r="K191" s="316"/>
    </row>
    <row r="192" spans="2:11" s="1" customFormat="1" ht="15" customHeight="1">
      <c r="B192" s="293"/>
      <c r="C192" s="329" t="s">
        <v>3415</v>
      </c>
      <c r="D192" s="270"/>
      <c r="E192" s="270"/>
      <c r="F192" s="291" t="s">
        <v>3321</v>
      </c>
      <c r="G192" s="270"/>
      <c r="H192" s="270" t="s">
        <v>3416</v>
      </c>
      <c r="I192" s="270" t="s">
        <v>3356</v>
      </c>
      <c r="J192" s="270"/>
      <c r="K192" s="316"/>
    </row>
    <row r="193" spans="2:11" s="1" customFormat="1" ht="15" customHeight="1">
      <c r="B193" s="293"/>
      <c r="C193" s="329" t="s">
        <v>3417</v>
      </c>
      <c r="D193" s="270"/>
      <c r="E193" s="270"/>
      <c r="F193" s="291" t="s">
        <v>3327</v>
      </c>
      <c r="G193" s="270"/>
      <c r="H193" s="270" t="s">
        <v>3418</v>
      </c>
      <c r="I193" s="270" t="s">
        <v>3356</v>
      </c>
      <c r="J193" s="270"/>
      <c r="K193" s="316"/>
    </row>
    <row r="194" spans="2:11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pans="2:11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pans="2:11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pans="2:11" s="1" customFormat="1" ht="18.75" customHeight="1"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pans="2:11" s="1" customFormat="1" ht="13.5">
      <c r="B198" s="259"/>
      <c r="C198" s="260"/>
      <c r="D198" s="260"/>
      <c r="E198" s="260"/>
      <c r="F198" s="260"/>
      <c r="G198" s="260"/>
      <c r="H198" s="260"/>
      <c r="I198" s="260"/>
      <c r="J198" s="260"/>
      <c r="K198" s="261"/>
    </row>
    <row r="199" spans="2:11" s="1" customFormat="1" ht="21">
      <c r="B199" s="262"/>
      <c r="C199" s="397" t="s">
        <v>3419</v>
      </c>
      <c r="D199" s="397"/>
      <c r="E199" s="397"/>
      <c r="F199" s="397"/>
      <c r="G199" s="397"/>
      <c r="H199" s="397"/>
      <c r="I199" s="397"/>
      <c r="J199" s="397"/>
      <c r="K199" s="263"/>
    </row>
    <row r="200" spans="2:11" s="1" customFormat="1" ht="25.5" customHeight="1">
      <c r="B200" s="262"/>
      <c r="C200" s="332" t="s">
        <v>3420</v>
      </c>
      <c r="D200" s="332"/>
      <c r="E200" s="332"/>
      <c r="F200" s="332" t="s">
        <v>3421</v>
      </c>
      <c r="G200" s="333"/>
      <c r="H200" s="403" t="s">
        <v>3422</v>
      </c>
      <c r="I200" s="403"/>
      <c r="J200" s="403"/>
      <c r="K200" s="263"/>
    </row>
    <row r="201" spans="2:1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pans="2:11" s="1" customFormat="1" ht="15" customHeight="1">
      <c r="B202" s="293"/>
      <c r="C202" s="270" t="s">
        <v>3412</v>
      </c>
      <c r="D202" s="270"/>
      <c r="E202" s="270"/>
      <c r="F202" s="291" t="s">
        <v>46</v>
      </c>
      <c r="G202" s="270"/>
      <c r="H202" s="402" t="s">
        <v>3423</v>
      </c>
      <c r="I202" s="402"/>
      <c r="J202" s="402"/>
      <c r="K202" s="316"/>
    </row>
    <row r="203" spans="2:11" s="1" customFormat="1" ht="15" customHeight="1">
      <c r="B203" s="293"/>
      <c r="C203" s="270"/>
      <c r="D203" s="270"/>
      <c r="E203" s="270"/>
      <c r="F203" s="291" t="s">
        <v>47</v>
      </c>
      <c r="G203" s="270"/>
      <c r="H203" s="402" t="s">
        <v>3424</v>
      </c>
      <c r="I203" s="402"/>
      <c r="J203" s="402"/>
      <c r="K203" s="316"/>
    </row>
    <row r="204" spans="2:11" s="1" customFormat="1" ht="15" customHeight="1">
      <c r="B204" s="293"/>
      <c r="C204" s="270"/>
      <c r="D204" s="270"/>
      <c r="E204" s="270"/>
      <c r="F204" s="291" t="s">
        <v>50</v>
      </c>
      <c r="G204" s="270"/>
      <c r="H204" s="402" t="s">
        <v>3425</v>
      </c>
      <c r="I204" s="402"/>
      <c r="J204" s="402"/>
      <c r="K204" s="316"/>
    </row>
    <row r="205" spans="2:11" s="1" customFormat="1" ht="15" customHeight="1">
      <c r="B205" s="293"/>
      <c r="C205" s="270"/>
      <c r="D205" s="270"/>
      <c r="E205" s="270"/>
      <c r="F205" s="291" t="s">
        <v>48</v>
      </c>
      <c r="G205" s="270"/>
      <c r="H205" s="402" t="s">
        <v>3426</v>
      </c>
      <c r="I205" s="402"/>
      <c r="J205" s="402"/>
      <c r="K205" s="316"/>
    </row>
    <row r="206" spans="2:11" s="1" customFormat="1" ht="15" customHeight="1">
      <c r="B206" s="293"/>
      <c r="C206" s="270"/>
      <c r="D206" s="270"/>
      <c r="E206" s="270"/>
      <c r="F206" s="291" t="s">
        <v>49</v>
      </c>
      <c r="G206" s="270"/>
      <c r="H206" s="402" t="s">
        <v>3427</v>
      </c>
      <c r="I206" s="402"/>
      <c r="J206" s="402"/>
      <c r="K206" s="316"/>
    </row>
    <row r="207" spans="2:11" s="1" customFormat="1" ht="15" customHeight="1">
      <c r="B207" s="293"/>
      <c r="C207" s="270"/>
      <c r="D207" s="270"/>
      <c r="E207" s="270"/>
      <c r="F207" s="291"/>
      <c r="G207" s="270"/>
      <c r="H207" s="270"/>
      <c r="I207" s="270"/>
      <c r="J207" s="270"/>
      <c r="K207" s="316"/>
    </row>
    <row r="208" spans="2:11" s="1" customFormat="1" ht="15" customHeight="1">
      <c r="B208" s="293"/>
      <c r="C208" s="270" t="s">
        <v>3368</v>
      </c>
      <c r="D208" s="270"/>
      <c r="E208" s="270"/>
      <c r="F208" s="291" t="s">
        <v>79</v>
      </c>
      <c r="G208" s="270"/>
      <c r="H208" s="402" t="s">
        <v>3428</v>
      </c>
      <c r="I208" s="402"/>
      <c r="J208" s="402"/>
      <c r="K208" s="316"/>
    </row>
    <row r="209" spans="2:11" s="1" customFormat="1" ht="15" customHeight="1">
      <c r="B209" s="293"/>
      <c r="C209" s="270"/>
      <c r="D209" s="270"/>
      <c r="E209" s="270"/>
      <c r="F209" s="291" t="s">
        <v>3266</v>
      </c>
      <c r="G209" s="270"/>
      <c r="H209" s="402" t="s">
        <v>3267</v>
      </c>
      <c r="I209" s="402"/>
      <c r="J209" s="402"/>
      <c r="K209" s="316"/>
    </row>
    <row r="210" spans="2:11" s="1" customFormat="1" ht="15" customHeight="1">
      <c r="B210" s="293"/>
      <c r="C210" s="270"/>
      <c r="D210" s="270"/>
      <c r="E210" s="270"/>
      <c r="F210" s="291" t="s">
        <v>3264</v>
      </c>
      <c r="G210" s="270"/>
      <c r="H210" s="402" t="s">
        <v>3429</v>
      </c>
      <c r="I210" s="402"/>
      <c r="J210" s="402"/>
      <c r="K210" s="316"/>
    </row>
    <row r="211" spans="2:11" s="1" customFormat="1" ht="15" customHeight="1">
      <c r="B211" s="334"/>
      <c r="C211" s="270"/>
      <c r="D211" s="270"/>
      <c r="E211" s="270"/>
      <c r="F211" s="291" t="s">
        <v>3268</v>
      </c>
      <c r="G211" s="329"/>
      <c r="H211" s="401" t="s">
        <v>3269</v>
      </c>
      <c r="I211" s="401"/>
      <c r="J211" s="401"/>
      <c r="K211" s="335"/>
    </row>
    <row r="212" spans="2:11" s="1" customFormat="1" ht="15" customHeight="1">
      <c r="B212" s="334"/>
      <c r="C212" s="270"/>
      <c r="D212" s="270"/>
      <c r="E212" s="270"/>
      <c r="F212" s="291" t="s">
        <v>1221</v>
      </c>
      <c r="G212" s="329"/>
      <c r="H212" s="401" t="s">
        <v>283</v>
      </c>
      <c r="I212" s="401"/>
      <c r="J212" s="401"/>
      <c r="K212" s="335"/>
    </row>
    <row r="213" spans="2:11" s="1" customFormat="1" ht="15" customHeight="1">
      <c r="B213" s="334"/>
      <c r="C213" s="270"/>
      <c r="D213" s="270"/>
      <c r="E213" s="270"/>
      <c r="F213" s="291"/>
      <c r="G213" s="329"/>
      <c r="H213" s="320"/>
      <c r="I213" s="320"/>
      <c r="J213" s="320"/>
      <c r="K213" s="335"/>
    </row>
    <row r="214" spans="2:11" s="1" customFormat="1" ht="15" customHeight="1">
      <c r="B214" s="334"/>
      <c r="C214" s="270" t="s">
        <v>3392</v>
      </c>
      <c r="D214" s="270"/>
      <c r="E214" s="270"/>
      <c r="F214" s="291">
        <v>1</v>
      </c>
      <c r="G214" s="329"/>
      <c r="H214" s="401" t="s">
        <v>3430</v>
      </c>
      <c r="I214" s="401"/>
      <c r="J214" s="401"/>
      <c r="K214" s="335"/>
    </row>
    <row r="215" spans="2:11" s="1" customFormat="1" ht="15" customHeight="1">
      <c r="B215" s="334"/>
      <c r="C215" s="270"/>
      <c r="D215" s="270"/>
      <c r="E215" s="270"/>
      <c r="F215" s="291">
        <v>2</v>
      </c>
      <c r="G215" s="329"/>
      <c r="H215" s="401" t="s">
        <v>3431</v>
      </c>
      <c r="I215" s="401"/>
      <c r="J215" s="401"/>
      <c r="K215" s="335"/>
    </row>
    <row r="216" spans="2:11" s="1" customFormat="1" ht="15" customHeight="1">
      <c r="B216" s="334"/>
      <c r="C216" s="270"/>
      <c r="D216" s="270"/>
      <c r="E216" s="270"/>
      <c r="F216" s="291">
        <v>3</v>
      </c>
      <c r="G216" s="329"/>
      <c r="H216" s="401" t="s">
        <v>3432</v>
      </c>
      <c r="I216" s="401"/>
      <c r="J216" s="401"/>
      <c r="K216" s="335"/>
    </row>
    <row r="217" spans="2:11" s="1" customFormat="1" ht="15" customHeight="1">
      <c r="B217" s="334"/>
      <c r="C217" s="270"/>
      <c r="D217" s="270"/>
      <c r="E217" s="270"/>
      <c r="F217" s="291">
        <v>4</v>
      </c>
      <c r="G217" s="329"/>
      <c r="H217" s="401" t="s">
        <v>3433</v>
      </c>
      <c r="I217" s="401"/>
      <c r="J217" s="401"/>
      <c r="K217" s="335"/>
    </row>
    <row r="218" spans="2:11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45</vt:i4>
      </vt:variant>
      <vt:variant>
        <vt:lpstr>Pojmenované oblasti</vt:lpstr>
      </vt:variant>
      <vt:variant>
        <vt:i4>89</vt:i4>
      </vt:variant>
    </vt:vector>
  </HeadingPairs>
  <TitlesOfParts>
    <vt:vector size="134" baseType="lpstr">
      <vt:lpstr>Rekapitulace stavby</vt:lpstr>
      <vt:lpstr>21-013-160NCI - ZŠ Rokyca...</vt:lpstr>
      <vt:lpstr>D.1.4.1 - Zařízení pro vy...</vt:lpstr>
      <vt:lpstr>01 - Zařízení zdroje tepla</vt:lpstr>
      <vt:lpstr>02 - ÚT východní blok</vt:lpstr>
      <vt:lpstr>03 - ÚT Tělocvična</vt:lpstr>
      <vt:lpstr>04 - Demontáže</vt:lpstr>
      <vt:lpstr>05 - Najetí, komplexní vy...</vt:lpstr>
      <vt:lpstr>D.1.4.2 - Zařízení silnop...</vt:lpstr>
      <vt:lpstr>D.1.4.3 - Slaboproudá ele...</vt:lpstr>
      <vt:lpstr>02 - 1.PP_1.ETAPA - VODOV...</vt:lpstr>
      <vt:lpstr>05 - 1.NP_1.ETAPA - VODOV...</vt:lpstr>
      <vt:lpstr>08 - 2.NP_1.ETAPA - VODOV...</vt:lpstr>
      <vt:lpstr>11 - 3.NP_1.ETAPA - VODOV...</vt:lpstr>
      <vt:lpstr>14 - 1.PP_1.ETAPA - KANAL...</vt:lpstr>
      <vt:lpstr>17 - 1.NP_1.ETAPA - KANAL...</vt:lpstr>
      <vt:lpstr>20 - 2.NP_1.ETAPA - KANAL...</vt:lpstr>
      <vt:lpstr>23 - 3.NP_1.ETAPA - KANAL...</vt:lpstr>
      <vt:lpstr>02 - ÚT jižní blok</vt:lpstr>
      <vt:lpstr>03 - ÚT byt školníka</vt:lpstr>
      <vt:lpstr>04 - Demontáže_01</vt:lpstr>
      <vt:lpstr>05 - Najetí, komplexní vy..._01</vt:lpstr>
      <vt:lpstr>D.1.4.2 - Zařízení silnop..._01</vt:lpstr>
      <vt:lpstr>03 - 1.PP_2.ETAPA - VODOV...</vt:lpstr>
      <vt:lpstr>06 - 1.NP_2.ETAPA - VODOV...</vt:lpstr>
      <vt:lpstr>09 - 2.NP_2.ETAPA - VODOV...</vt:lpstr>
      <vt:lpstr>12 - 3.NP_2.ETAPA - VODOV...</vt:lpstr>
      <vt:lpstr>15 - 1.PP_2.ETAPA - KANAL...</vt:lpstr>
      <vt:lpstr>18 - 1.NP_2.ETAPA - KANAL...</vt:lpstr>
      <vt:lpstr>21 - 2.NP_2.ETAPA - KANAL...</vt:lpstr>
      <vt:lpstr>24 - 3.NP_2.ETAPA - KANAL...</vt:lpstr>
      <vt:lpstr>02 - ÚT Západní blok - uč...</vt:lpstr>
      <vt:lpstr>03 - ÚT Západní blok - ch...</vt:lpstr>
      <vt:lpstr>04 - Demontáže_02</vt:lpstr>
      <vt:lpstr>05 - Najetí, komplexní vy..._02</vt:lpstr>
      <vt:lpstr>D.1.4.2 - Zařízení silnop..._02</vt:lpstr>
      <vt:lpstr>04 - 1.PP_3.ETAPA - VODOV...</vt:lpstr>
      <vt:lpstr>07 - 1.NP_3.ETAPA - VODOV...</vt:lpstr>
      <vt:lpstr>10 - 2.NP_3.ETAPA - VODOV...</vt:lpstr>
      <vt:lpstr>13 - 3.NP_3.ETAPA - VODOV...</vt:lpstr>
      <vt:lpstr>16 - 1.PP_3.ETAPA - KANAL...</vt:lpstr>
      <vt:lpstr>19 - 1.NP_3.ETAPA - KANAL...</vt:lpstr>
      <vt:lpstr>22 - 2.NP_3.ETAPA - KANAL...</vt:lpstr>
      <vt:lpstr>25 - 3.NP_3.ETAPA - KANAL...</vt:lpstr>
      <vt:lpstr>Pokyny pro vyplnění</vt:lpstr>
      <vt:lpstr>'01 - Zařízení zdroje tepla'!Názvy_tisku</vt:lpstr>
      <vt:lpstr>'02 - 1.PP_1.ETAPA - VODOV...'!Názvy_tisku</vt:lpstr>
      <vt:lpstr>'02 - ÚT jižní blok'!Názvy_tisku</vt:lpstr>
      <vt:lpstr>'02 - ÚT východní blok'!Názvy_tisku</vt:lpstr>
      <vt:lpstr>'02 - ÚT Západní blok - uč...'!Názvy_tisku</vt:lpstr>
      <vt:lpstr>'03 - 1.PP_2.ETAPA - VODOV...'!Názvy_tisku</vt:lpstr>
      <vt:lpstr>'03 - ÚT byt školníka'!Názvy_tisku</vt:lpstr>
      <vt:lpstr>'03 - ÚT Tělocvična'!Názvy_tisku</vt:lpstr>
      <vt:lpstr>'03 - ÚT Západní blok - ch...'!Názvy_tisku</vt:lpstr>
      <vt:lpstr>'04 - 1.PP_3.ETAPA - VODOV...'!Názvy_tisku</vt:lpstr>
      <vt:lpstr>'04 - Demontáže'!Názvy_tisku</vt:lpstr>
      <vt:lpstr>'04 - Demontáže_01'!Názvy_tisku</vt:lpstr>
      <vt:lpstr>'04 - Demontáže_02'!Názvy_tisku</vt:lpstr>
      <vt:lpstr>'05 - 1.NP_1.ETAPA - VODOV...'!Názvy_tisku</vt:lpstr>
      <vt:lpstr>'05 - Najetí, komplexní vy...'!Názvy_tisku</vt:lpstr>
      <vt:lpstr>'05 - Najetí, komplexní vy..._01'!Názvy_tisku</vt:lpstr>
      <vt:lpstr>'05 - Najetí, komplexní vy..._02'!Názvy_tisku</vt:lpstr>
      <vt:lpstr>'06 - 1.NP_2.ETAPA - VODOV...'!Názvy_tisku</vt:lpstr>
      <vt:lpstr>'07 - 1.NP_3.ETAPA - VODOV...'!Názvy_tisku</vt:lpstr>
      <vt:lpstr>'08 - 2.NP_1.ETAPA - VODOV...'!Názvy_tisku</vt:lpstr>
      <vt:lpstr>'09 - 2.NP_2.ETAPA - VODOV...'!Názvy_tisku</vt:lpstr>
      <vt:lpstr>'10 - 2.NP_3.ETAPA - VODOV...'!Názvy_tisku</vt:lpstr>
      <vt:lpstr>'11 - 3.NP_1.ETAPA - VODOV...'!Názvy_tisku</vt:lpstr>
      <vt:lpstr>'12 - 3.NP_2.ETAPA - VODOV...'!Názvy_tisku</vt:lpstr>
      <vt:lpstr>'13 - 3.NP_3.ETAPA - VODOV...'!Názvy_tisku</vt:lpstr>
      <vt:lpstr>'14 - 1.PP_1.ETAPA - KANAL...'!Názvy_tisku</vt:lpstr>
      <vt:lpstr>'15 - 1.PP_2.ETAPA - KANAL...'!Názvy_tisku</vt:lpstr>
      <vt:lpstr>'16 - 1.PP_3.ETAPA - KANAL...'!Názvy_tisku</vt:lpstr>
      <vt:lpstr>'17 - 1.NP_1.ETAPA - KANAL...'!Názvy_tisku</vt:lpstr>
      <vt:lpstr>'18 - 1.NP_2.ETAPA - KANAL...'!Názvy_tisku</vt:lpstr>
      <vt:lpstr>'19 - 1.NP_3.ETAPA - KANAL...'!Názvy_tisku</vt:lpstr>
      <vt:lpstr>'20 - 2.NP_1.ETAPA - KANAL...'!Názvy_tisku</vt:lpstr>
      <vt:lpstr>'21 - 2.NP_2.ETAPA - KANAL...'!Názvy_tisku</vt:lpstr>
      <vt:lpstr>'21-013-160NCI - ZŠ Rokyca...'!Názvy_tisku</vt:lpstr>
      <vt:lpstr>'22 - 2.NP_3.ETAPA - KANAL...'!Názvy_tisku</vt:lpstr>
      <vt:lpstr>'23 - 3.NP_1.ETAPA - KANAL...'!Názvy_tisku</vt:lpstr>
      <vt:lpstr>'24 - 3.NP_2.ETAPA - KANAL...'!Názvy_tisku</vt:lpstr>
      <vt:lpstr>'25 - 3.NP_3.ETAPA - KANAL...'!Názvy_tisku</vt:lpstr>
      <vt:lpstr>'D.1.4.1 - Zařízení pro vy...'!Názvy_tisku</vt:lpstr>
      <vt:lpstr>'D.1.4.2 - Zařízení silnop...'!Názvy_tisku</vt:lpstr>
      <vt:lpstr>'D.1.4.2 - Zařízení silnop..._01'!Názvy_tisku</vt:lpstr>
      <vt:lpstr>'D.1.4.2 - Zařízení silnop..._02'!Názvy_tisku</vt:lpstr>
      <vt:lpstr>'D.1.4.3 - Slaboproudá ele...'!Názvy_tisku</vt:lpstr>
      <vt:lpstr>'Rekapitulace stavby'!Názvy_tisku</vt:lpstr>
      <vt:lpstr>'01 - Zařízení zdroje tepla'!Oblast_tisku</vt:lpstr>
      <vt:lpstr>'02 - 1.PP_1.ETAPA - VODOV...'!Oblast_tisku</vt:lpstr>
      <vt:lpstr>'02 - ÚT jižní blok'!Oblast_tisku</vt:lpstr>
      <vt:lpstr>'02 - ÚT východní blok'!Oblast_tisku</vt:lpstr>
      <vt:lpstr>'02 - ÚT Západní blok - uč...'!Oblast_tisku</vt:lpstr>
      <vt:lpstr>'03 - 1.PP_2.ETAPA - VODOV...'!Oblast_tisku</vt:lpstr>
      <vt:lpstr>'03 - ÚT byt školníka'!Oblast_tisku</vt:lpstr>
      <vt:lpstr>'03 - ÚT Tělocvična'!Oblast_tisku</vt:lpstr>
      <vt:lpstr>'03 - ÚT Západní blok - ch...'!Oblast_tisku</vt:lpstr>
      <vt:lpstr>'04 - 1.PP_3.ETAPA - VODOV...'!Oblast_tisku</vt:lpstr>
      <vt:lpstr>'04 - Demontáže'!Oblast_tisku</vt:lpstr>
      <vt:lpstr>'04 - Demontáže_01'!Oblast_tisku</vt:lpstr>
      <vt:lpstr>'04 - Demontáže_02'!Oblast_tisku</vt:lpstr>
      <vt:lpstr>'05 - 1.NP_1.ETAPA - VODOV...'!Oblast_tisku</vt:lpstr>
      <vt:lpstr>'05 - Najetí, komplexní vy...'!Oblast_tisku</vt:lpstr>
      <vt:lpstr>'05 - Najetí, komplexní vy..._01'!Oblast_tisku</vt:lpstr>
      <vt:lpstr>'05 - Najetí, komplexní vy..._02'!Oblast_tisku</vt:lpstr>
      <vt:lpstr>'06 - 1.NP_2.ETAPA - VODOV...'!Oblast_tisku</vt:lpstr>
      <vt:lpstr>'07 - 1.NP_3.ETAPA - VODOV...'!Oblast_tisku</vt:lpstr>
      <vt:lpstr>'08 - 2.NP_1.ETAPA - VODOV...'!Oblast_tisku</vt:lpstr>
      <vt:lpstr>'09 - 2.NP_2.ETAPA - VODOV...'!Oblast_tisku</vt:lpstr>
      <vt:lpstr>'10 - 2.NP_3.ETAPA - VODOV...'!Oblast_tisku</vt:lpstr>
      <vt:lpstr>'11 - 3.NP_1.ETAPA - VODOV...'!Oblast_tisku</vt:lpstr>
      <vt:lpstr>'12 - 3.NP_2.ETAPA - VODOV...'!Oblast_tisku</vt:lpstr>
      <vt:lpstr>'13 - 3.NP_3.ETAPA - VODOV...'!Oblast_tisku</vt:lpstr>
      <vt:lpstr>'14 - 1.PP_1.ETAPA - KANAL...'!Oblast_tisku</vt:lpstr>
      <vt:lpstr>'15 - 1.PP_2.ETAPA - KANAL...'!Oblast_tisku</vt:lpstr>
      <vt:lpstr>'16 - 1.PP_3.ETAPA - KANAL...'!Oblast_tisku</vt:lpstr>
      <vt:lpstr>'17 - 1.NP_1.ETAPA - KANAL...'!Oblast_tisku</vt:lpstr>
      <vt:lpstr>'18 - 1.NP_2.ETAPA - KANAL...'!Oblast_tisku</vt:lpstr>
      <vt:lpstr>'19 - 1.NP_3.ETAPA - KANAL...'!Oblast_tisku</vt:lpstr>
      <vt:lpstr>'20 - 2.NP_1.ETAPA - KANAL...'!Oblast_tisku</vt:lpstr>
      <vt:lpstr>'21 - 2.NP_2.ETAPA - KANAL...'!Oblast_tisku</vt:lpstr>
      <vt:lpstr>'21-013-160NCI - ZŠ Rokyca...'!Oblast_tisku</vt:lpstr>
      <vt:lpstr>'22 - 2.NP_3.ETAPA - KANAL...'!Oblast_tisku</vt:lpstr>
      <vt:lpstr>'23 - 3.NP_1.ETAPA - KANAL...'!Oblast_tisku</vt:lpstr>
      <vt:lpstr>'24 - 3.NP_2.ETAPA - KANAL...'!Oblast_tisku</vt:lpstr>
      <vt:lpstr>'25 - 3.NP_3.ETAPA - KANAL...'!Oblast_tisku</vt:lpstr>
      <vt:lpstr>'D.1.4.1 - Zařízení pro vy...'!Oblast_tisku</vt:lpstr>
      <vt:lpstr>'D.1.4.2 - Zařízení silnop...'!Oblast_tisku</vt:lpstr>
      <vt:lpstr>'D.1.4.2 - Zařízení silnop..._01'!Oblast_tisku</vt:lpstr>
      <vt:lpstr>'D.1.4.2 - Zařízení silnop..._02'!Oblast_tisku</vt:lpstr>
      <vt:lpstr>'D.1.4.3 - Slaboproudá ele...'!Oblast_tisku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HabaPC</dc:creator>
  <cp:lastModifiedBy>Motlík, Martin</cp:lastModifiedBy>
  <dcterms:created xsi:type="dcterms:W3CDTF">2022-01-26T07:12:11Z</dcterms:created>
  <dcterms:modified xsi:type="dcterms:W3CDTF">2025-01-27T07:45:01Z</dcterms:modified>
</cp:coreProperties>
</file>