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DOTACE\OPST\Výzva č. 8 - Konektivita škol\ZŠ Pionýrů - Konektivita - vyhlášení\Vysvětlení ZD\vysvětelní č. 3\"/>
    </mc:Choice>
  </mc:AlternateContent>
  <xr:revisionPtr revIDLastSave="0" documentId="14_{7BF5F5CC-9D74-4CF8-801A-AC1E455FB6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01 - Koncová zařízení" sheetId="2" r:id="rId2"/>
    <sheet name="02 - VRN" sheetId="3" r:id="rId3"/>
  </sheets>
  <definedNames>
    <definedName name="_xlnm._FilterDatabase" localSheetId="1" hidden="1">'01 - Koncová zařízení'!$C$115:$K$124</definedName>
    <definedName name="_xlnm._FilterDatabase" localSheetId="2" hidden="1">'02 - VRN'!$C$117:$K$122</definedName>
    <definedName name="_xlnm.Print_Titles" localSheetId="1">'01 - Koncová zařízení'!$115:$115</definedName>
    <definedName name="_xlnm.Print_Titles" localSheetId="2">'02 - VRN'!$117:$117</definedName>
    <definedName name="_xlnm.Print_Titles" localSheetId="0">'Rekapitulace stavby'!$92:$92</definedName>
    <definedName name="_xlnm.Print_Area" localSheetId="1">'01 - Koncová zařízení'!$C$4:$J$76,'01 - Koncová zařízení'!$C$82:$J$97,'01 - Koncová zařízení'!$C$103:$K$124</definedName>
    <definedName name="_xlnm.Print_Area" localSheetId="2">'02 - VRN'!$C$4:$J$76,'02 - VRN'!$C$82:$J$99,'02 - VRN'!$C$105:$K$122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/>
  <c r="J23" i="3"/>
  <c r="J21" i="3"/>
  <c r="E21" i="3"/>
  <c r="J114" i="3"/>
  <c r="J20" i="3"/>
  <c r="J18" i="3"/>
  <c r="E18" i="3"/>
  <c r="F92" i="3"/>
  <c r="J17" i="3"/>
  <c r="J15" i="3"/>
  <c r="E15" i="3"/>
  <c r="F114" i="3"/>
  <c r="J14" i="3"/>
  <c r="J12" i="3"/>
  <c r="J89" i="3" s="1"/>
  <c r="E7" i="3"/>
  <c r="E108" i="3" s="1"/>
  <c r="J37" i="2"/>
  <c r="J36" i="2"/>
  <c r="AY95" i="1"/>
  <c r="J35" i="2"/>
  <c r="AX95" i="1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113" i="2"/>
  <c r="J23" i="2"/>
  <c r="J21" i="2"/>
  <c r="E21" i="2"/>
  <c r="J112" i="2" s="1"/>
  <c r="J20" i="2"/>
  <c r="J18" i="2"/>
  <c r="E18" i="2"/>
  <c r="F113" i="2"/>
  <c r="J17" i="2"/>
  <c r="J15" i="2"/>
  <c r="E15" i="2"/>
  <c r="F112" i="2" s="1"/>
  <c r="J14" i="2"/>
  <c r="J12" i="2"/>
  <c r="J110" i="2"/>
  <c r="E7" i="2"/>
  <c r="E106" i="2"/>
  <c r="L90" i="1"/>
  <c r="AM90" i="1"/>
  <c r="AM89" i="1"/>
  <c r="L89" i="1"/>
  <c r="AM87" i="1"/>
  <c r="L87" i="1"/>
  <c r="L85" i="1"/>
  <c r="L84" i="1"/>
  <c r="J124" i="2"/>
  <c r="J119" i="2"/>
  <c r="BK123" i="2"/>
  <c r="BK120" i="2"/>
  <c r="BK118" i="2"/>
  <c r="BK121" i="3"/>
  <c r="F37" i="3"/>
  <c r="BK122" i="2"/>
  <c r="BK124" i="2"/>
  <c r="J121" i="2"/>
  <c r="J118" i="2"/>
  <c r="J117" i="2"/>
  <c r="J123" i="2"/>
  <c r="AS94" i="1"/>
  <c r="BK119" i="2"/>
  <c r="BK122" i="3"/>
  <c r="BK121" i="2"/>
  <c r="J122" i="2"/>
  <c r="J120" i="2"/>
  <c r="BK117" i="2"/>
  <c r="J122" i="3"/>
  <c r="J121" i="3"/>
  <c r="BK116" i="2" l="1"/>
  <c r="J116" i="2"/>
  <c r="J96" i="2"/>
  <c r="T116" i="2"/>
  <c r="BK120" i="3"/>
  <c r="BK119" i="3"/>
  <c r="J119" i="3"/>
  <c r="J97" i="3"/>
  <c r="P120" i="3"/>
  <c r="P119" i="3"/>
  <c r="P118" i="3"/>
  <c r="AU96" i="1"/>
  <c r="P116" i="2"/>
  <c r="AU95" i="1"/>
  <c r="R116" i="2"/>
  <c r="R120" i="3"/>
  <c r="R119" i="3" s="1"/>
  <c r="R118" i="3" s="1"/>
  <c r="T120" i="3"/>
  <c r="T119" i="3"/>
  <c r="T118" i="3"/>
  <c r="E85" i="3"/>
  <c r="J91" i="3"/>
  <c r="F91" i="3"/>
  <c r="J92" i="3"/>
  <c r="J112" i="3"/>
  <c r="F115" i="3"/>
  <c r="BE121" i="3"/>
  <c r="BE122" i="3"/>
  <c r="BD96" i="1"/>
  <c r="E85" i="2"/>
  <c r="J89" i="2"/>
  <c r="F91" i="2"/>
  <c r="J91" i="2"/>
  <c r="F92" i="2"/>
  <c r="J92" i="2"/>
  <c r="BE117" i="2"/>
  <c r="BE119" i="2"/>
  <c r="BE120" i="2"/>
  <c r="BE121" i="2"/>
  <c r="BE122" i="2"/>
  <c r="BE123" i="2"/>
  <c r="BE118" i="2"/>
  <c r="BE124" i="2"/>
  <c r="F37" i="2"/>
  <c r="BD95" i="1"/>
  <c r="BD94" i="1"/>
  <c r="W33" i="1"/>
  <c r="F36" i="2"/>
  <c r="BC95" i="1"/>
  <c r="J34" i="2"/>
  <c r="AW95" i="1"/>
  <c r="F34" i="3"/>
  <c r="BA96" i="1"/>
  <c r="J30" i="2"/>
  <c r="F34" i="2"/>
  <c r="BA95" i="1" s="1"/>
  <c r="J34" i="3"/>
  <c r="AW96" i="1"/>
  <c r="F36" i="3"/>
  <c r="BC96" i="1"/>
  <c r="F35" i="2"/>
  <c r="BB95" i="1"/>
  <c r="F35" i="3"/>
  <c r="BB96" i="1" s="1"/>
  <c r="BK118" i="3" l="1"/>
  <c r="J118" i="3"/>
  <c r="J96" i="3"/>
  <c r="J120" i="3"/>
  <c r="J98" i="3"/>
  <c r="AG95" i="1"/>
  <c r="AU94" i="1"/>
  <c r="J33" i="2"/>
  <c r="AV95" i="1" s="1"/>
  <c r="AT95" i="1" s="1"/>
  <c r="BC94" i="1"/>
  <c r="W32" i="1"/>
  <c r="F33" i="3"/>
  <c r="AZ96" i="1" s="1"/>
  <c r="F33" i="2"/>
  <c r="AZ95" i="1" s="1"/>
  <c r="BB94" i="1"/>
  <c r="AX94" i="1"/>
  <c r="BA94" i="1"/>
  <c r="W30" i="1"/>
  <c r="J33" i="3"/>
  <c r="AV96" i="1"/>
  <c r="AT96" i="1"/>
  <c r="AN95" i="1" l="1"/>
  <c r="J39" i="2"/>
  <c r="J30" i="3"/>
  <c r="AG96" i="1"/>
  <c r="AG94" i="1"/>
  <c r="AK26" i="1"/>
  <c r="AZ94" i="1"/>
  <c r="W29" i="1"/>
  <c r="AY94" i="1"/>
  <c r="W31" i="1"/>
  <c r="AW94" i="1"/>
  <c r="AK30" i="1"/>
  <c r="J39" i="3" l="1"/>
  <c r="AN96" i="1"/>
  <c r="AV94" i="1"/>
  <c r="AK29" i="1"/>
  <c r="AK35" i="1"/>
  <c r="AT94" i="1" l="1"/>
  <c r="AN94" i="1" l="1"/>
</calcChain>
</file>

<file path=xl/sharedStrings.xml><?xml version="1.0" encoding="utf-8"?>
<sst xmlns="http://schemas.openxmlformats.org/spreadsheetml/2006/main" count="509" uniqueCount="149">
  <si>
    <t>Export Komplet</t>
  </si>
  <si>
    <t/>
  </si>
  <si>
    <t>2.0</t>
  </si>
  <si>
    <t>ZAMOK</t>
  </si>
  <si>
    <t>False</t>
  </si>
  <si>
    <t>{d2b2ebd9-0e1e-4bfb-9db9-bf5388d7eec0}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</si>
  <si>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</si>
  <si>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</si>
  <si>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</si>
  <si>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</si>
  <si>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</si>
  <si>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</si>
  <si>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</si>
  <si>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</si>
  <si>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KON_PIO_SOK_KNC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</si>
  <si>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</si>
  <si>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</si>
  <si>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Pionýrů 1614 - koncová zařízení</t>
  </si>
  <si>
    <t>KSO:</t>
  </si>
  <si>
    <t>CC-CZ:</t>
  </si>
  <si>
    <t>Místo:</t>
  </si>
  <si>
    <t xml:space="preserve"> </t>
  </si>
  <si>
    <t>Datum:</t>
  </si>
  <si>
    <t>10. 10. 2024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</si>
  <si>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</si>
  <si>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</si>
  <si>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</si>
  <si>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</si>
  <si>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</si>
  <si>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</si>
  <si>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</si>
  <si>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</si>
  <si>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</si>
  <si>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</si>
  <si>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</si>
  <si>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</si>
  <si>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</si>
  <si>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</si>
  <si>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</si>
  <si>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</si>
  <si>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</si>
  <si>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</si>
  <si>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</si>
  <si>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</si>
  <si>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</si>
  <si>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</si>
  <si>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</si>
  <si>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</si>
  <si>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</si>
  <si>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</si>
  <si>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</si>
  <si>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</si>
  <si>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</si>
  <si>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</si>
  <si>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</si>
  <si>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</si>
  <si>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</si>
  <si>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</si>
  <si>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</si>
  <si>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</si>
  <si>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</si>
  <si>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</si>
  <si>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</si>
  <si>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</si>
  <si>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</si>
  <si>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</si>
  <si>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</si>
  <si>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</si>
  <si>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</si>
  <si>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</si>
  <si>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</si>
  <si>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</si>
  <si>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</si>
  <si>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</si>
  <si>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</si>
  <si>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</si>
  <si>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</si>
  <si>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</si>
  <si>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</si>
  <si>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Koncová zařízení</t>
  </si>
  <si>
    <t>STA</t>
  </si>
  <si>
    <t>1</t>
  </si>
  <si>
    <t>{a74e3409-4a2f-4f6a-9306-45d53b521d8f}</t>
  </si>
  <si>
    <t>2</t>
  </si>
  <si>
    <t>02</t>
  </si>
  <si>
    <t>VRN</t>
  </si>
  <si>
    <t>{5a9b29df-0d88-4153-8a7d-874300a8f269}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</si>
  <si>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</si>
  <si>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</si>
  <si>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</si>
  <si>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</si>
  <si>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</si>
  <si>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</si>
  <si>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</si>
  <si>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</si>
  <si>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</si>
  <si>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</si>
  <si>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</si>
  <si>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</si>
  <si>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</si>
  <si>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</si>
  <si>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</si>
  <si>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</si>
  <si>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</si>
  <si>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</si>
  <si>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</si>
  <si>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</si>
  <si>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</si>
  <si>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</si>
  <si>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</si>
  <si>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Počítač pro učitele - dodání včetně instalace</t>
  </si>
  <si>
    <t>ks</t>
  </si>
  <si>
    <t>8</t>
  </si>
  <si>
    <t>ROZPOCET</t>
  </si>
  <si>
    <t>4</t>
  </si>
  <si>
    <t>E002</t>
  </si>
  <si>
    <t>Počítač pro žáky - dodání včetně instalace</t>
  </si>
  <si>
    <t>3</t>
  </si>
  <si>
    <t>E003</t>
  </si>
  <si>
    <t>Dataprojektor - dodání včetně instalace</t>
  </si>
  <si>
    <t>6</t>
  </si>
  <si>
    <t>E004</t>
  </si>
  <si>
    <t>Řezací plotr - dodání včetně instalace</t>
  </si>
  <si>
    <t>5</t>
  </si>
  <si>
    <t>E005</t>
  </si>
  <si>
    <t>Tiskárna - dodání včetně instalace</t>
  </si>
  <si>
    <t>1795372116</t>
  </si>
  <si>
    <t>E006</t>
  </si>
  <si>
    <t>Interaktivní LCD - dodání včetně instalace</t>
  </si>
  <si>
    <t>2012907054</t>
  </si>
  <si>
    <t>7</t>
  </si>
  <si>
    <t>E007</t>
  </si>
  <si>
    <t>Vozík pro interaktivní LCD</t>
  </si>
  <si>
    <t>-165703744</t>
  </si>
  <si>
    <t>E008</t>
  </si>
  <si>
    <t>Držák na zeď pro interaktivní LCD</t>
  </si>
  <si>
    <t>735547665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</si>
  <si>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</si>
  <si>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</si>
  <si>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</si>
  <si>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</si>
  <si>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</si>
  <si>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</si>
  <si>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K</t>
  </si>
  <si>
    <t>092203000</t>
  </si>
  <si>
    <t>Náklady na zaškolení obsluhy</t>
  </si>
  <si>
    <t>kpl</t>
  </si>
  <si>
    <t>111211211R</t>
  </si>
  <si>
    <t>Doprava, vykládka, nakládka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</si>
</sst>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19"/>
      <c r="AQ5" s="19"/>
      <c r="AR5" s="17"/>
      <c r="BE5" s="21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19"/>
      <c r="AQ6" s="19"/>
      <c r="AR6" s="17"/>
      <c r="BE6" s="21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4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4"/>
      <c r="BS13" s="14" t="s">
        <v>6</v>
      </c>
    </row>
    <row r="14" spans="1:74" ht="12.75">
      <c r="B14" s="18"/>
      <c r="C14" s="19"/>
      <c r="D14" s="19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4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4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4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4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4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4"/>
    </row>
    <row r="23" spans="1:71" s="1" customFormat="1" ht="16.5" customHeight="1">
      <c r="B23" s="18"/>
      <c r="C23" s="19"/>
      <c r="D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19"/>
      <c r="AP23" s="19"/>
      <c r="AQ23" s="19"/>
      <c r="AR23" s="17"/>
      <c r="BE23" s="21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4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3"/>
      <c r="AQ26" s="33"/>
      <c r="AR26" s="36"/>
      <c r="BE26" s="21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4" t="s">
        <v>34</v>
      </c>
      <c r="M28" s="224"/>
      <c r="N28" s="224"/>
      <c r="O28" s="224"/>
      <c r="P28" s="224"/>
      <c r="Q28" s="33"/>
      <c r="R28" s="33"/>
      <c r="S28" s="33"/>
      <c r="T28" s="33"/>
      <c r="U28" s="33"/>
      <c r="V28" s="33"/>
      <c r="W28" s="224" t="s">
        <v>35</v>
      </c>
      <c r="X28" s="224"/>
      <c r="Y28" s="224"/>
      <c r="Z28" s="224"/>
      <c r="AA28" s="224"/>
      <c r="AB28" s="224"/>
      <c r="AC28" s="224"/>
      <c r="AD28" s="224"/>
      <c r="AE28" s="224"/>
      <c r="AF28" s="33"/>
      <c r="AG28" s="33"/>
      <c r="AH28" s="33"/>
      <c r="AI28" s="33"/>
      <c r="AJ28" s="33"/>
      <c r="AK28" s="224" t="s">
        <v>36</v>
      </c>
      <c r="AL28" s="224"/>
      <c r="AM28" s="224"/>
      <c r="AN28" s="224"/>
      <c r="AO28" s="224"/>
      <c r="AP28" s="33"/>
      <c r="AQ28" s="33"/>
      <c r="AR28" s="36"/>
      <c r="BE28" s="214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7">
        <v>0.21</v>
      </c>
      <c r="M29" s="226"/>
      <c r="N29" s="226"/>
      <c r="O29" s="226"/>
      <c r="P29" s="226"/>
      <c r="Q29" s="38"/>
      <c r="R29" s="38"/>
      <c r="S29" s="38"/>
      <c r="T29" s="38"/>
      <c r="U29" s="38"/>
      <c r="V29" s="38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8"/>
      <c r="AG29" s="38"/>
      <c r="AH29" s="38"/>
      <c r="AI29" s="38"/>
      <c r="AJ29" s="38"/>
      <c r="AK29" s="225">
        <f>ROUND(AV94, 2)</f>
        <v>0</v>
      </c>
      <c r="AL29" s="226"/>
      <c r="AM29" s="226"/>
      <c r="AN29" s="226"/>
      <c r="AO29" s="226"/>
      <c r="AP29" s="38"/>
      <c r="AQ29" s="38"/>
      <c r="AR29" s="39"/>
      <c r="BE29" s="215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7">
        <v>0.12</v>
      </c>
      <c r="M30" s="226"/>
      <c r="N30" s="226"/>
      <c r="O30" s="226"/>
      <c r="P30" s="226"/>
      <c r="Q30" s="38"/>
      <c r="R30" s="38"/>
      <c r="S30" s="38"/>
      <c r="T30" s="38"/>
      <c r="U30" s="38"/>
      <c r="V30" s="38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8"/>
      <c r="AG30" s="38"/>
      <c r="AH30" s="38"/>
      <c r="AI30" s="38"/>
      <c r="AJ30" s="38"/>
      <c r="AK30" s="225">
        <f>ROUND(AW94, 2)</f>
        <v>0</v>
      </c>
      <c r="AL30" s="226"/>
      <c r="AM30" s="226"/>
      <c r="AN30" s="226"/>
      <c r="AO30" s="226"/>
      <c r="AP30" s="38"/>
      <c r="AQ30" s="38"/>
      <c r="AR30" s="39"/>
      <c r="BE30" s="215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7">
        <v>0.21</v>
      </c>
      <c r="M31" s="226"/>
      <c r="N31" s="226"/>
      <c r="O31" s="226"/>
      <c r="P31" s="226"/>
      <c r="Q31" s="38"/>
      <c r="R31" s="38"/>
      <c r="S31" s="38"/>
      <c r="T31" s="38"/>
      <c r="U31" s="38"/>
      <c r="V31" s="38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38"/>
      <c r="AG31" s="38"/>
      <c r="AH31" s="38"/>
      <c r="AI31" s="38"/>
      <c r="AJ31" s="38"/>
      <c r="AK31" s="225">
        <v>0</v>
      </c>
      <c r="AL31" s="226"/>
      <c r="AM31" s="226"/>
      <c r="AN31" s="226"/>
      <c r="AO31" s="226"/>
      <c r="AP31" s="38"/>
      <c r="AQ31" s="38"/>
      <c r="AR31" s="39"/>
      <c r="BE31" s="215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7">
        <v>0.12</v>
      </c>
      <c r="M32" s="226"/>
      <c r="N32" s="226"/>
      <c r="O32" s="226"/>
      <c r="P32" s="226"/>
      <c r="Q32" s="38"/>
      <c r="R32" s="38"/>
      <c r="S32" s="38"/>
      <c r="T32" s="38"/>
      <c r="U32" s="38"/>
      <c r="V32" s="38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38"/>
      <c r="AG32" s="38"/>
      <c r="AH32" s="38"/>
      <c r="AI32" s="38"/>
      <c r="AJ32" s="38"/>
      <c r="AK32" s="225">
        <v>0</v>
      </c>
      <c r="AL32" s="226"/>
      <c r="AM32" s="226"/>
      <c r="AN32" s="226"/>
      <c r="AO32" s="226"/>
      <c r="AP32" s="38"/>
      <c r="AQ32" s="38"/>
      <c r="AR32" s="39"/>
      <c r="BE32" s="215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7">
        <v>0</v>
      </c>
      <c r="M33" s="226"/>
      <c r="N33" s="226"/>
      <c r="O33" s="226"/>
      <c r="P33" s="226"/>
      <c r="Q33" s="38"/>
      <c r="R33" s="38"/>
      <c r="S33" s="38"/>
      <c r="T33" s="38"/>
      <c r="U33" s="38"/>
      <c r="V33" s="38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8"/>
      <c r="AG33" s="38"/>
      <c r="AH33" s="38"/>
      <c r="AI33" s="38"/>
      <c r="AJ33" s="38"/>
      <c r="AK33" s="225">
        <v>0</v>
      </c>
      <c r="AL33" s="226"/>
      <c r="AM33" s="226"/>
      <c r="AN33" s="226"/>
      <c r="AO33" s="226"/>
      <c r="AP33" s="38"/>
      <c r="AQ33" s="38"/>
      <c r="AR33" s="39"/>
      <c r="BE33" s="21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4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8" t="s">
        <v>45</v>
      </c>
      <c r="Y35" s="229"/>
      <c r="Z35" s="229"/>
      <c r="AA35" s="229"/>
      <c r="AB35" s="229"/>
      <c r="AC35" s="42"/>
      <c r="AD35" s="42"/>
      <c r="AE35" s="42"/>
      <c r="AF35" s="42"/>
      <c r="AG35" s="42"/>
      <c r="AH35" s="42"/>
      <c r="AI35" s="42"/>
      <c r="AJ35" s="42"/>
      <c r="AK35" s="230">
        <f>SUM(AK26:AK33)</f>
        <v>0</v>
      </c>
      <c r="AL35" s="229"/>
      <c r="AM35" s="229"/>
      <c r="AN35" s="229"/>
      <c r="AO35" s="23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KON_PIO_SOK_KNC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2" t="str">
        <f>K6</f>
        <v>Základní škola Pionýrů 1614 - koncová zařízení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4" t="str">
        <f>IF(AN8= "","",AN8)</f>
        <v>10. 10. 2024</v>
      </c>
      <c r="AN87" s="23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5" t="str">
        <f>IF(E17="","",E17)</f>
        <v xml:space="preserve"> </v>
      </c>
      <c r="AN89" s="236"/>
      <c r="AO89" s="236"/>
      <c r="AP89" s="236"/>
      <c r="AQ89" s="33"/>
      <c r="AR89" s="36"/>
      <c r="AS89" s="237" t="s">
        <v>53</v>
      </c>
      <c r="AT89" s="23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5" t="str">
        <f>IF(E20="","",E20)</f>
        <v xml:space="preserve"> </v>
      </c>
      <c r="AN90" s="236"/>
      <c r="AO90" s="236"/>
      <c r="AP90" s="236"/>
      <c r="AQ90" s="33"/>
      <c r="AR90" s="36"/>
      <c r="AS90" s="239"/>
      <c r="AT90" s="24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1"/>
      <c r="AT91" s="24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3" t="s">
        <v>54</v>
      </c>
      <c r="D92" s="244"/>
      <c r="E92" s="244"/>
      <c r="F92" s="244"/>
      <c r="G92" s="244"/>
      <c r="H92" s="70"/>
      <c r="I92" s="245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56</v>
      </c>
      <c r="AH92" s="244"/>
      <c r="AI92" s="244"/>
      <c r="AJ92" s="244"/>
      <c r="AK92" s="244"/>
      <c r="AL92" s="244"/>
      <c r="AM92" s="244"/>
      <c r="AN92" s="245" t="s">
        <v>57</v>
      </c>
      <c r="AO92" s="244"/>
      <c r="AP92" s="247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1">
        <f>ROUND(SUM(AG95:AG96),2)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50" t="s">
        <v>78</v>
      </c>
      <c r="E95" s="250"/>
      <c r="F95" s="250"/>
      <c r="G95" s="250"/>
      <c r="H95" s="250"/>
      <c r="I95" s="93"/>
      <c r="J95" s="250" t="s">
        <v>79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'01 - Koncová zařízení'!J30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94" t="s">
        <v>80</v>
      </c>
      <c r="AR95" s="95"/>
      <c r="AS95" s="96">
        <v>0</v>
      </c>
      <c r="AT95" s="97">
        <f>ROUND(SUM(AV95:AW95),2)</f>
        <v>0</v>
      </c>
      <c r="AU95" s="98">
        <f>'01 - Koncová zařízení'!P116</f>
        <v>0</v>
      </c>
      <c r="AV95" s="97">
        <f>'01 - Koncová zařízení'!J33</f>
        <v>0</v>
      </c>
      <c r="AW95" s="97">
        <f>'01 - Koncová zařízení'!J34</f>
        <v>0</v>
      </c>
      <c r="AX95" s="97">
        <f>'01 - Koncová zařízení'!J35</f>
        <v>0</v>
      </c>
      <c r="AY95" s="97">
        <f>'01 - Koncová zařízení'!J36</f>
        <v>0</v>
      </c>
      <c r="AZ95" s="97">
        <f>'01 - Koncová zařízení'!F33</f>
        <v>0</v>
      </c>
      <c r="BA95" s="97">
        <f>'01 - Koncová zařízení'!F34</f>
        <v>0</v>
      </c>
      <c r="BB95" s="97">
        <f>'01 - Koncová zařízení'!F35</f>
        <v>0</v>
      </c>
      <c r="BC95" s="97">
        <f>'01 - Koncová zařízení'!F36</f>
        <v>0</v>
      </c>
      <c r="BD95" s="99">
        <f>'01 - Koncová zařízení'!F37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50" t="s">
        <v>84</v>
      </c>
      <c r="E96" s="250"/>
      <c r="F96" s="250"/>
      <c r="G96" s="250"/>
      <c r="H96" s="250"/>
      <c r="I96" s="93"/>
      <c r="J96" s="250" t="s">
        <v>85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'02 - VRN'!J30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'02 - VRN'!P118</f>
        <v>0</v>
      </c>
      <c r="AV96" s="102">
        <f>'02 - VRN'!J33</f>
        <v>0</v>
      </c>
      <c r="AW96" s="102">
        <f>'02 - VRN'!J34</f>
        <v>0</v>
      </c>
      <c r="AX96" s="102">
        <f>'02 - VRN'!J35</f>
        <v>0</v>
      </c>
      <c r="AY96" s="102">
        <f>'02 - VRN'!J36</f>
        <v>0</v>
      </c>
      <c r="AZ96" s="102">
        <f>'02 - VRN'!F33</f>
        <v>0</v>
      </c>
      <c r="BA96" s="102">
        <f>'02 - VRN'!F34</f>
        <v>0</v>
      </c>
      <c r="BB96" s="102">
        <f>'02 - VRN'!F35</f>
        <v>0</v>
      </c>
      <c r="BC96" s="102">
        <f>'02 - VRN'!F36</f>
        <v>0</v>
      </c>
      <c r="BD96" s="104">
        <f>'02 - VRN'!F37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8rT35Aq//1WXWLaBM+lOrqSX6YTdgwBR/4UuotNGHTzf5pPKOSThEecy3EWenphr/Br0nPkLxhVptDBvkXBlRA==" saltValue="dSc3Y0IStyYMFkNm0cy4ctvpJ962sW+5GON1xrKkaIMKsC1od/W4tMBib7PxronxkLph6GLvVTFs/dSNwvO0Y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cová zařízení'!C2" display="/" xr:uid="{00000000-0004-0000-0000-000000000000}"/>
    <hyperlink ref="A96" location="'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4" t="str">
        <f>'Rekapitulace stavby'!K6</f>
        <v>Základní škola Pionýrů 1614 - koncová zařízení</v>
      </c>
      <c r="F7" s="255"/>
      <c r="G7" s="255"/>
      <c r="H7" s="255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6" t="s">
        <v>89</v>
      </c>
      <c r="F9" s="257"/>
      <c r="G9" s="257"/>
      <c r="H9" s="25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10. 10. 2024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8" t="str">
        <f>'Rekapitulace stavby'!E14</f>
        <v>Vyplň údaj</v>
      </c>
      <c r="F18" s="259"/>
      <c r="G18" s="259"/>
      <c r="H18" s="25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0" t="s">
        <v>1</v>
      </c>
      <c r="F27" s="260"/>
      <c r="G27" s="260"/>
      <c r="H27" s="26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ROUND((SUM(BE116:BE124)),  2)</f>
        <v>0</v>
      </c>
      <c r="G33" s="31"/>
      <c r="H33" s="31"/>
      <c r="I33" s="121">
        <v>0.21</v>
      </c>
      <c r="J33" s="120">
        <f>ROUND(((SUM(BE116:BE124))*I33),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ROUND((SUM(BF116:BF124)),  2)</f>
        <v>0</v>
      </c>
      <c r="G34" s="31"/>
      <c r="H34" s="31"/>
      <c r="I34" s="121">
        <v>0.12</v>
      </c>
      <c r="J34" s="120">
        <f>ROUND(((SUM(BF116:BF124))*I34),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ROUND((SUM(BG116:BG124)),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ROUND((SUM(BH116:BH124)),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ROUND((SUM(BI116:BI124)),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Základní škola Pionýrů 1614 - koncová zařízení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2" t="str">
        <f>E9</f>
        <v>01 - Koncová zařízení</v>
      </c>
      <c r="F87" s="263"/>
      <c r="G87" s="263"/>
      <c r="H87" s="26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10. 10. 2024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95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1" t="str">
        <f>E7</f>
        <v>Základní škola Pionýrů 1614 - koncová zařízení</v>
      </c>
      <c r="F106" s="262"/>
      <c r="G106" s="262"/>
      <c r="H106" s="262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88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32" t="str">
        <f>E9</f>
        <v>01 - Koncová zařízení</v>
      </c>
      <c r="F108" s="263"/>
      <c r="G108" s="263"/>
      <c r="H108" s="26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10. 10. 2024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E15</f>
        <v xml:space="preserve"> </v>
      </c>
      <c r="G112" s="33"/>
      <c r="H112" s="33"/>
      <c r="I112" s="26" t="s">
        <v>29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27</v>
      </c>
      <c r="D113" s="33"/>
      <c r="E113" s="33"/>
      <c r="F113" s="24" t="str">
        <f>IF(E18="","",E18)</f>
        <v>Vyplň údaj</v>
      </c>
      <c r="G113" s="33"/>
      <c r="H113" s="33"/>
      <c r="I113" s="26" t="s">
        <v>31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>
      <c r="A115" s="144"/>
      <c r="B115" s="145"/>
      <c r="C115" s="146" t="s">
        <v>96</v>
      </c>
      <c r="D115" s="147" t="s">
        <v>58</v>
      </c>
      <c r="E115" s="147" t="s">
        <v>54</v>
      </c>
      <c r="F115" s="147" t="s">
        <v>55</v>
      </c>
      <c r="G115" s="147" t="s">
        <v>97</v>
      </c>
      <c r="H115" s="147" t="s">
        <v>98</v>
      </c>
      <c r="I115" s="147" t="s">
        <v>99</v>
      </c>
      <c r="J115" s="147" t="s">
        <v>92</v>
      </c>
      <c r="K115" s="148" t="s">
        <v>100</v>
      </c>
      <c r="L115" s="149"/>
      <c r="M115" s="72" t="s">
        <v>1</v>
      </c>
      <c r="N115" s="73" t="s">
        <v>37</v>
      </c>
      <c r="O115" s="73" t="s">
        <v>101</v>
      </c>
      <c r="P115" s="73" t="s">
        <v>102</v>
      </c>
      <c r="Q115" s="73" t="s">
        <v>103</v>
      </c>
      <c r="R115" s="73" t="s">
        <v>104</v>
      </c>
      <c r="S115" s="73" t="s">
        <v>105</v>
      </c>
      <c r="T115" s="74" t="s">
        <v>106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</row>
    <row r="116" spans="1:65" s="2" customFormat="1" ht="22.9" customHeight="1">
      <c r="A116" s="31"/>
      <c r="B116" s="32"/>
      <c r="C116" s="79" t="s">
        <v>107</v>
      </c>
      <c r="D116" s="33"/>
      <c r="E116" s="33"/>
      <c r="F116" s="33"/>
      <c r="G116" s="33"/>
      <c r="H116" s="33"/>
      <c r="I116" s="33"/>
      <c r="J116" s="150">
        <f>BK116</f>
        <v>0</v>
      </c>
      <c r="K116" s="33"/>
      <c r="L116" s="36"/>
      <c r="M116" s="75"/>
      <c r="N116" s="151"/>
      <c r="O116" s="76"/>
      <c r="P116" s="152">
        <f>SUM(P117:P124)</f>
        <v>0</v>
      </c>
      <c r="Q116" s="76"/>
      <c r="R116" s="152">
        <f>SUM(R117:R124)</f>
        <v>0</v>
      </c>
      <c r="S116" s="76"/>
      <c r="T116" s="153">
        <f>SUM(T117:T124)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72</v>
      </c>
      <c r="AU116" s="14" t="s">
        <v>94</v>
      </c>
      <c r="BK116" s="154">
        <f>SUM(BK117:BK124)</f>
        <v>0</v>
      </c>
    </row>
    <row r="117" spans="1:65" s="2" customFormat="1" ht="16.5" customHeight="1">
      <c r="A117" s="31"/>
      <c r="B117" s="32"/>
      <c r="C117" s="155" t="s">
        <v>81</v>
      </c>
      <c r="D117" s="155" t="s">
        <v>108</v>
      </c>
      <c r="E117" s="156" t="s">
        <v>109</v>
      </c>
      <c r="F117" s="157" t="s">
        <v>110</v>
      </c>
      <c r="G117" s="158" t="s">
        <v>111</v>
      </c>
      <c r="H117" s="159">
        <v>24</v>
      </c>
      <c r="I117" s="160"/>
      <c r="J117" s="161">
        <f t="shared" ref="J117:J124" si="0">ROUND(I117*H117,2)</f>
        <v>0</v>
      </c>
      <c r="K117" s="157" t="s">
        <v>1</v>
      </c>
      <c r="L117" s="162"/>
      <c r="M117" s="163" t="s">
        <v>1</v>
      </c>
      <c r="N117" s="164" t="s">
        <v>38</v>
      </c>
      <c r="O117" s="68"/>
      <c r="P117" s="165">
        <f t="shared" ref="P117:P124" si="1">O117*H117</f>
        <v>0</v>
      </c>
      <c r="Q117" s="165">
        <v>0</v>
      </c>
      <c r="R117" s="165">
        <f t="shared" ref="R117:R124" si="2">Q117*H117</f>
        <v>0</v>
      </c>
      <c r="S117" s="165">
        <v>0</v>
      </c>
      <c r="T117" s="166">
        <f t="shared" ref="T117:T124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7" t="s">
        <v>112</v>
      </c>
      <c r="AT117" s="167" t="s">
        <v>108</v>
      </c>
      <c r="AU117" s="167" t="s">
        <v>73</v>
      </c>
      <c r="AY117" s="14" t="s">
        <v>113</v>
      </c>
      <c r="BE117" s="168">
        <f t="shared" ref="BE117:BE124" si="4">IF(N117="základní",J117,0)</f>
        <v>0</v>
      </c>
      <c r="BF117" s="168">
        <f t="shared" ref="BF117:BF124" si="5">IF(N117="snížená",J117,0)</f>
        <v>0</v>
      </c>
      <c r="BG117" s="168">
        <f t="shared" ref="BG117:BG124" si="6">IF(N117="zákl. přenesená",J117,0)</f>
        <v>0</v>
      </c>
      <c r="BH117" s="168">
        <f t="shared" ref="BH117:BH124" si="7">IF(N117="sníž. přenesená",J117,0)</f>
        <v>0</v>
      </c>
      <c r="BI117" s="168">
        <f t="shared" ref="BI117:BI124" si="8">IF(N117="nulová",J117,0)</f>
        <v>0</v>
      </c>
      <c r="BJ117" s="14" t="s">
        <v>81</v>
      </c>
      <c r="BK117" s="168">
        <f t="shared" ref="BK117:BK124" si="9">ROUND(I117*H117,2)</f>
        <v>0</v>
      </c>
      <c r="BL117" s="14" t="s">
        <v>114</v>
      </c>
      <c r="BM117" s="167" t="s">
        <v>83</v>
      </c>
    </row>
    <row r="118" spans="1:65" s="2" customFormat="1" ht="16.5" customHeight="1">
      <c r="A118" s="31"/>
      <c r="B118" s="32"/>
      <c r="C118" s="155" t="s">
        <v>83</v>
      </c>
      <c r="D118" s="155" t="s">
        <v>108</v>
      </c>
      <c r="E118" s="156" t="s">
        <v>115</v>
      </c>
      <c r="F118" s="157" t="s">
        <v>116</v>
      </c>
      <c r="G118" s="158" t="s">
        <v>111</v>
      </c>
      <c r="H118" s="159">
        <v>10</v>
      </c>
      <c r="I118" s="160"/>
      <c r="J118" s="161">
        <f t="shared" si="0"/>
        <v>0</v>
      </c>
      <c r="K118" s="157" t="s">
        <v>1</v>
      </c>
      <c r="L118" s="162"/>
      <c r="M118" s="163" t="s">
        <v>1</v>
      </c>
      <c r="N118" s="164" t="s">
        <v>38</v>
      </c>
      <c r="O118" s="68"/>
      <c r="P118" s="165">
        <f t="shared" si="1"/>
        <v>0</v>
      </c>
      <c r="Q118" s="165">
        <v>0</v>
      </c>
      <c r="R118" s="165">
        <f t="shared" si="2"/>
        <v>0</v>
      </c>
      <c r="S118" s="165">
        <v>0</v>
      </c>
      <c r="T118" s="166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67" t="s">
        <v>112</v>
      </c>
      <c r="AT118" s="167" t="s">
        <v>108</v>
      </c>
      <c r="AU118" s="167" t="s">
        <v>73</v>
      </c>
      <c r="AY118" s="14" t="s">
        <v>113</v>
      </c>
      <c r="BE118" s="168">
        <f t="shared" si="4"/>
        <v>0</v>
      </c>
      <c r="BF118" s="168">
        <f t="shared" si="5"/>
        <v>0</v>
      </c>
      <c r="BG118" s="168">
        <f t="shared" si="6"/>
        <v>0</v>
      </c>
      <c r="BH118" s="168">
        <f t="shared" si="7"/>
        <v>0</v>
      </c>
      <c r="BI118" s="168">
        <f t="shared" si="8"/>
        <v>0</v>
      </c>
      <c r="BJ118" s="14" t="s">
        <v>81</v>
      </c>
      <c r="BK118" s="168">
        <f t="shared" si="9"/>
        <v>0</v>
      </c>
      <c r="BL118" s="14" t="s">
        <v>114</v>
      </c>
      <c r="BM118" s="167" t="s">
        <v>114</v>
      </c>
    </row>
    <row r="119" spans="1:65" s="2" customFormat="1" ht="16.5" customHeight="1">
      <c r="A119" s="31"/>
      <c r="B119" s="32"/>
      <c r="C119" s="155" t="s">
        <v>117</v>
      </c>
      <c r="D119" s="155" t="s">
        <v>108</v>
      </c>
      <c r="E119" s="156" t="s">
        <v>118</v>
      </c>
      <c r="F119" s="157" t="s">
        <v>119</v>
      </c>
      <c r="G119" s="158" t="s">
        <v>111</v>
      </c>
      <c r="H119" s="159">
        <v>20</v>
      </c>
      <c r="I119" s="160"/>
      <c r="J119" s="161">
        <f t="shared" si="0"/>
        <v>0</v>
      </c>
      <c r="K119" s="157" t="s">
        <v>1</v>
      </c>
      <c r="L119" s="162"/>
      <c r="M119" s="163" t="s">
        <v>1</v>
      </c>
      <c r="N119" s="164" t="s">
        <v>38</v>
      </c>
      <c r="O119" s="68"/>
      <c r="P119" s="165">
        <f t="shared" si="1"/>
        <v>0</v>
      </c>
      <c r="Q119" s="165">
        <v>0</v>
      </c>
      <c r="R119" s="165">
        <f t="shared" si="2"/>
        <v>0</v>
      </c>
      <c r="S119" s="165">
        <v>0</v>
      </c>
      <c r="T119" s="166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7" t="s">
        <v>112</v>
      </c>
      <c r="AT119" s="167" t="s">
        <v>108</v>
      </c>
      <c r="AU119" s="167" t="s">
        <v>73</v>
      </c>
      <c r="AY119" s="14" t="s">
        <v>113</v>
      </c>
      <c r="BE119" s="168">
        <f t="shared" si="4"/>
        <v>0</v>
      </c>
      <c r="BF119" s="168">
        <f t="shared" si="5"/>
        <v>0</v>
      </c>
      <c r="BG119" s="168">
        <f t="shared" si="6"/>
        <v>0</v>
      </c>
      <c r="BH119" s="168">
        <f t="shared" si="7"/>
        <v>0</v>
      </c>
      <c r="BI119" s="168">
        <f t="shared" si="8"/>
        <v>0</v>
      </c>
      <c r="BJ119" s="14" t="s">
        <v>81</v>
      </c>
      <c r="BK119" s="168">
        <f t="shared" si="9"/>
        <v>0</v>
      </c>
      <c r="BL119" s="14" t="s">
        <v>114</v>
      </c>
      <c r="BM119" s="167" t="s">
        <v>120</v>
      </c>
    </row>
    <row r="120" spans="1:65" s="2" customFormat="1" ht="16.5" customHeight="1">
      <c r="A120" s="31"/>
      <c r="B120" s="32"/>
      <c r="C120" s="155" t="s">
        <v>114</v>
      </c>
      <c r="D120" s="155" t="s">
        <v>108</v>
      </c>
      <c r="E120" s="156" t="s">
        <v>121</v>
      </c>
      <c r="F120" s="157" t="s">
        <v>122</v>
      </c>
      <c r="G120" s="158" t="s">
        <v>111</v>
      </c>
      <c r="H120" s="159">
        <v>2</v>
      </c>
      <c r="I120" s="160"/>
      <c r="J120" s="161">
        <f t="shared" si="0"/>
        <v>0</v>
      </c>
      <c r="K120" s="157" t="s">
        <v>1</v>
      </c>
      <c r="L120" s="162"/>
      <c r="M120" s="163" t="s">
        <v>1</v>
      </c>
      <c r="N120" s="164" t="s">
        <v>38</v>
      </c>
      <c r="O120" s="68"/>
      <c r="P120" s="165">
        <f t="shared" si="1"/>
        <v>0</v>
      </c>
      <c r="Q120" s="165">
        <v>0</v>
      </c>
      <c r="R120" s="165">
        <f t="shared" si="2"/>
        <v>0</v>
      </c>
      <c r="S120" s="165">
        <v>0</v>
      </c>
      <c r="T120" s="166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67" t="s">
        <v>112</v>
      </c>
      <c r="AT120" s="167" t="s">
        <v>108</v>
      </c>
      <c r="AU120" s="167" t="s">
        <v>73</v>
      </c>
      <c r="AY120" s="14" t="s">
        <v>113</v>
      </c>
      <c r="BE120" s="168">
        <f t="shared" si="4"/>
        <v>0</v>
      </c>
      <c r="BF120" s="168">
        <f t="shared" si="5"/>
        <v>0</v>
      </c>
      <c r="BG120" s="168">
        <f t="shared" si="6"/>
        <v>0</v>
      </c>
      <c r="BH120" s="168">
        <f t="shared" si="7"/>
        <v>0</v>
      </c>
      <c r="BI120" s="168">
        <f t="shared" si="8"/>
        <v>0</v>
      </c>
      <c r="BJ120" s="14" t="s">
        <v>81</v>
      </c>
      <c r="BK120" s="168">
        <f t="shared" si="9"/>
        <v>0</v>
      </c>
      <c r="BL120" s="14" t="s">
        <v>114</v>
      </c>
      <c r="BM120" s="167" t="s">
        <v>112</v>
      </c>
    </row>
    <row r="121" spans="1:65" s="2" customFormat="1" ht="16.5" customHeight="1">
      <c r="A121" s="31"/>
      <c r="B121" s="32"/>
      <c r="C121" s="155" t="s">
        <v>123</v>
      </c>
      <c r="D121" s="155" t="s">
        <v>108</v>
      </c>
      <c r="E121" s="156" t="s">
        <v>124</v>
      </c>
      <c r="F121" s="157" t="s">
        <v>125</v>
      </c>
      <c r="G121" s="158" t="s">
        <v>111</v>
      </c>
      <c r="H121" s="159">
        <v>12</v>
      </c>
      <c r="I121" s="160"/>
      <c r="J121" s="161">
        <f t="shared" si="0"/>
        <v>0</v>
      </c>
      <c r="K121" s="157" t="s">
        <v>1</v>
      </c>
      <c r="L121" s="162"/>
      <c r="M121" s="163" t="s">
        <v>1</v>
      </c>
      <c r="N121" s="164" t="s">
        <v>38</v>
      </c>
      <c r="O121" s="68"/>
      <c r="P121" s="165">
        <f t="shared" si="1"/>
        <v>0</v>
      </c>
      <c r="Q121" s="165">
        <v>0</v>
      </c>
      <c r="R121" s="165">
        <f t="shared" si="2"/>
        <v>0</v>
      </c>
      <c r="S121" s="165">
        <v>0</v>
      </c>
      <c r="T121" s="166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112</v>
      </c>
      <c r="AT121" s="167" t="s">
        <v>108</v>
      </c>
      <c r="AU121" s="167" t="s">
        <v>73</v>
      </c>
      <c r="AY121" s="14" t="s">
        <v>113</v>
      </c>
      <c r="BE121" s="168">
        <f t="shared" si="4"/>
        <v>0</v>
      </c>
      <c r="BF121" s="168">
        <f t="shared" si="5"/>
        <v>0</v>
      </c>
      <c r="BG121" s="168">
        <f t="shared" si="6"/>
        <v>0</v>
      </c>
      <c r="BH121" s="168">
        <f t="shared" si="7"/>
        <v>0</v>
      </c>
      <c r="BI121" s="168">
        <f t="shared" si="8"/>
        <v>0</v>
      </c>
      <c r="BJ121" s="14" t="s">
        <v>81</v>
      </c>
      <c r="BK121" s="168">
        <f t="shared" si="9"/>
        <v>0</v>
      </c>
      <c r="BL121" s="14" t="s">
        <v>114</v>
      </c>
      <c r="BM121" s="167" t="s">
        <v>126</v>
      </c>
    </row>
    <row r="122" spans="1:65" s="2" customFormat="1" ht="16.5" customHeight="1">
      <c r="A122" s="31"/>
      <c r="B122" s="32"/>
      <c r="C122" s="155" t="s">
        <v>120</v>
      </c>
      <c r="D122" s="155" t="s">
        <v>108</v>
      </c>
      <c r="E122" s="156" t="s">
        <v>127</v>
      </c>
      <c r="F122" s="157" t="s">
        <v>128</v>
      </c>
      <c r="G122" s="158" t="s">
        <v>111</v>
      </c>
      <c r="H122" s="159">
        <v>10</v>
      </c>
      <c r="I122" s="160"/>
      <c r="J122" s="161">
        <f t="shared" si="0"/>
        <v>0</v>
      </c>
      <c r="K122" s="157" t="s">
        <v>1</v>
      </c>
      <c r="L122" s="162"/>
      <c r="M122" s="163" t="s">
        <v>1</v>
      </c>
      <c r="N122" s="164" t="s">
        <v>38</v>
      </c>
      <c r="O122" s="68"/>
      <c r="P122" s="165">
        <f t="shared" si="1"/>
        <v>0</v>
      </c>
      <c r="Q122" s="165">
        <v>0</v>
      </c>
      <c r="R122" s="165">
        <f t="shared" si="2"/>
        <v>0</v>
      </c>
      <c r="S122" s="165">
        <v>0</v>
      </c>
      <c r="T122" s="166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7" t="s">
        <v>112</v>
      </c>
      <c r="AT122" s="167" t="s">
        <v>108</v>
      </c>
      <c r="AU122" s="167" t="s">
        <v>73</v>
      </c>
      <c r="AY122" s="14" t="s">
        <v>113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4" t="s">
        <v>81</v>
      </c>
      <c r="BK122" s="168">
        <f t="shared" si="9"/>
        <v>0</v>
      </c>
      <c r="BL122" s="14" t="s">
        <v>114</v>
      </c>
      <c r="BM122" s="167" t="s">
        <v>129</v>
      </c>
    </row>
    <row r="123" spans="1:65" s="2" customFormat="1" ht="16.5" customHeight="1">
      <c r="A123" s="31"/>
      <c r="B123" s="32"/>
      <c r="C123" s="155" t="s">
        <v>130</v>
      </c>
      <c r="D123" s="155" t="s">
        <v>108</v>
      </c>
      <c r="E123" s="156" t="s">
        <v>131</v>
      </c>
      <c r="F123" s="157" t="s">
        <v>132</v>
      </c>
      <c r="G123" s="158" t="s">
        <v>111</v>
      </c>
      <c r="H123" s="159">
        <v>4</v>
      </c>
      <c r="I123" s="160"/>
      <c r="J123" s="161">
        <f t="shared" si="0"/>
        <v>0</v>
      </c>
      <c r="K123" s="157" t="s">
        <v>1</v>
      </c>
      <c r="L123" s="162"/>
      <c r="M123" s="163" t="s">
        <v>1</v>
      </c>
      <c r="N123" s="164" t="s">
        <v>38</v>
      </c>
      <c r="O123" s="68"/>
      <c r="P123" s="165">
        <f t="shared" si="1"/>
        <v>0</v>
      </c>
      <c r="Q123" s="165">
        <v>0</v>
      </c>
      <c r="R123" s="165">
        <f t="shared" si="2"/>
        <v>0</v>
      </c>
      <c r="S123" s="165">
        <v>0</v>
      </c>
      <c r="T123" s="166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67" t="s">
        <v>112</v>
      </c>
      <c r="AT123" s="167" t="s">
        <v>108</v>
      </c>
      <c r="AU123" s="167" t="s">
        <v>73</v>
      </c>
      <c r="AY123" s="14" t="s">
        <v>113</v>
      </c>
      <c r="BE123" s="168">
        <f t="shared" si="4"/>
        <v>0</v>
      </c>
      <c r="BF123" s="168">
        <f t="shared" si="5"/>
        <v>0</v>
      </c>
      <c r="BG123" s="168">
        <f t="shared" si="6"/>
        <v>0</v>
      </c>
      <c r="BH123" s="168">
        <f t="shared" si="7"/>
        <v>0</v>
      </c>
      <c r="BI123" s="168">
        <f t="shared" si="8"/>
        <v>0</v>
      </c>
      <c r="BJ123" s="14" t="s">
        <v>81</v>
      </c>
      <c r="BK123" s="168">
        <f t="shared" si="9"/>
        <v>0</v>
      </c>
      <c r="BL123" s="14" t="s">
        <v>114</v>
      </c>
      <c r="BM123" s="167" t="s">
        <v>133</v>
      </c>
    </row>
    <row r="124" spans="1:65" s="2" customFormat="1" ht="16.5" customHeight="1">
      <c r="A124" s="31"/>
      <c r="B124" s="32"/>
      <c r="C124" s="155" t="s">
        <v>112</v>
      </c>
      <c r="D124" s="155" t="s">
        <v>108</v>
      </c>
      <c r="E124" s="156" t="s">
        <v>134</v>
      </c>
      <c r="F124" s="157" t="s">
        <v>135</v>
      </c>
      <c r="G124" s="158" t="s">
        <v>111</v>
      </c>
      <c r="H124" s="159">
        <v>6</v>
      </c>
      <c r="I124" s="160"/>
      <c r="J124" s="161">
        <f t="shared" si="0"/>
        <v>0</v>
      </c>
      <c r="K124" s="157" t="s">
        <v>1</v>
      </c>
      <c r="L124" s="162"/>
      <c r="M124" s="169" t="s">
        <v>1</v>
      </c>
      <c r="N124" s="170" t="s">
        <v>38</v>
      </c>
      <c r="O124" s="171"/>
      <c r="P124" s="172">
        <f t="shared" si="1"/>
        <v>0</v>
      </c>
      <c r="Q124" s="172">
        <v>0</v>
      </c>
      <c r="R124" s="172">
        <f t="shared" si="2"/>
        <v>0</v>
      </c>
      <c r="S124" s="172">
        <v>0</v>
      </c>
      <c r="T124" s="173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7" t="s">
        <v>112</v>
      </c>
      <c r="AT124" s="167" t="s">
        <v>108</v>
      </c>
      <c r="AU124" s="167" t="s">
        <v>73</v>
      </c>
      <c r="AY124" s="14" t="s">
        <v>113</v>
      </c>
      <c r="BE124" s="168">
        <f t="shared" si="4"/>
        <v>0</v>
      </c>
      <c r="BF124" s="168">
        <f t="shared" si="5"/>
        <v>0</v>
      </c>
      <c r="BG124" s="168">
        <f t="shared" si="6"/>
        <v>0</v>
      </c>
      <c r="BH124" s="168">
        <f t="shared" si="7"/>
        <v>0</v>
      </c>
      <c r="BI124" s="168">
        <f t="shared" si="8"/>
        <v>0</v>
      </c>
      <c r="BJ124" s="14" t="s">
        <v>81</v>
      </c>
      <c r="BK124" s="168">
        <f t="shared" si="9"/>
        <v>0</v>
      </c>
      <c r="BL124" s="14" t="s">
        <v>114</v>
      </c>
      <c r="BM124" s="167" t="s">
        <v>136</v>
      </c>
    </row>
    <row r="125" spans="1:65" s="2" customFormat="1" ht="6.95" customHeight="1">
      <c r="A125" s="31"/>
      <c r="B125" s="51"/>
      <c r="C125" s="52"/>
      <c r="D125" s="52"/>
      <c r="E125" s="52"/>
      <c r="F125" s="52"/>
      <c r="G125" s="52"/>
      <c r="H125" s="52"/>
      <c r="I125" s="52"/>
      <c r="J125" s="52"/>
      <c r="K125" s="52"/>
      <c r="L125" s="36"/>
      <c r="M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</sheetData>
  <sheetProtection algorithmName="SHA-512" hashValue="KWsV/9OcN+ttPa5uJ666HkGguQtt/ZO6xOkYCVN7DEf2M/Es1QT1tAS8f1zAH34gZ1DGrYgqUgVdpIB2Abk19w==" saltValue="XgHwZDBcFFCj6t+EirsC25VnlUYx2El2zBUoDw4bsvVfIMMt0xovXKts5IVl58wGsmMv6B/V9/Vn5NLnaqarhg==" spinCount="100000" sheet="1" objects="1" scenarios="1" formatColumns="0" formatRows="0" autoFilter="0"/>
  <autoFilter ref="C115:K124" xr:uid="{00000000-0009-0000-0000-000001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4" t="str">
        <f>'Rekapitulace stavby'!K6</f>
        <v>Základní škola Pionýrů 1614 - koncová zařízení</v>
      </c>
      <c r="F7" s="255"/>
      <c r="G7" s="255"/>
      <c r="H7" s="255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6" t="s">
        <v>137</v>
      </c>
      <c r="F9" s="257"/>
      <c r="G9" s="257"/>
      <c r="H9" s="25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10. 10. 2024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8" t="str">
        <f>'Rekapitulace stavby'!E14</f>
        <v>Vyplň údaj</v>
      </c>
      <c r="F18" s="259"/>
      <c r="G18" s="259"/>
      <c r="H18" s="25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0" t="s">
        <v>1</v>
      </c>
      <c r="F27" s="260"/>
      <c r="G27" s="260"/>
      <c r="H27" s="26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ROUND((SUM(BE118:BE122)),  2)</f>
        <v>0</v>
      </c>
      <c r="G33" s="31"/>
      <c r="H33" s="31"/>
      <c r="I33" s="121">
        <v>0.21</v>
      </c>
      <c r="J33" s="120">
        <f>ROUND(((SUM(BE118:BE122))*I33),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ROUND((SUM(BF118:BF122)),  2)</f>
        <v>0</v>
      </c>
      <c r="G34" s="31"/>
      <c r="H34" s="31"/>
      <c r="I34" s="121">
        <v>0.12</v>
      </c>
      <c r="J34" s="120">
        <f>ROUND(((SUM(BF118:BF122))*I34),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ROUND((SUM(BH118:BH122)),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Základní škola Pionýrů 1614 - koncová zařízení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2" t="str">
        <f>E9</f>
        <v>02 - VRN</v>
      </c>
      <c r="F87" s="263"/>
      <c r="G87" s="263"/>
      <c r="H87" s="26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10. 10. 2024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10" customFormat="1" ht="24.95" customHeight="1">
      <c r="B97" s="174"/>
      <c r="C97" s="175"/>
      <c r="D97" s="176" t="s">
        <v>138</v>
      </c>
      <c r="E97" s="177"/>
      <c r="F97" s="177"/>
      <c r="G97" s="177"/>
      <c r="H97" s="177"/>
      <c r="I97" s="177"/>
      <c r="J97" s="178">
        <f>J119</f>
        <v>0</v>
      </c>
      <c r="K97" s="175"/>
      <c r="L97" s="179"/>
    </row>
    <row r="98" spans="1:31" s="11" customFormat="1" ht="19.899999999999999" customHeight="1">
      <c r="B98" s="180"/>
      <c r="C98" s="181"/>
      <c r="D98" s="182" t="s">
        <v>139</v>
      </c>
      <c r="E98" s="183"/>
      <c r="F98" s="183"/>
      <c r="G98" s="183"/>
      <c r="H98" s="183"/>
      <c r="I98" s="183"/>
      <c r="J98" s="184">
        <f>J120</f>
        <v>0</v>
      </c>
      <c r="K98" s="181"/>
      <c r="L98" s="18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95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1" t="str">
        <f>E7</f>
        <v>Základní škola Pionýrů 1614 - koncová zařízení</v>
      </c>
      <c r="F108" s="262"/>
      <c r="G108" s="262"/>
      <c r="H108" s="26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32" t="str">
        <f>E9</f>
        <v>02 - VRN</v>
      </c>
      <c r="F110" s="263"/>
      <c r="G110" s="263"/>
      <c r="H110" s="26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10. 10. 2024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9" customFormat="1" ht="29.25" customHeight="1">
      <c r="A117" s="144"/>
      <c r="B117" s="145"/>
      <c r="C117" s="146" t="s">
        <v>96</v>
      </c>
      <c r="D117" s="147" t="s">
        <v>58</v>
      </c>
      <c r="E117" s="147" t="s">
        <v>54</v>
      </c>
      <c r="F117" s="147" t="s">
        <v>55</v>
      </c>
      <c r="G117" s="147" t="s">
        <v>97</v>
      </c>
      <c r="H117" s="147" t="s">
        <v>98</v>
      </c>
      <c r="I117" s="147" t="s">
        <v>99</v>
      </c>
      <c r="J117" s="147" t="s">
        <v>92</v>
      </c>
      <c r="K117" s="148" t="s">
        <v>100</v>
      </c>
      <c r="L117" s="149"/>
      <c r="M117" s="72" t="s">
        <v>1</v>
      </c>
      <c r="N117" s="73" t="s">
        <v>37</v>
      </c>
      <c r="O117" s="73" t="s">
        <v>101</v>
      </c>
      <c r="P117" s="73" t="s">
        <v>102</v>
      </c>
      <c r="Q117" s="73" t="s">
        <v>103</v>
      </c>
      <c r="R117" s="73" t="s">
        <v>104</v>
      </c>
      <c r="S117" s="73" t="s">
        <v>105</v>
      </c>
      <c r="T117" s="74" t="s">
        <v>106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pans="1:65" s="2" customFormat="1" ht="22.9" customHeight="1">
      <c r="A118" s="31"/>
      <c r="B118" s="32"/>
      <c r="C118" s="79" t="s">
        <v>107</v>
      </c>
      <c r="D118" s="33"/>
      <c r="E118" s="33"/>
      <c r="F118" s="33"/>
      <c r="G118" s="33"/>
      <c r="H118" s="33"/>
      <c r="I118" s="33"/>
      <c r="J118" s="150">
        <f>BK118</f>
        <v>0</v>
      </c>
      <c r="K118" s="33"/>
      <c r="L118" s="36"/>
      <c r="M118" s="75"/>
      <c r="N118" s="151"/>
      <c r="O118" s="76"/>
      <c r="P118" s="152">
        <f>P119</f>
        <v>0</v>
      </c>
      <c r="Q118" s="76"/>
      <c r="R118" s="152">
        <f>R119</f>
        <v>0</v>
      </c>
      <c r="S118" s="76"/>
      <c r="T118" s="153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94</v>
      </c>
      <c r="BK118" s="154">
        <f>BK119</f>
        <v>0</v>
      </c>
    </row>
    <row r="119" spans="1:65" s="12" customFormat="1" ht="25.9" customHeight="1">
      <c r="B119" s="186"/>
      <c r="C119" s="187"/>
      <c r="D119" s="188" t="s">
        <v>72</v>
      </c>
      <c r="E119" s="189" t="s">
        <v>85</v>
      </c>
      <c r="F119" s="189" t="s">
        <v>140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97" t="s">
        <v>123</v>
      </c>
      <c r="AT119" s="198" t="s">
        <v>72</v>
      </c>
      <c r="AU119" s="198" t="s">
        <v>73</v>
      </c>
      <c r="AY119" s="197" t="s">
        <v>113</v>
      </c>
      <c r="BK119" s="199">
        <f>BK120</f>
        <v>0</v>
      </c>
    </row>
    <row r="120" spans="1:65" s="12" customFormat="1" ht="22.9" customHeight="1">
      <c r="B120" s="186"/>
      <c r="C120" s="187"/>
      <c r="D120" s="188" t="s">
        <v>72</v>
      </c>
      <c r="E120" s="200" t="s">
        <v>141</v>
      </c>
      <c r="F120" s="200" t="s">
        <v>142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SUM(P121:P122)</f>
        <v>0</v>
      </c>
      <c r="Q120" s="194"/>
      <c r="R120" s="195">
        <f>SUM(R121:R122)</f>
        <v>0</v>
      </c>
      <c r="S120" s="194"/>
      <c r="T120" s="196">
        <f>SUM(T121:T122)</f>
        <v>0</v>
      </c>
      <c r="AR120" s="197" t="s">
        <v>123</v>
      </c>
      <c r="AT120" s="198" t="s">
        <v>72</v>
      </c>
      <c r="AU120" s="198" t="s">
        <v>81</v>
      </c>
      <c r="AY120" s="197" t="s">
        <v>113</v>
      </c>
      <c r="BK120" s="199">
        <f>SUM(BK121:BK122)</f>
        <v>0</v>
      </c>
    </row>
    <row r="121" spans="1:65" s="2" customFormat="1" ht="16.5" customHeight="1">
      <c r="A121" s="31"/>
      <c r="B121" s="32"/>
      <c r="C121" s="202" t="s">
        <v>81</v>
      </c>
      <c r="D121" s="202" t="s">
        <v>143</v>
      </c>
      <c r="E121" s="203" t="s">
        <v>144</v>
      </c>
      <c r="F121" s="204" t="s">
        <v>145</v>
      </c>
      <c r="G121" s="205" t="s">
        <v>146</v>
      </c>
      <c r="H121" s="206">
        <v>1</v>
      </c>
      <c r="I121" s="207"/>
      <c r="J121" s="208">
        <f>ROUND(I121*H121,2)</f>
        <v>0</v>
      </c>
      <c r="K121" s="204" t="s">
        <v>1</v>
      </c>
      <c r="L121" s="36"/>
      <c r="M121" s="209" t="s">
        <v>1</v>
      </c>
      <c r="N121" s="210" t="s">
        <v>38</v>
      </c>
      <c r="O121" s="68"/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114</v>
      </c>
      <c r="AT121" s="167" t="s">
        <v>143</v>
      </c>
      <c r="AU121" s="167" t="s">
        <v>83</v>
      </c>
      <c r="AY121" s="14" t="s">
        <v>113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4" t="s">
        <v>81</v>
      </c>
      <c r="BK121" s="168">
        <f>ROUND(I121*H121,2)</f>
        <v>0</v>
      </c>
      <c r="BL121" s="14" t="s">
        <v>114</v>
      </c>
      <c r="BM121" s="167" t="s">
        <v>83</v>
      </c>
    </row>
    <row r="122" spans="1:65" s="2" customFormat="1" ht="16.5" customHeight="1">
      <c r="A122" s="31"/>
      <c r="B122" s="32"/>
      <c r="C122" s="202" t="s">
        <v>83</v>
      </c>
      <c r="D122" s="202" t="s">
        <v>143</v>
      </c>
      <c r="E122" s="203" t="s">
        <v>147</v>
      </c>
      <c r="F122" s="204" t="s">
        <v>148</v>
      </c>
      <c r="G122" s="205" t="s">
        <v>146</v>
      </c>
      <c r="H122" s="206">
        <v>1</v>
      </c>
      <c r="I122" s="207"/>
      <c r="J122" s="208">
        <f>ROUND(I122*H122,2)</f>
        <v>0</v>
      </c>
      <c r="K122" s="204" t="s">
        <v>1</v>
      </c>
      <c r="L122" s="36"/>
      <c r="M122" s="211" t="s">
        <v>1</v>
      </c>
      <c r="N122" s="212" t="s">
        <v>38</v>
      </c>
      <c r="O122" s="171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7" t="s">
        <v>114</v>
      </c>
      <c r="AT122" s="167" t="s">
        <v>143</v>
      </c>
      <c r="AU122" s="167" t="s">
        <v>83</v>
      </c>
      <c r="AY122" s="14" t="s">
        <v>113</v>
      </c>
      <c r="BE122" s="168">
        <f>IF(N122="základní",J122,0)</f>
        <v>0</v>
      </c>
      <c r="BF122" s="168">
        <f>IF(N122="snížená",J122,0)</f>
        <v>0</v>
      </c>
      <c r="BG122" s="168">
        <f>IF(N122="zákl. přenesená",J122,0)</f>
        <v>0</v>
      </c>
      <c r="BH122" s="168">
        <f>IF(N122="sníž. přenesená",J122,0)</f>
        <v>0</v>
      </c>
      <c r="BI122" s="168">
        <f>IF(N122="nulová",J122,0)</f>
        <v>0</v>
      </c>
      <c r="BJ122" s="14" t="s">
        <v>81</v>
      </c>
      <c r="BK122" s="168">
        <f>ROUND(I122*H122,2)</f>
        <v>0</v>
      </c>
      <c r="BL122" s="14" t="s">
        <v>114</v>
      </c>
      <c r="BM122" s="167" t="s">
        <v>120</v>
      </c>
    </row>
    <row r="123" spans="1:65" s="2" customFormat="1" ht="6.95" customHeight="1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cpJ6oEAturnetYgryE0zyEWhplmiSRJo5viagymbQt6T0wA6zW/v84Th1sWStvkISLJwRYLFKd8X3QVSv/QTAA==" saltValue="ss7RxvaBbLB3HlnzghJpPG/svI3CgC6vTzqFVCWJfR5WdRtEUuGVzryo7BdUqE4WUB6BzWgNSdysVz2UKSnutw==" spinCount="100000" sheet="1" objects="1" scenarios="1" formatColumns="0" formatRows="0" autoFilter="0"/>
  <autoFilter ref="C117:K122" xr:uid="{00000000-0009-0000-0000-000002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Koncová zařízení</vt:lpstr>
      <vt:lpstr>02 - VRN</vt:lpstr>
      <vt:lpstr>'01 - Koncová zařízení'!Názvy_tisku</vt:lpstr>
      <vt:lpstr>'02 - VRN'!Názvy_tisku</vt:lpstr>
      <vt:lpstr>'Rekapitulace stavby'!Názvy_tisku</vt:lpstr>
      <vt:lpstr>'01 - Koncová zařízení'!Oblast_tisku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Linhová, Sandra</cp:lastModifiedBy>
  <dcterms:created xsi:type="dcterms:W3CDTF">2025-03-12T16:19:38Z</dcterms:created>
  <dcterms:modified xsi:type="dcterms:W3CDTF">2025-03-12T16:47:31Z</dcterms:modified>
</cp:coreProperties>
</file>