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Dropbox\08_Sportovní stavby\Sokolov - výměna UMT\01_DSP\EX\06_ROZPOČET\"/>
    </mc:Choice>
  </mc:AlternateContent>
  <xr:revisionPtr revIDLastSave="0" documentId="13_ncr:1_{8F185E4F-AE01-41F4-9B74-C8C194EDDD96}" xr6:coauthVersionLast="46" xr6:coauthVersionMax="46" xr10:uidLastSave="{00000000-0000-0000-0000-000000000000}"/>
  <bookViews>
    <workbookView xWindow="-38520" yWindow="-5415" windowWidth="38640" windowHeight="21240" activeTab="1" xr2:uid="{00000000-000D-0000-FFFF-FFFF00000000}"/>
  </bookViews>
  <sheets>
    <sheet name="Rekapitulace stavby" sheetId="1" r:id="rId1"/>
    <sheet name="SO 01 - Hrací plocha, vyb..." sheetId="2" r:id="rId2"/>
    <sheet name="SO 02 - Osvětlení hrací p..." sheetId="3" r:id="rId3"/>
    <sheet name="VRN - Vedlejší rozpočtové..." sheetId="4" r:id="rId4"/>
  </sheets>
  <definedNames>
    <definedName name="_xlnm._FilterDatabase" localSheetId="1" hidden="1">'SO 01 - Hrací plocha, vyb...'!$C$124:$K$254</definedName>
    <definedName name="_xlnm._FilterDatabase" localSheetId="2" hidden="1">'SO 02 - Osvětlení hrací p...'!$C$122:$K$174</definedName>
    <definedName name="_xlnm._FilterDatabase" localSheetId="3" hidden="1">'VRN - Vedlejší rozpočtové...'!$C$120:$K$152</definedName>
    <definedName name="_xlnm.Print_Titles" localSheetId="0">'Rekapitulace stavby'!$92:$92</definedName>
    <definedName name="_xlnm.Print_Titles" localSheetId="1">'SO 01 - Hrací plocha, vyb...'!$124:$124</definedName>
    <definedName name="_xlnm.Print_Titles" localSheetId="2">'SO 02 - Osvětlení hrací p...'!$122:$122</definedName>
    <definedName name="_xlnm.Print_Titles" localSheetId="3">'VRN - Vedlejší rozpočtové...'!$120:$120</definedName>
    <definedName name="_xlnm.Print_Area" localSheetId="0">'Rekapitulace stavby'!$D$4:$AO$76,'Rekapitulace stavby'!$C$82:$AQ$98</definedName>
    <definedName name="_xlnm.Print_Area" localSheetId="1">'SO 01 - Hrací plocha, vyb...'!$C$4:$J$39,'SO 01 - Hrací plocha, vyb...'!$C$50:$J$76,'SO 01 - Hrací plocha, vyb...'!$C$82:$J$106,'SO 01 - Hrací plocha, vyb...'!$C$112:$J$254</definedName>
    <definedName name="_xlnm.Print_Area" localSheetId="2">'SO 02 - Osvětlení hrací p...'!$C$4:$J$39,'SO 02 - Osvětlení hrací p...'!$C$50:$J$76,'SO 02 - Osvětlení hrací p...'!$C$82:$J$104,'SO 02 - Osvětlení hrací p...'!$C$110:$J$174</definedName>
    <definedName name="_xlnm.Print_Area" localSheetId="3">'VRN - Vedlejší rozpočtové...'!$C$4:$J$39,'VRN - Vedlejší rozpočtové...'!$C$50:$J$76,'VRN - Vedlejší rozpočtové...'!$C$82:$J$102,'VRN - Vedlejší rozpočtové...'!$C$108:$J$152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T145" i="4" s="1"/>
  <c r="R146" i="4"/>
  <c r="R145" i="4"/>
  <c r="P146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E7" i="4"/>
  <c r="E111" i="4" s="1"/>
  <c r="J37" i="3"/>
  <c r="J36" i="3"/>
  <c r="AY96" i="1" s="1"/>
  <c r="J35" i="3"/>
  <c r="AX96" i="1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T125" i="3" s="1"/>
  <c r="T124" i="3" s="1"/>
  <c r="R126" i="3"/>
  <c r="R125" i="3"/>
  <c r="R124" i="3" s="1"/>
  <c r="P126" i="3"/>
  <c r="P125" i="3" s="1"/>
  <c r="P124" i="3" s="1"/>
  <c r="J120" i="3"/>
  <c r="J119" i="3"/>
  <c r="F119" i="3"/>
  <c r="F117" i="3"/>
  <c r="E115" i="3"/>
  <c r="J92" i="3"/>
  <c r="J91" i="3"/>
  <c r="F91" i="3"/>
  <c r="F89" i="3"/>
  <c r="E87" i="3"/>
  <c r="J18" i="3"/>
  <c r="E18" i="3"/>
  <c r="F92" i="3" s="1"/>
  <c r="J17" i="3"/>
  <c r="J12" i="3"/>
  <c r="J117" i="3"/>
  <c r="E7" i="3"/>
  <c r="E113" i="3"/>
  <c r="J37" i="2"/>
  <c r="J36" i="2"/>
  <c r="AY95" i="1" s="1"/>
  <c r="J35" i="2"/>
  <c r="AX95" i="1" s="1"/>
  <c r="BI254" i="2"/>
  <c r="BH254" i="2"/>
  <c r="BG254" i="2"/>
  <c r="BF254" i="2"/>
  <c r="T254" i="2"/>
  <c r="T253" i="2" s="1"/>
  <c r="R254" i="2"/>
  <c r="R253" i="2" s="1"/>
  <c r="P254" i="2"/>
  <c r="P253" i="2" s="1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T201" i="2"/>
  <c r="R202" i="2"/>
  <c r="R201" i="2"/>
  <c r="P202" i="2"/>
  <c r="P201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/>
  <c r="J17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BK171" i="3"/>
  <c r="J168" i="3"/>
  <c r="J163" i="3"/>
  <c r="BK149" i="3"/>
  <c r="J146" i="3"/>
  <c r="J145" i="3"/>
  <c r="J144" i="3"/>
  <c r="J135" i="3"/>
  <c r="J133" i="3"/>
  <c r="BK126" i="3"/>
  <c r="BK240" i="2"/>
  <c r="J192" i="2"/>
  <c r="J147" i="2"/>
  <c r="BK147" i="3"/>
  <c r="BK143" i="3"/>
  <c r="J140" i="3"/>
  <c r="BK132" i="3"/>
  <c r="BK130" i="3"/>
  <c r="J210" i="2"/>
  <c r="J145" i="2"/>
  <c r="BK151" i="4"/>
  <c r="BK157" i="3"/>
  <c r="J156" i="3"/>
  <c r="BK154" i="3"/>
  <c r="J149" i="3"/>
  <c r="J148" i="3"/>
  <c r="J147" i="3"/>
  <c r="J143" i="3"/>
  <c r="BK142" i="3"/>
  <c r="BK135" i="3"/>
  <c r="BK249" i="2"/>
  <c r="J244" i="2"/>
  <c r="BK226" i="2"/>
  <c r="J208" i="2"/>
  <c r="BK146" i="4"/>
  <c r="J143" i="4"/>
  <c r="J141" i="4"/>
  <c r="J139" i="4"/>
  <c r="BK136" i="4"/>
  <c r="J134" i="4"/>
  <c r="J132" i="4"/>
  <c r="BK130" i="4"/>
  <c r="BK128" i="4"/>
  <c r="BK126" i="4"/>
  <c r="J126" i="4"/>
  <c r="BK124" i="4"/>
  <c r="J124" i="4"/>
  <c r="J233" i="2"/>
  <c r="J220" i="2"/>
  <c r="BK216" i="2"/>
  <c r="BK190" i="2"/>
  <c r="BK188" i="2"/>
  <c r="J136" i="4"/>
  <c r="BK134" i="4"/>
  <c r="BK132" i="4"/>
  <c r="J130" i="4"/>
  <c r="J128" i="4"/>
  <c r="J236" i="2"/>
  <c r="J216" i="2"/>
  <c r="BK183" i="2"/>
  <c r="J140" i="2"/>
  <c r="J136" i="2"/>
  <c r="J132" i="2"/>
  <c r="BK128" i="2"/>
  <c r="BK173" i="3"/>
  <c r="BK163" i="3"/>
  <c r="J154" i="3"/>
  <c r="BK152" i="3"/>
  <c r="BK144" i="3"/>
  <c r="BK140" i="3"/>
  <c r="J130" i="3"/>
  <c r="J228" i="2"/>
  <c r="J223" i="2"/>
  <c r="BK220" i="2"/>
  <c r="BK212" i="2"/>
  <c r="BK210" i="2"/>
  <c r="J200" i="2"/>
  <c r="BK196" i="2"/>
  <c r="J190" i="2"/>
  <c r="J156" i="2"/>
  <c r="BK147" i="2"/>
  <c r="BK140" i="2"/>
  <c r="J149" i="4"/>
  <c r="J173" i="3"/>
  <c r="J165" i="3"/>
  <c r="J164" i="3"/>
  <c r="J162" i="3"/>
  <c r="BK161" i="3"/>
  <c r="BK160" i="3"/>
  <c r="BK156" i="3"/>
  <c r="J152" i="3"/>
  <c r="BK151" i="3"/>
  <c r="BK138" i="3"/>
  <c r="BK230" i="2"/>
  <c r="BK228" i="2"/>
  <c r="BK202" i="2"/>
  <c r="AS94" i="1"/>
  <c r="J146" i="4"/>
  <c r="J169" i="3"/>
  <c r="BK164" i="3"/>
  <c r="BK162" i="3"/>
  <c r="J161" i="3"/>
  <c r="J157" i="3"/>
  <c r="BK146" i="3"/>
  <c r="J142" i="3"/>
  <c r="BK223" i="2"/>
  <c r="BK214" i="2"/>
  <c r="J212" i="2"/>
  <c r="BK166" i="2"/>
  <c r="J171" i="3"/>
  <c r="BK169" i="3"/>
  <c r="BK168" i="3"/>
  <c r="BK165" i="3"/>
  <c r="J160" i="3"/>
  <c r="J151" i="3"/>
  <c r="BK148" i="3"/>
  <c r="BK145" i="3"/>
  <c r="BK133" i="3"/>
  <c r="J132" i="3"/>
  <c r="J254" i="2"/>
  <c r="J249" i="2"/>
  <c r="BK244" i="2"/>
  <c r="J240" i="2"/>
  <c r="BK236" i="2"/>
  <c r="BK233" i="2"/>
  <c r="J214" i="2"/>
  <c r="BK208" i="2"/>
  <c r="BK192" i="2"/>
  <c r="J188" i="2"/>
  <c r="J128" i="2"/>
  <c r="BK149" i="4"/>
  <c r="BK143" i="4"/>
  <c r="BK141" i="4"/>
  <c r="BK139" i="4"/>
  <c r="J138" i="3"/>
  <c r="J126" i="3"/>
  <c r="J230" i="2"/>
  <c r="J183" i="2"/>
  <c r="J175" i="2"/>
  <c r="J166" i="2"/>
  <c r="BK156" i="2"/>
  <c r="BK145" i="2"/>
  <c r="BK132" i="2"/>
  <c r="J151" i="4"/>
  <c r="BK254" i="2"/>
  <c r="J226" i="2"/>
  <c r="J202" i="2"/>
  <c r="BK200" i="2"/>
  <c r="J196" i="2"/>
  <c r="BK175" i="2"/>
  <c r="BK136" i="2"/>
  <c r="P127" i="2" l="1"/>
  <c r="P126" i="2" s="1"/>
  <c r="P125" i="2" s="1"/>
  <c r="AU95" i="1" s="1"/>
  <c r="P225" i="2"/>
  <c r="R138" i="4"/>
  <c r="R122" i="4" s="1"/>
  <c r="R121" i="4" s="1"/>
  <c r="T138" i="4"/>
  <c r="T122" i="4" s="1"/>
  <c r="T121" i="4" s="1"/>
  <c r="T207" i="2"/>
  <c r="T225" i="2"/>
  <c r="BK127" i="2"/>
  <c r="P207" i="2"/>
  <c r="BK235" i="2"/>
  <c r="J235" i="2"/>
  <c r="J104" i="2"/>
  <c r="BK138" i="4"/>
  <c r="J138" i="4"/>
  <c r="J99" i="4" s="1"/>
  <c r="BK207" i="2"/>
  <c r="J207" i="2"/>
  <c r="J101" i="2" s="1"/>
  <c r="P219" i="2"/>
  <c r="T219" i="2"/>
  <c r="T182" i="2"/>
  <c r="T235" i="2"/>
  <c r="BK129" i="3"/>
  <c r="J129" i="3"/>
  <c r="J100" i="3"/>
  <c r="P129" i="3"/>
  <c r="P128" i="3" s="1"/>
  <c r="R129" i="3"/>
  <c r="R128" i="3"/>
  <c r="T129" i="3"/>
  <c r="T128" i="3" s="1"/>
  <c r="BK159" i="3"/>
  <c r="J159" i="3"/>
  <c r="J102" i="3" s="1"/>
  <c r="P159" i="3"/>
  <c r="R159" i="3"/>
  <c r="T159" i="3"/>
  <c r="BK167" i="3"/>
  <c r="J167" i="3" s="1"/>
  <c r="J103" i="3" s="1"/>
  <c r="P167" i="3"/>
  <c r="R167" i="3"/>
  <c r="T167" i="3"/>
  <c r="R148" i="4"/>
  <c r="R182" i="2"/>
  <c r="BK219" i="2"/>
  <c r="J219" i="2" s="1"/>
  <c r="J102" i="2" s="1"/>
  <c r="R225" i="2"/>
  <c r="BK123" i="4"/>
  <c r="BK122" i="4" s="1"/>
  <c r="J122" i="4" s="1"/>
  <c r="J97" i="4" s="1"/>
  <c r="P182" i="2"/>
  <c r="R219" i="2"/>
  <c r="BK148" i="4"/>
  <c r="J148" i="4"/>
  <c r="J101" i="4" s="1"/>
  <c r="T123" i="4"/>
  <c r="P148" i="4"/>
  <c r="P122" i="4" s="1"/>
  <c r="P121" i="4" s="1"/>
  <c r="AU97" i="1" s="1"/>
  <c r="T127" i="2"/>
  <c r="R207" i="2"/>
  <c r="BK225" i="2"/>
  <c r="J225" i="2" s="1"/>
  <c r="J103" i="2" s="1"/>
  <c r="P123" i="4"/>
  <c r="P138" i="4"/>
  <c r="R127" i="2"/>
  <c r="R235" i="2"/>
  <c r="BK182" i="2"/>
  <c r="J182" i="2"/>
  <c r="J99" i="2"/>
  <c r="P235" i="2"/>
  <c r="R123" i="4"/>
  <c r="T148" i="4"/>
  <c r="J89" i="2"/>
  <c r="F122" i="2"/>
  <c r="BE214" i="2"/>
  <c r="BE236" i="2"/>
  <c r="BE244" i="2"/>
  <c r="BE132" i="3"/>
  <c r="BE196" i="2"/>
  <c r="BE202" i="2"/>
  <c r="BE139" i="4"/>
  <c r="BK145" i="4"/>
  <c r="J145" i="4"/>
  <c r="J100" i="4"/>
  <c r="BE132" i="2"/>
  <c r="BE140" i="2"/>
  <c r="BE216" i="2"/>
  <c r="BE223" i="2"/>
  <c r="BK253" i="2"/>
  <c r="J253" i="2"/>
  <c r="J105" i="2"/>
  <c r="J89" i="3"/>
  <c r="F120" i="3"/>
  <c r="BE126" i="3"/>
  <c r="BE161" i="3"/>
  <c r="BE162" i="3"/>
  <c r="BE183" i="2"/>
  <c r="BE226" i="2"/>
  <c r="BE138" i="3"/>
  <c r="BE144" i="3"/>
  <c r="BE145" i="3"/>
  <c r="BE149" i="3"/>
  <c r="BE156" i="3"/>
  <c r="BE165" i="3"/>
  <c r="BE190" i="2"/>
  <c r="BE212" i="2"/>
  <c r="BE240" i="2"/>
  <c r="E85" i="3"/>
  <c r="BE140" i="3"/>
  <c r="BE146" i="3"/>
  <c r="BE154" i="3"/>
  <c r="BE160" i="3"/>
  <c r="BE169" i="3"/>
  <c r="BK125" i="3"/>
  <c r="J125" i="3"/>
  <c r="J98" i="3"/>
  <c r="E85" i="4"/>
  <c r="J89" i="4"/>
  <c r="F92" i="4"/>
  <c r="E85" i="2"/>
  <c r="BE128" i="2"/>
  <c r="BE136" i="2"/>
  <c r="BE166" i="2"/>
  <c r="BE133" i="3"/>
  <c r="BE135" i="3"/>
  <c r="BE143" i="3"/>
  <c r="BE147" i="3"/>
  <c r="BE151" i="3"/>
  <c r="BE164" i="3"/>
  <c r="BE171" i="3"/>
  <c r="BE147" i="2"/>
  <c r="BE188" i="2"/>
  <c r="BE230" i="2"/>
  <c r="BE126" i="4"/>
  <c r="BE130" i="4"/>
  <c r="BE134" i="4"/>
  <c r="BE149" i="4"/>
  <c r="BE145" i="2"/>
  <c r="BE175" i="2"/>
  <c r="BE192" i="2"/>
  <c r="BE200" i="2"/>
  <c r="BE208" i="2"/>
  <c r="BE124" i="4"/>
  <c r="BE128" i="4"/>
  <c r="BE132" i="4"/>
  <c r="BE136" i="4"/>
  <c r="BE141" i="4"/>
  <c r="BE143" i="4"/>
  <c r="BE146" i="4"/>
  <c r="BE210" i="2"/>
  <c r="BE220" i="2"/>
  <c r="BE228" i="2"/>
  <c r="BE130" i="3"/>
  <c r="BE156" i="2"/>
  <c r="BE249" i="2"/>
  <c r="BE254" i="2"/>
  <c r="BE233" i="2"/>
  <c r="BK201" i="2"/>
  <c r="J201" i="2"/>
  <c r="J100" i="2" s="1"/>
  <c r="BE142" i="3"/>
  <c r="BE148" i="3"/>
  <c r="BE152" i="3"/>
  <c r="BE157" i="3"/>
  <c r="BE163" i="3"/>
  <c r="BE168" i="3"/>
  <c r="BE173" i="3"/>
  <c r="BE151" i="4"/>
  <c r="F37" i="4"/>
  <c r="BD97" i="1"/>
  <c r="F35" i="3"/>
  <c r="BB96" i="1"/>
  <c r="F36" i="3"/>
  <c r="BC96" i="1" s="1"/>
  <c r="F36" i="2"/>
  <c r="BC95" i="1" s="1"/>
  <c r="J34" i="4"/>
  <c r="AW97" i="1"/>
  <c r="F37" i="3"/>
  <c r="BD96" i="1"/>
  <c r="F36" i="4"/>
  <c r="BC97" i="1" s="1"/>
  <c r="F37" i="2"/>
  <c r="BD95" i="1" s="1"/>
  <c r="F35" i="2"/>
  <c r="BB95" i="1"/>
  <c r="F34" i="3"/>
  <c r="BA96" i="1"/>
  <c r="J34" i="2"/>
  <c r="AW95" i="1" s="1"/>
  <c r="F34" i="4"/>
  <c r="BA97" i="1" s="1"/>
  <c r="J34" i="3"/>
  <c r="AW96" i="1"/>
  <c r="F35" i="4"/>
  <c r="BB97" i="1"/>
  <c r="F34" i="2"/>
  <c r="BA95" i="1" s="1"/>
  <c r="T158" i="3" l="1"/>
  <c r="T123" i="3"/>
  <c r="R158" i="3"/>
  <c r="R123" i="3" s="1"/>
  <c r="P158" i="3"/>
  <c r="P123" i="3"/>
  <c r="AU96" i="1"/>
  <c r="R126" i="2"/>
  <c r="R125" i="2" s="1"/>
  <c r="T126" i="2"/>
  <c r="T125" i="2"/>
  <c r="BK126" i="2"/>
  <c r="BK125" i="2" s="1"/>
  <c r="J125" i="2" s="1"/>
  <c r="J30" i="2" s="1"/>
  <c r="AG95" i="1" s="1"/>
  <c r="J127" i="2"/>
  <c r="J98" i="2"/>
  <c r="BK124" i="3"/>
  <c r="J124" i="3"/>
  <c r="J97" i="3"/>
  <c r="BK128" i="3"/>
  <c r="J128" i="3"/>
  <c r="J99" i="3"/>
  <c r="BK158" i="3"/>
  <c r="J158" i="3"/>
  <c r="J101" i="3" s="1"/>
  <c r="J123" i="4"/>
  <c r="J98" i="4"/>
  <c r="BK121" i="4"/>
  <c r="J121" i="4"/>
  <c r="J96" i="4"/>
  <c r="F33" i="2"/>
  <c r="AZ95" i="1" s="1"/>
  <c r="BD94" i="1"/>
  <c r="W33" i="1" s="1"/>
  <c r="BB94" i="1"/>
  <c r="W31" i="1" s="1"/>
  <c r="J33" i="3"/>
  <c r="AV96" i="1"/>
  <c r="AT96" i="1" s="1"/>
  <c r="F33" i="3"/>
  <c r="AZ96" i="1"/>
  <c r="J33" i="4"/>
  <c r="AV97" i="1"/>
  <c r="AT97" i="1"/>
  <c r="F33" i="4"/>
  <c r="AZ97" i="1"/>
  <c r="BA94" i="1"/>
  <c r="W30" i="1" s="1"/>
  <c r="J33" i="2"/>
  <c r="AV95" i="1" s="1"/>
  <c r="AT95" i="1" s="1"/>
  <c r="BC94" i="1"/>
  <c r="AY94" i="1" s="1"/>
  <c r="AU94" i="1"/>
  <c r="J39" i="2" l="1"/>
  <c r="J96" i="2"/>
  <c r="J126" i="2"/>
  <c r="J97" i="2" s="1"/>
  <c r="BK123" i="3"/>
  <c r="J123" i="3"/>
  <c r="J30" i="3" s="1"/>
  <c r="AG96" i="1" s="1"/>
  <c r="AN96" i="1" s="1"/>
  <c r="AN95" i="1"/>
  <c r="W32" i="1"/>
  <c r="AX94" i="1"/>
  <c r="AZ94" i="1"/>
  <c r="AV94" i="1" s="1"/>
  <c r="AK29" i="1" s="1"/>
  <c r="AW94" i="1"/>
  <c r="AK30" i="1" s="1"/>
  <c r="J30" i="4"/>
  <c r="AG97" i="1" s="1"/>
  <c r="AN97" i="1" s="1"/>
  <c r="J39" i="3" l="1"/>
  <c r="J96" i="3"/>
  <c r="J39" i="4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<sst xmlns="http://schemas.openxmlformats.org/spreadsheetml/2006/main" count="2621" uniqueCount="499">
  <si>
    <t>Export Komplet</t>
  </si>
  <si>
    <t/>
  </si>
  <si>
    <t>2.0</t>
  </si>
  <si>
    <t>ZAMOK</t>
  </si>
  <si>
    <t>False</t>
  </si>
  <si>
    <t>{c0093722-81a4-43d9-aa8b-bd7d3085c61c}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</si>
  <si>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</si>
  <si>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</si>
  <si>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</si>
  <si>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</si>
  <si>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</si>
  <si>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</si>
  <si>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</si>
  <si>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</si>
  <si>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</si>
  <si>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</si>
  <si>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</si>
  <si>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povrchu a nové osvětlení fotbalového hřiště u ISŠTE</t>
  </si>
  <si>
    <t>KSO:</t>
  </si>
  <si>
    <t>CC-CZ:</t>
  </si>
  <si>
    <t>Místo:</t>
  </si>
  <si>
    <t>Sokolov</t>
  </si>
  <si>
    <t>Datum:</t>
  </si>
  <si>
    <t>8. 3. 2021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</si>
  <si>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</si>
  <si>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</si>
  <si>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</si>
  <si>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</si>
  <si>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</si>
  <si>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</si>
  <si>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</si>
  <si>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Jiří Dvořák</t>
  </si>
  <si>
    <t>True</t>
  </si>
  <si>
    <t>Zpracovatel:</t>
  </si>
  <si>
    <t>Petr Macek, Otevřená 680/7, Kuřim 664 34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</si>
  <si>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</si>
  <si>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</si>
  <si>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</si>
  <si>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</si>
  <si>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</si>
  <si>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</si>
  <si>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</si>
  <si>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</si>
  <si>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</si>
  <si>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</si>
  <si>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</si>
  <si>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</si>
  <si>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</si>
  <si>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</si>
  <si>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</si>
  <si>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</si>
  <si>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</si>
  <si>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</si>
  <si>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</si>
  <si>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</si>
  <si>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</si>
  <si>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</si>
  <si>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</si>
  <si>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</si>
  <si>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</si>
  <si>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</si>
  <si>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</si>
  <si>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</si>
  <si>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</si>
  <si>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</si>
  <si>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</si>
  <si>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</si>
  <si>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</si>
  <si>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</si>
  <si>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</si>
  <si>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</si>
  <si>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</si>
  <si>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</si>
  <si>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</si>
  <si>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</si>
  <si>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</si>
  <si>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</si>
  <si>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</si>
  <si>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</si>
  <si>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</si>
  <si>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</si>
  <si>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</si>
  <si>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Hrací plocha, vybavení</t>
  </si>
  <si>
    <t>STA</t>
  </si>
  <si>
    <t>1</t>
  </si>
  <si>
    <t>{bdc263da-e1cd-4d5b-9aa2-6a60c068adfa}</t>
  </si>
  <si>
    <t>2</t>
  </si>
  <si>
    <t>SO 02</t>
  </si>
  <si>
    <t>Osvětlení hrací plochy</t>
  </si>
  <si>
    <t>{140fd04f-a91b-49ad-b475-8d29e43f95a7}</t>
  </si>
  <si>
    <t>VRN</t>
  </si>
  <si>
    <t>Vedlejší rozpočtové náklady</t>
  </si>
  <si>
    <t>{f2801b66-6913-42b4-836a-4cfb922c1da5}</t>
  </si>
  <si>
    <t>KRYCÍ LIST SOUPISU PRACÍ</t>
  </si>
  <si>
    <t>Objekt:</t>
  </si>
  <si>
    <t>SO 01 - Hrací plocha, vybavení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</si>
  <si>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</si>
  <si>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</si>
  <si>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</si>
  <si>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</si>
  <si>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</si>
  <si>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</si>
  <si>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</si>
  <si>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</si>
  <si>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</si>
  <si>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</si>
  <si>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</si>
  <si>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</si>
  <si>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</si>
  <si>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</si>
  <si>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</si>
  <si>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</si>
  <si>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</si>
  <si>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</si>
  <si>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</si>
  <si>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</si>
  <si>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</si>
  <si>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</si>
  <si>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</si>
  <si>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</si>
  <si>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</si>
  <si>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</si>
  <si>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</si>
  <si>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</si>
  <si>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</si>
  <si>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</si>
  <si>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</si>
  <si>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</si>
  <si>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</si>
  <si>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ze sportovních povrchů z fotbalového hřiště výšky vlasu přes 40 mm</t>
  </si>
  <si>
    <t>m2</t>
  </si>
  <si>
    <t>4</t>
  </si>
  <si>
    <t>1030758263</t>
  </si>
  <si>
    <t>VV</t>
  </si>
  <si>
    <t>5212,0 "hřiště"</t>
  </si>
  <si>
    <t>5212,0 "podložka"</t>
  </si>
  <si>
    <t>Součet</t>
  </si>
  <si>
    <t>122251106</t>
  </si>
  <si>
    <t>Odkopávky a prokopávky nezapažené strojně v hornině třídy těžitelnosti I skupiny 3 přes 1 000 do 5 000 m3</t>
  </si>
  <si>
    <t>m3</t>
  </si>
  <si>
    <t>-499144258</t>
  </si>
  <si>
    <t xml:space="preserve">"hrací plocha UMT" 5212*0,36 </t>
  </si>
  <si>
    <t>"přírodní trávník" 1544*0,36</t>
  </si>
  <si>
    <t>3</t>
  </si>
  <si>
    <t>131251102</t>
  </si>
  <si>
    <t>Hloubení nezapažených jam a zářezů strojně s urovnáním dna do předepsaného profilu a spádu v hornině třídy těžitelnosti I skupiny 3 přes 20 do 50 m3</t>
  </si>
  <si>
    <t>-1042459864</t>
  </si>
  <si>
    <t>(4*0,5*0,5*0,8)*1,2 "kotvení fotbalové branky"</t>
  </si>
  <si>
    <t>(((1,5*1,5)*1,8)*6)*1,2 "stožáry osvětlení"</t>
  </si>
  <si>
    <t>132251104</t>
  </si>
  <si>
    <t>Hloubení nezapažených rýh šířky do 800 mm strojně s urovnáním dna do předepsaného profilu a spádu v hornině třídy těžitelnosti I skupiny 3 přes 100 m3</t>
  </si>
  <si>
    <t>1493758638</t>
  </si>
  <si>
    <t>1220*0,4*0,6 "DN 100 drenáž"</t>
  </si>
  <si>
    <t>51,3*0,6*0,8 "DN 200 drenáž"</t>
  </si>
  <si>
    <t xml:space="preserve">42*0,6*0,8 "KG SN 8 DN 200" </t>
  </si>
  <si>
    <t>5</t>
  </si>
  <si>
    <t>141721214R</t>
  </si>
  <si>
    <t>Řízený zemní protlak délky protlaku do 50 m v hornině třídy těžitelnosti I a II, skupiny 1 až 4 včetně protlačení trub v hloubce do 6 m vnějšího průměru vrtu přes 140 do 180 mm</t>
  </si>
  <si>
    <t>kpl</t>
  </si>
  <si>
    <t>-504096295</t>
  </si>
  <si>
    <t>P</t>
  </si>
  <si>
    <t>Poznámka k položce:_x000D_
protlak pod stávající běžeckou dráhou, délka 4m, včetně startovací a cílové jamá, zpětný zásyp</t>
  </si>
  <si>
    <t>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</si>
  <si>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</si>
  <si>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</si>
  <si>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-1725805461</t>
  </si>
  <si>
    <t>(4*0,6*0,6*1,2)*1,2 "kotvení fotbalové branky"</t>
  </si>
  <si>
    <t>6*1,5*1,5*1,8*1,2 "stožáry osvětlení"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</si>
  <si>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</si>
  <si>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</si>
  <si>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</si>
  <si>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-1834707946</t>
  </si>
  <si>
    <t>2800,978*10 'Přepočtené koeficientem množství</t>
  </si>
  <si>
    <t>8</t>
  </si>
  <si>
    <t>167151101</t>
  </si>
  <si>
    <t>Nakládání, skládání a překládání neulehlého výkopku nebo sypaniny strojně nakládání, množství do 100 m3, z horniny třídy těžitelnosti I, skupiny 1 až 3</t>
  </si>
  <si>
    <t>-1542809725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</si>
  <si>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</si>
  <si>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</si>
  <si>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</si>
  <si>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</si>
  <si>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413982538</t>
  </si>
  <si>
    <t>"nepropustná vrstva štěrku" 5212*0,36*1,8</t>
  </si>
  <si>
    <t>"výkop drenážních per" 337,58*1,8</t>
  </si>
  <si>
    <t>"přírodní trávník" 1544*0,36*1,8</t>
  </si>
  <si>
    <t>"branky 4ks" 4*0,6*0,6*1,2*1,8</t>
  </si>
  <si>
    <t>"stožáry osvětlení" 6*1,5*1,5*2,0*1,2*1,8</t>
  </si>
  <si>
    <t>Zakládání</t>
  </si>
  <si>
    <t>10</t>
  </si>
  <si>
    <t>211561111</t>
  </si>
  <si>
    <t>Výplň kamenivem do rýh odvodňovacích žeber nebo trativodů  bez zhutnění, s úpravou povrchu výplně kamenivem hrubým drceným frakce 4 až 16 mm</t>
  </si>
  <si>
    <t>-751196400</t>
  </si>
  <si>
    <t>51,3*0,4*0,8 "DN 200"</t>
  </si>
  <si>
    <t>1220,0*0,4*0,6 "DN 100"</t>
  </si>
  <si>
    <t>42,0*0,6*0,8 "PVC KG SN 8 DN 200"</t>
  </si>
  <si>
    <t>11</t>
  </si>
  <si>
    <t>212755214</t>
  </si>
  <si>
    <t>Trativody bez lože z drenážních trubek plastových flexibilních D 100 mm</t>
  </si>
  <si>
    <t>m</t>
  </si>
  <si>
    <t>-1680961439</t>
  </si>
  <si>
    <t>1220,0</t>
  </si>
  <si>
    <t>12</t>
  </si>
  <si>
    <t>212755218</t>
  </si>
  <si>
    <t>Trativody bez lože z drenážních trubek plastových flexibilních D 200 mm</t>
  </si>
  <si>
    <t>-1744808221</t>
  </si>
  <si>
    <t>51,3</t>
  </si>
  <si>
    <t>13</t>
  </si>
  <si>
    <t>275313611</t>
  </si>
  <si>
    <t>Základy z betonu prostého patky a bloky z betonu kamenem neprokládaného tř. C 16/20</t>
  </si>
  <si>
    <t>-1291785462</t>
  </si>
  <si>
    <t>4*0,6*0,6*0,8*1,2 "kotvení fotbalové branky"</t>
  </si>
  <si>
    <t>4*1,5*1,5*2,0*1,2 "stožáry osvětlení - příprava pro SO 01.2"</t>
  </si>
  <si>
    <t>14</t>
  </si>
  <si>
    <t>275351121</t>
  </si>
  <si>
    <t>Bednění základů patek zřízení</t>
  </si>
  <si>
    <t>1396062649</t>
  </si>
  <si>
    <t>4*0,6*0,8*4</t>
  </si>
  <si>
    <t>4*1,5*2,0*4</t>
  </si>
  <si>
    <t>275351122</t>
  </si>
  <si>
    <t>Bednění základů patek odstranění</t>
  </si>
  <si>
    <t>-1672705819</t>
  </si>
  <si>
    <t>Vodorovné konstrukce</t>
  </si>
  <si>
    <t>16</t>
  </si>
  <si>
    <t>451572111</t>
  </si>
  <si>
    <t>Lože pod potrubí, stoky a drobné objekty v otevřeném výkopu z kameniva drobného těženého 0 až 4 mm</t>
  </si>
  <si>
    <t>193541286</t>
  </si>
  <si>
    <t>51,3*0,4*0,1 "DN 200"</t>
  </si>
  <si>
    <t>1220,0*0,4*0,1 "DN 100"</t>
  </si>
  <si>
    <t>42,0*0,6*0,32 "PVC KG SN 8 DN 200"</t>
  </si>
  <si>
    <t>Komunikace pozemní</t>
  </si>
  <si>
    <t>17</t>
  </si>
  <si>
    <t>564201111</t>
  </si>
  <si>
    <t>Podklad nebo podsyp ze štěrkopísku ŠP  s rozprostřením, vlhčením a zhutněním, po zhutnění tl. 40 mm</t>
  </si>
  <si>
    <t>104669493</t>
  </si>
  <si>
    <t>"hřiště" 6894,0</t>
  </si>
  <si>
    <t>18</t>
  </si>
  <si>
    <t>564720011</t>
  </si>
  <si>
    <t>Podklad nebo kryt z kameniva hrubého drceného  vel. 8-16 mm s rozprostřením a zhutněním, po zhutnění tl. 80 mm</t>
  </si>
  <si>
    <t>175641970</t>
  </si>
  <si>
    <t>19</t>
  </si>
  <si>
    <t>564730111</t>
  </si>
  <si>
    <t>Podklad nebo kryt z kameniva hrubého drceného  vel. 16-32 mm s rozprostřením a zhutněním, po zhutnění tl. 100 mm</t>
  </si>
  <si>
    <t>-1119594728</t>
  </si>
  <si>
    <t>20</t>
  </si>
  <si>
    <t>564751111</t>
  </si>
  <si>
    <t>Podklad nebo kryt z kameniva hrubého drceného  vel. 32-63 mm s rozprostřením a zhutněním, po zhutnění tl. 150 mm</t>
  </si>
  <si>
    <t>-430578974</t>
  </si>
  <si>
    <t>589181111</t>
  </si>
  <si>
    <t>Umělý trávník pro sportovní povrchy fotbalová hřiště včetně zásypu pískem a EPDM granulátem výška vlasu přes 40 do 60 mm, hmotnosti do 3 kg/m2</t>
  </si>
  <si>
    <t>1312209074</t>
  </si>
  <si>
    <t>Poznámka k položce:_x000D_
umělý travní koberec III. generace zelený, výška vlasu 60mm (písek 12-17kg/m2, granulát 16-19kg/m2),včetně lajnování vlepováním bílých lajn š. 100mm (pásky + lepidlo) _x000D_
- položka obsahuje travní koberec, granulát, písek a jejich montáž včetně podlepovacích pásek a lepidel_x000D_
_x000D_
SPECIFIKACE TRAVNÍHO KOBERCE:_x000D_
_x000D_
TRÁVNÍK_x000D_
VÝŠKA VLASU: 60 mm (±5%)_x000D_
POČET STEHŮ: 11/10cm (±10%)_x000D_
PLOŠNÁ HMOTNOST VLASU: 2005 g/m2 (±10%)_x000D_
POČET VPICHŮ: 6929/m2 (±10%)_x000D_
BARVA PLOCHY: DVOUBAREVNÁ - POLNÍ A OLIVOVĚ ZELENÁ / LETNÍ ZELENÁ_x000D_
_x000D_
VLÁKNO_x000D_
MATERIÁL: POLYETHYLENE (VLÁKNO A, B)_x000D_
TYP VLÁKNA: ROVNÝ MONOFILAMENT (VLÁKNO A), PERFOROVANÁ VRSTVA (VLÁKNO B)_x000D_
JEMNOST VLÁKNA: 15600 DETX (VLÁKNO A), 5500 DTEX (VLÁKNO B)_x000D_
ŠÍŘKA VLÁKNA: 1,3 mm (VLÁKNO A), 5,5 mm (VLÁKNO B)_x000D_
TLOUŠŤKA VLÁKNA: 385 μ (VLÁKNO A), 110 μ (VLÁKNO B) (±10%)_x000D_
_x000D_
PODKLAD:_x000D_
ZÁKLADNÍ PODKLAD - TEXTILIE: POLYPROPYLENE_x000D_
STYL TEXTILIE: TKANÁ_x000D_
PLOŠNÁ HMOTNOST TEXTILIE: 240 g/m2 (±10%)_x000D_
ZÁTĚR: STYRENOVÝ KAUČUK_x000D_
PLOŠNÁ HMOTNOST ZÁTĚRU: 1100 g/m2 (±10%)</t>
  </si>
  <si>
    <t>"nová hrací plocha" 6759,0*1,02</t>
  </si>
  <si>
    <t>Trubní vedení</t>
  </si>
  <si>
    <t>22</t>
  </si>
  <si>
    <t>871355221</t>
  </si>
  <si>
    <t>Kanalizační potrubí z tvrdého PVC v otevřeném výkopu ve sklonu do 20 %, hladkého plnostěnného jednovrstvého, tuhost třídy SN 8 DN 200</t>
  </si>
  <si>
    <t>1217076105</t>
  </si>
  <si>
    <t>Poznámka k položce:_x000D_
napojení drenážního systému na revizní šachtu</t>
  </si>
  <si>
    <t>42,0</t>
  </si>
  <si>
    <t>23</t>
  </si>
  <si>
    <t>894811155R</t>
  </si>
  <si>
    <t>Revizní šachta z tvrdého PVC v otevřeném výkopu typ přímý (DN šachty/DN trubního vedení) DN 400/200, odolnost vnějšímu tlaku 12,5 t, hloubka od 1910 do 2280 mm</t>
  </si>
  <si>
    <t>kus</t>
  </si>
  <si>
    <t>-1483923429</t>
  </si>
  <si>
    <t>Poznámka k položce:_x000D_
drenážní šachtice plastové dno, nástavec DN 400mm, kryt pojezdový tř.B uzamykatelný - dodávka, montáž, osazení</t>
  </si>
  <si>
    <t>Ostatní konstrukce a práce, bourání</t>
  </si>
  <si>
    <t>24</t>
  </si>
  <si>
    <t>936001001R2</t>
  </si>
  <si>
    <t>Rohový kloubový praporek</t>
  </si>
  <si>
    <t>1608911252</t>
  </si>
  <si>
    <t>25</t>
  </si>
  <si>
    <t>936001001R3</t>
  </si>
  <si>
    <t>Trojúhelníkový kartáč pro denní údržbu</t>
  </si>
  <si>
    <t>337781900</t>
  </si>
  <si>
    <t>26</t>
  </si>
  <si>
    <t>936001002R1</t>
  </si>
  <si>
    <t>Fotbalová branka</t>
  </si>
  <si>
    <t>722072420</t>
  </si>
  <si>
    <t>Poznámka k položce:_x000D_
fotbalová branka velká 7,32x2,44m, profil 120x100mm, síťové oblouky, spodní vypínací rám, zemní pouzdra, včetně sítě</t>
  </si>
  <si>
    <t>27</t>
  </si>
  <si>
    <t>936001002R4</t>
  </si>
  <si>
    <t>Montáž jeřáb. sloupů vnějších v. 4-8m, nad 170kg/m</t>
  </si>
  <si>
    <t>1237092766</t>
  </si>
  <si>
    <t>997</t>
  </si>
  <si>
    <t>Přesun sutě</t>
  </si>
  <si>
    <t>28</t>
  </si>
  <si>
    <t>997013813</t>
  </si>
  <si>
    <t>Poplatek za uložení stavebního odpadu na skládce (skládkovné) z plastických hmot zatříděného do Katalogu odpadů pod kódem 17 02 03</t>
  </si>
  <si>
    <t>-661268668</t>
  </si>
  <si>
    <t>"UMT koberec" 5212,0*0,05</t>
  </si>
  <si>
    <t>"EPDM podložka" 5212,0*0,05</t>
  </si>
  <si>
    <t>29</t>
  </si>
  <si>
    <t>997231111</t>
  </si>
  <si>
    <t>Vodorovná doprava suti a vybouraných hmot s vyložením a hrubým urovnáním na vzdálenost do 1 km</t>
  </si>
  <si>
    <t>-148132857</t>
  </si>
  <si>
    <t>30</t>
  </si>
  <si>
    <t>997231119</t>
  </si>
  <si>
    <t>Vodorovná doprava suti a vybouraných hmot s vyložením a hrubým urovnáním na vzdálenost Příplatek k cenám za každý další i započatý 1 km</t>
  </si>
  <si>
    <t>85463842</t>
  </si>
  <si>
    <t>521,2*9 'Přepočtené koeficientem množství</t>
  </si>
  <si>
    <t>31</t>
  </si>
  <si>
    <t>997231511</t>
  </si>
  <si>
    <t>Vodorovná doprava suti a vybouraných hmot s vyložením a hrubým urovnáním nakládání nebo překládání na dopravní prostředek při vodorovné dopravě suti a vybouraných hmot</t>
  </si>
  <si>
    <t>-3820187</t>
  </si>
  <si>
    <t>998</t>
  </si>
  <si>
    <t>Přesun hmot</t>
  </si>
  <si>
    <t>32</t>
  </si>
  <si>
    <t>998222012</t>
  </si>
  <si>
    <t>Přesun hmot pro tělovýchovné plochy  dopravní vzdálenost do 200 m</t>
  </si>
  <si>
    <t>-1613631144</t>
  </si>
  <si>
    <t>SO 02 - Osvětlení hrací plochy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</si>
  <si>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</si>
  <si>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</si>
  <si>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</si>
  <si>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</si>
  <si>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</si>
  <si>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132451103</t>
  </si>
  <si>
    <t>Hloubení nezapažených rýh šířky do 800 mm strojně s urovnáním dna do předepsaného profilu a spádu v hornině třídy těžitelnosti II skupiny 5 přes 50 do 100 m3</t>
  </si>
  <si>
    <t>306582633</t>
  </si>
  <si>
    <t>0,35*0,9*280,0</t>
  </si>
  <si>
    <t>PSV</t>
  </si>
  <si>
    <t>Práce a dodávky PSV</t>
  </si>
  <si>
    <t>741</t>
  </si>
  <si>
    <t>Elektroinstalace - silnoproud</t>
  </si>
  <si>
    <t>741110301</t>
  </si>
  <si>
    <t>Montáž trubek ochranných s nasunutím nebo našroubováním do krabic plastových tuhých, uložených pevně, vnitřní Ø do 40 mm</t>
  </si>
  <si>
    <t>-1886642248</t>
  </si>
  <si>
    <t>1508</t>
  </si>
  <si>
    <t>M</t>
  </si>
  <si>
    <t>34571360</t>
  </si>
  <si>
    <t>trubka elektroinstalační HDPE tuhá dvouplášťová korugovaná D 32/40mm</t>
  </si>
  <si>
    <t>-1755528771</t>
  </si>
  <si>
    <t>741122122</t>
  </si>
  <si>
    <t>Montáž kabelů měděných bez ukončení uložených v trubkách zatažených plných kulatých nebo bezhalogenových (např. CYKY) počtu a průřezu žil 3x1,5 až 6 mm2</t>
  </si>
  <si>
    <t>1848308150</t>
  </si>
  <si>
    <t>234,0</t>
  </si>
  <si>
    <t>PKB.711021</t>
  </si>
  <si>
    <t>CYKY-J 3x2,5</t>
  </si>
  <si>
    <t>km</t>
  </si>
  <si>
    <t>-1121004629</t>
  </si>
  <si>
    <t>234,0/1000</t>
  </si>
  <si>
    <t>0,234*1,15 'Přepočtené koeficientem množství</t>
  </si>
  <si>
    <t>741122122.1</t>
  </si>
  <si>
    <t>-2068287366</t>
  </si>
  <si>
    <t>1358,0</t>
  </si>
  <si>
    <t>34111042</t>
  </si>
  <si>
    <t>kabel instalační jádro Cu plné izolace PVC plášť PVC 450/750V (CYKY) 3x4mm2</t>
  </si>
  <si>
    <t>242392054</t>
  </si>
  <si>
    <t>Poznámka k položce:_x000D_
CYKY</t>
  </si>
  <si>
    <t>741135R</t>
  </si>
  <si>
    <t>Stínící prvek na rozvaděči</t>
  </si>
  <si>
    <t>650658066</t>
  </si>
  <si>
    <t>741136R</t>
  </si>
  <si>
    <t>Napojení rozvaděče na místní zdroj rozvodu NN</t>
  </si>
  <si>
    <t>238347966</t>
  </si>
  <si>
    <t>7412107R</t>
  </si>
  <si>
    <t>Montáž rozváděčů (pilířové provedení)</t>
  </si>
  <si>
    <t>715503287</t>
  </si>
  <si>
    <t>357181R</t>
  </si>
  <si>
    <t>rozvaděč RO</t>
  </si>
  <si>
    <t>35912759</t>
  </si>
  <si>
    <t>741372152</t>
  </si>
  <si>
    <t>Montáž svítidel LED se zapojením vodičů průmyslových závěsných reflektorů</t>
  </si>
  <si>
    <t>386226875</t>
  </si>
  <si>
    <t>3477411R</t>
  </si>
  <si>
    <t>svítidlo LED 1400W, účinnost 122,98 lm/W, světelný tok 172174 lm, rozměry 745x673x140mm</t>
  </si>
  <si>
    <t>-1006948246</t>
  </si>
  <si>
    <t>2102042R</t>
  </si>
  <si>
    <t>Gear box pro napojení svítidel</t>
  </si>
  <si>
    <t>64</t>
  </si>
  <si>
    <t>1440221254</t>
  </si>
  <si>
    <t>741410021</t>
  </si>
  <si>
    <t>Montáž uzemňovacího vedení s upevněním, propojením a připojením pomocí svorek v zemi s izolací spojů pásku průřezu do 120 mm2 v městské zástavbě</t>
  </si>
  <si>
    <t>1605773246</t>
  </si>
  <si>
    <t>280</t>
  </si>
  <si>
    <t>35442062</t>
  </si>
  <si>
    <t>pás zemnící 30x4mm FeZn</t>
  </si>
  <si>
    <t>kg</t>
  </si>
  <si>
    <t>1392554529</t>
  </si>
  <si>
    <t>741410041</t>
  </si>
  <si>
    <t>Montáž uzemňovacího vedení s upevněním, propojením a připojením pomocí svorek v zemi s izolací spojů drátu nebo lana Ø do 10 mm v městské zástavbě</t>
  </si>
  <si>
    <t>-227494051</t>
  </si>
  <si>
    <t>12,0</t>
  </si>
  <si>
    <t>35441073</t>
  </si>
  <si>
    <t>drát D 10mm FeZn</t>
  </si>
  <si>
    <t>-947253694</t>
  </si>
  <si>
    <t>12,0*0,62</t>
  </si>
  <si>
    <t>7414100R</t>
  </si>
  <si>
    <t>Protikorozní petrolátová páska B50mm L10m</t>
  </si>
  <si>
    <t>143102950</t>
  </si>
  <si>
    <t>998741103</t>
  </si>
  <si>
    <t>Přesun hmot pro silnoproud stanovený z hmotnosti přesunovaného materiálu vodorovná dopravní vzdálenost do 50 m v objektech výšky přes 12 do 24 m</t>
  </si>
  <si>
    <t>-1258286959</t>
  </si>
  <si>
    <t>Práce a dodávky M</t>
  </si>
  <si>
    <t>21-M</t>
  </si>
  <si>
    <t>Elektromontáže</t>
  </si>
  <si>
    <t>210204012</t>
  </si>
  <si>
    <t>Montáž stožárů osvětlení, bez zemních prací  ocelových samostatně stojících, délky přes 12 do 18 m</t>
  </si>
  <si>
    <t>208728342</t>
  </si>
  <si>
    <t>592618R</t>
  </si>
  <si>
    <t>stožár přírubový 14m dle specifikace</t>
  </si>
  <si>
    <t>128</t>
  </si>
  <si>
    <t>-2067048280</t>
  </si>
  <si>
    <t>34844465R</t>
  </si>
  <si>
    <t>výložník pro svítidlo tvaru T</t>
  </si>
  <si>
    <t>-580568953</t>
  </si>
  <si>
    <t>4606411R</t>
  </si>
  <si>
    <t>Stožárový základ - segment</t>
  </si>
  <si>
    <t>-90850809</t>
  </si>
  <si>
    <t>210280003</t>
  </si>
  <si>
    <t>Zkoušky a prohlídky elektrických rozvodů a zařízení  celková prohlídka, zkoušení, měření a vyhotovení revizní zprávy pro objem montážních prací přes 500 do 1000 tisíc Kč</t>
  </si>
  <si>
    <t>-1225137752</t>
  </si>
  <si>
    <t>2102807R</t>
  </si>
  <si>
    <t>Režijní náklady</t>
  </si>
  <si>
    <t>soubor</t>
  </si>
  <si>
    <t>696313708</t>
  </si>
  <si>
    <t>Poznámka k položce:_x000D_
veškeré ostatní blíže nespecifikované náklady spojené s montáží a dodávkou elektro zařízení</t>
  </si>
  <si>
    <t>46-M</t>
  </si>
  <si>
    <t>Zemní práce při extr.mont.pracích</t>
  </si>
  <si>
    <t>460461194</t>
  </si>
  <si>
    <t>Zásyp kabelových rýh strojně v omezeném prostoru s přemístěním sypaniny ze vzdálenosti do 10 m, s uložením výkopku ve vrstvách včetně zhutnění a urovnání povrchu šířky 35 cm hloubky 90 cm v hornině třídy těžitelnosti II skupiny 5</t>
  </si>
  <si>
    <t>1229695058</t>
  </si>
  <si>
    <t>460661112</t>
  </si>
  <si>
    <t>Kabelové lože z písku včetně podsypu, zhutnění a urovnání povrchu pro kabely nn bez zakrytí, šířky přes 35 do 50 cm</t>
  </si>
  <si>
    <t>401525830</t>
  </si>
  <si>
    <t>280,0</t>
  </si>
  <si>
    <t>460671112</t>
  </si>
  <si>
    <t>Výstražná fólie z PVC pro krytí kabelů včetně vyrovnání povrchu rýhy, rozvinutí a uložení fólie šířky do 25 cm</t>
  </si>
  <si>
    <t>2081372287</t>
  </si>
  <si>
    <t>Poznámka k položce:_x000D_
folie 2/250 rudá s bleskem výstražná</t>
  </si>
  <si>
    <t>460671113</t>
  </si>
  <si>
    <t>Výstražná fólie z PVC pro krytí kabelů včetně vyrovnání povrchu rýhy, rozvinutí a uložení fólie šířky do 34 cm</t>
  </si>
  <si>
    <t>-542320926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</si>
  <si>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</si>
  <si>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</si>
  <si>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</si>
  <si>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</si>
  <si>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</si>
  <si>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</si>
  <si>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</si>
  <si>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011503000</t>
  </si>
  <si>
    <t>Stavební průzkum bez rozlišení</t>
  </si>
  <si>
    <t>…</t>
  </si>
  <si>
    <t>1024</t>
  </si>
  <si>
    <t>2060120194</t>
  </si>
  <si>
    <t>Poznámka k položce:_x000D_
vytyčení inženýrských sítí</t>
  </si>
  <si>
    <t>011514000</t>
  </si>
  <si>
    <t>Stavebně-statický průzkum</t>
  </si>
  <si>
    <t>321336056</t>
  </si>
  <si>
    <t>Poznámka k položce:_x000D_
pasport okolních objektů a objízdných tras před a po realizaci</t>
  </si>
  <si>
    <t>012002000</t>
  </si>
  <si>
    <t>Geodetické práce</t>
  </si>
  <si>
    <t>979011360</t>
  </si>
  <si>
    <t>Poznámka k položce:_x000D_
vyhotovení geometrického plánu vč. věcných břemen</t>
  </si>
  <si>
    <t>012103000</t>
  </si>
  <si>
    <t>Geodetické práce před výstavbou</t>
  </si>
  <si>
    <t>109713615</t>
  </si>
  <si>
    <t>Poznámka k položce:_x000D_
zaměření stavby před výstavbou, vytýčení stavby, zaměření skutečného stavu staveniště, vytyčení obvodu staveniště</t>
  </si>
  <si>
    <t>012303000</t>
  </si>
  <si>
    <t>Geodetické práce po výstavbě</t>
  </si>
  <si>
    <t>-966596993</t>
  </si>
  <si>
    <t>Poznámka k položce:_x000D_
zaměření skutečného provedení v rozsahu nezbytném pro zápis změny do katastru nemovitostí (podklad pro geom. plán)</t>
  </si>
  <si>
    <t>013244000</t>
  </si>
  <si>
    <t>Dokumentace pro provádění stavby</t>
  </si>
  <si>
    <t>-1083730204</t>
  </si>
  <si>
    <t>Poznámka k položce:_x000D_
dílenská dokumentace</t>
  </si>
  <si>
    <t>013254000</t>
  </si>
  <si>
    <t>Dokumentace skutečného provedení stavby</t>
  </si>
  <si>
    <t>587832966</t>
  </si>
  <si>
    <t>Poznámka k položce:_x000D_
vyhotovení a její předání objednateli v požadované formě a požadovaném počtu včetně závěrečné zprávy</t>
  </si>
  <si>
    <t>VRN3</t>
  </si>
  <si>
    <t>Zařízení staveniště</t>
  </si>
  <si>
    <t>030001000</t>
  </si>
  <si>
    <t>-1503751139</t>
  </si>
  <si>
    <t>Poznámka k položce:_x000D_
kompletní zařízení staveniště pro provedení výměny sportovního povrchu a provedení osvětlení, včetně následného odstranění zařízení staveniště a uvedení ploch do původního stavu</t>
  </si>
  <si>
    <t>034002000</t>
  </si>
  <si>
    <t>Zabezpečení staveniště</t>
  </si>
  <si>
    <t>586330357</t>
  </si>
  <si>
    <t>Poznámka k položce:_x000D_
náklady na ochranu staveniště před vstupem nepovolaných osob, včetně příslušného značení, náklady na oplocení staveniště či jeho osvětlení, náklady na vypracování potřebné dokumentace pro provoz staveniště z hlediska pořární ochrany (požární řád a poplachová směrnice) a z hlediska provozu staveniště (provozně dopravní řád)</t>
  </si>
  <si>
    <t>034303000</t>
  </si>
  <si>
    <t>Dopravní značení na staveništi</t>
  </si>
  <si>
    <t>793695287</t>
  </si>
  <si>
    <t>Poznámka k položce:_x000D_
dodání dopravních značek, jejich rozmístění a přemísťování a jejich údržba v průběhu stavby, včetně následného odstranění po ukončení stavebních prací</t>
  </si>
  <si>
    <t>VRN4</t>
  </si>
  <si>
    <t>Inženýrská činnost</t>
  </si>
  <si>
    <t>043002000</t>
  </si>
  <si>
    <t>Zkoušky a ostatní měření</t>
  </si>
  <si>
    <t>1123941236</t>
  </si>
  <si>
    <t>Poznámka k položce:_x000D_
veškeré průkazní a kontrolní zkoušky dle příslušných kapitol TKP (včetně KZP a technologických postupů prací)</t>
  </si>
  <si>
    <t>VRN7</t>
  </si>
  <si>
    <t>Provozní vlivy</t>
  </si>
  <si>
    <t>075002000</t>
  </si>
  <si>
    <t>Ochranná pásma</t>
  </si>
  <si>
    <t>1946181642</t>
  </si>
  <si>
    <t>Poznámka k položce:_x000D_
kontola a vytyčení jejich skutečné trasy a provedení ochranných opatření pro zabezpečení stávajících inž. sítí, ruční odkop v blízkosti inž. sítí, ochranu před mechanickým poškozením bet. panely (ocel. plechy)</t>
  </si>
  <si>
    <t>079002000</t>
  </si>
  <si>
    <t>Ostatní provozní vlivy</t>
  </si>
  <si>
    <t>655710144</t>
  </si>
  <si>
    <t>Poznámka k položce:_x000D_
přesun nádob na odpad po dobu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</si>
</sst>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70" workbookViewId="0">
      <selection activeCell="AJ37" sqref="AJ37"/>
    </sheetView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7" customHeight="1" x14ac:dyDescent="0.2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6" t="s">
        <v>6</v>
      </c>
      <c r="BT2" s="16" t="s">
        <v>7</v>
      </c>
    </row>
    <row r="3" spans="1:74" s="1" customFormat="1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1"/>
      <c r="AQ5" s="21"/>
      <c r="AR5" s="19"/>
      <c r="BE5" s="249" t="s">
        <v>15</v>
      </c>
      <c r="BS5" s="16" t="s">
        <v>6</v>
      </c>
    </row>
    <row r="6" spans="1:74" s="1" customFormat="1" ht="37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1"/>
      <c r="AQ6" s="21"/>
      <c r="AR6" s="19"/>
      <c r="BE6" s="250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0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0"/>
      <c r="BS8" s="16" t="s">
        <v>6</v>
      </c>
    </row>
    <row r="9" spans="1:74" s="1" customFormat="1" ht="14.4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0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0"/>
      <c r="BS10" s="16" t="s">
        <v>6</v>
      </c>
    </row>
    <row r="11" spans="1:74" s="1" customFormat="1" ht="18.5" customHeight="1" x14ac:dyDescent="0.2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0"/>
      <c r="BS11" s="16" t="s">
        <v>6</v>
      </c>
    </row>
    <row r="12" spans="1:74" s="1" customFormat="1" ht="7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0"/>
      <c r="BS12" s="16" t="s">
        <v>6</v>
      </c>
    </row>
    <row r="13" spans="1:74" s="1" customFormat="1" ht="12" customHeight="1" x14ac:dyDescent="0.2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0"/>
      <c r="BS13" s="16" t="s">
        <v>6</v>
      </c>
    </row>
    <row r="14" spans="1:74" ht="12.5" x14ac:dyDescent="0.2">
      <c r="B14" s="20"/>
      <c r="C14" s="21"/>
      <c r="D14" s="21"/>
      <c r="E14" s="255" t="s">
        <v>29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0"/>
      <c r="BS14" s="16" t="s">
        <v>6</v>
      </c>
    </row>
    <row r="15" spans="1:74" s="1" customFormat="1" ht="7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0"/>
      <c r="BS15" s="16" t="s">
        <v>4</v>
      </c>
    </row>
    <row r="16" spans="1:74" s="1" customFormat="1" ht="12" customHeight="1" x14ac:dyDescent="0.2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0"/>
      <c r="BS16" s="16" t="s">
        <v>4</v>
      </c>
    </row>
    <row r="17" spans="1:71" s="1" customFormat="1" ht="18.5" customHeight="1" x14ac:dyDescent="0.2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0"/>
      <c r="BS17" s="16" t="s">
        <v>32</v>
      </c>
    </row>
    <row r="18" spans="1:71" s="1" customFormat="1" ht="7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0"/>
      <c r="BS18" s="16" t="s">
        <v>6</v>
      </c>
    </row>
    <row r="19" spans="1:71" s="1" customFormat="1" ht="12" customHeight="1" x14ac:dyDescent="0.2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0"/>
      <c r="BS19" s="16" t="s">
        <v>6</v>
      </c>
    </row>
    <row r="20" spans="1:71" s="1" customFormat="1" ht="18.5" customHeight="1" x14ac:dyDescent="0.2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0"/>
      <c r="BS20" s="16" t="s">
        <v>4</v>
      </c>
    </row>
    <row r="21" spans="1:71" s="1" customFormat="1" ht="7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0"/>
    </row>
    <row r="22" spans="1:71" s="1" customFormat="1" ht="12" customHeight="1" x14ac:dyDescent="0.2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0"/>
    </row>
    <row r="23" spans="1:71" s="1" customFormat="1" ht="16.5" customHeight="1" x14ac:dyDescent="0.2">
      <c r="B23" s="20"/>
      <c r="C23" s="21"/>
      <c r="D23" s="21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1"/>
      <c r="AP23" s="21"/>
      <c r="AQ23" s="21"/>
      <c r="AR23" s="19"/>
      <c r="BE23" s="250"/>
    </row>
    <row r="24" spans="1:71" s="1" customFormat="1" ht="7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0"/>
    </row>
    <row r="25" spans="1:71" s="1" customFormat="1" ht="7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0"/>
    </row>
    <row r="26" spans="1:71" s="2" customFormat="1" ht="25.9" customHeight="1" x14ac:dyDescent="0.2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8">
        <f>ROUND(AG94,2)</f>
        <v>0</v>
      </c>
      <c r="AL26" s="259"/>
      <c r="AM26" s="259"/>
      <c r="AN26" s="259"/>
      <c r="AO26" s="259"/>
      <c r="AP26" s="35"/>
      <c r="AQ26" s="35"/>
      <c r="AR26" s="38"/>
      <c r="BE26" s="250"/>
    </row>
    <row r="27" spans="1:71" s="2" customFormat="1" ht="7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0"/>
    </row>
    <row r="28" spans="1:71" s="2" customFormat="1" ht="12.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0" t="s">
        <v>37</v>
      </c>
      <c r="M28" s="260"/>
      <c r="N28" s="260"/>
      <c r="O28" s="260"/>
      <c r="P28" s="260"/>
      <c r="Q28" s="35"/>
      <c r="R28" s="35"/>
      <c r="S28" s="35"/>
      <c r="T28" s="35"/>
      <c r="U28" s="35"/>
      <c r="V28" s="35"/>
      <c r="W28" s="260" t="s">
        <v>38</v>
      </c>
      <c r="X28" s="260"/>
      <c r="Y28" s="260"/>
      <c r="Z28" s="260"/>
      <c r="AA28" s="260"/>
      <c r="AB28" s="260"/>
      <c r="AC28" s="260"/>
      <c r="AD28" s="260"/>
      <c r="AE28" s="260"/>
      <c r="AF28" s="35"/>
      <c r="AG28" s="35"/>
      <c r="AH28" s="35"/>
      <c r="AI28" s="35"/>
      <c r="AJ28" s="35"/>
      <c r="AK28" s="260" t="s">
        <v>39</v>
      </c>
      <c r="AL28" s="260"/>
      <c r="AM28" s="260"/>
      <c r="AN28" s="260"/>
      <c r="AO28" s="260"/>
      <c r="AP28" s="35"/>
      <c r="AQ28" s="35"/>
      <c r="AR28" s="38"/>
      <c r="BE28" s="250"/>
    </row>
    <row r="29" spans="1:71" s="3" customFormat="1" ht="14.4" customHeight="1" x14ac:dyDescent="0.2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63">
        <v>0.21</v>
      </c>
      <c r="M29" s="262"/>
      <c r="N29" s="262"/>
      <c r="O29" s="262"/>
      <c r="P29" s="262"/>
      <c r="Q29" s="40"/>
      <c r="R29" s="40"/>
      <c r="S29" s="40"/>
      <c r="T29" s="40"/>
      <c r="U29" s="40"/>
      <c r="V29" s="40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0"/>
      <c r="AG29" s="40"/>
      <c r="AH29" s="40"/>
      <c r="AI29" s="40"/>
      <c r="AJ29" s="40"/>
      <c r="AK29" s="261">
        <f>ROUND(AV94, 2)</f>
        <v>0</v>
      </c>
      <c r="AL29" s="262"/>
      <c r="AM29" s="262"/>
      <c r="AN29" s="262"/>
      <c r="AO29" s="262"/>
      <c r="AP29" s="40"/>
      <c r="AQ29" s="40"/>
      <c r="AR29" s="41"/>
      <c r="BE29" s="251"/>
    </row>
    <row r="30" spans="1:71" s="3" customFormat="1" ht="14.4" customHeight="1" x14ac:dyDescent="0.2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63">
        <v>0.15</v>
      </c>
      <c r="M30" s="262"/>
      <c r="N30" s="262"/>
      <c r="O30" s="262"/>
      <c r="P30" s="262"/>
      <c r="Q30" s="40"/>
      <c r="R30" s="40"/>
      <c r="S30" s="40"/>
      <c r="T30" s="40"/>
      <c r="U30" s="40"/>
      <c r="V30" s="40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0"/>
      <c r="AG30" s="40"/>
      <c r="AH30" s="40"/>
      <c r="AI30" s="40"/>
      <c r="AJ30" s="40"/>
      <c r="AK30" s="261">
        <f>ROUND(AW94, 2)</f>
        <v>0</v>
      </c>
      <c r="AL30" s="262"/>
      <c r="AM30" s="262"/>
      <c r="AN30" s="262"/>
      <c r="AO30" s="262"/>
      <c r="AP30" s="40"/>
      <c r="AQ30" s="40"/>
      <c r="AR30" s="41"/>
      <c r="BE30" s="251"/>
    </row>
    <row r="31" spans="1:71" s="3" customFormat="1" ht="14.4" hidden="1" customHeight="1" x14ac:dyDescent="0.2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63">
        <v>0.21</v>
      </c>
      <c r="M31" s="262"/>
      <c r="N31" s="262"/>
      <c r="O31" s="262"/>
      <c r="P31" s="262"/>
      <c r="Q31" s="40"/>
      <c r="R31" s="40"/>
      <c r="S31" s="40"/>
      <c r="T31" s="40"/>
      <c r="U31" s="40"/>
      <c r="V31" s="40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0"/>
      <c r="AG31" s="40"/>
      <c r="AH31" s="40"/>
      <c r="AI31" s="40"/>
      <c r="AJ31" s="40"/>
      <c r="AK31" s="261">
        <v>0</v>
      </c>
      <c r="AL31" s="262"/>
      <c r="AM31" s="262"/>
      <c r="AN31" s="262"/>
      <c r="AO31" s="262"/>
      <c r="AP31" s="40"/>
      <c r="AQ31" s="40"/>
      <c r="AR31" s="41"/>
      <c r="BE31" s="251"/>
    </row>
    <row r="32" spans="1:71" s="3" customFormat="1" ht="14.4" hidden="1" customHeight="1" x14ac:dyDescent="0.2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63">
        <v>0.15</v>
      </c>
      <c r="M32" s="262"/>
      <c r="N32" s="262"/>
      <c r="O32" s="262"/>
      <c r="P32" s="262"/>
      <c r="Q32" s="40"/>
      <c r="R32" s="40"/>
      <c r="S32" s="40"/>
      <c r="T32" s="40"/>
      <c r="U32" s="40"/>
      <c r="V32" s="40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0"/>
      <c r="AG32" s="40"/>
      <c r="AH32" s="40"/>
      <c r="AI32" s="40"/>
      <c r="AJ32" s="40"/>
      <c r="AK32" s="261">
        <v>0</v>
      </c>
      <c r="AL32" s="262"/>
      <c r="AM32" s="262"/>
      <c r="AN32" s="262"/>
      <c r="AO32" s="262"/>
      <c r="AP32" s="40"/>
      <c r="AQ32" s="40"/>
      <c r="AR32" s="41"/>
      <c r="BE32" s="251"/>
    </row>
    <row r="33" spans="1:57" s="3" customFormat="1" ht="14.4" hidden="1" customHeight="1" x14ac:dyDescent="0.2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63">
        <v>0</v>
      </c>
      <c r="M33" s="262"/>
      <c r="N33" s="262"/>
      <c r="O33" s="262"/>
      <c r="P33" s="262"/>
      <c r="Q33" s="40"/>
      <c r="R33" s="40"/>
      <c r="S33" s="40"/>
      <c r="T33" s="40"/>
      <c r="U33" s="40"/>
      <c r="V33" s="40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0"/>
      <c r="AG33" s="40"/>
      <c r="AH33" s="40"/>
      <c r="AI33" s="40"/>
      <c r="AJ33" s="40"/>
      <c r="AK33" s="261">
        <v>0</v>
      </c>
      <c r="AL33" s="262"/>
      <c r="AM33" s="262"/>
      <c r="AN33" s="262"/>
      <c r="AO33" s="262"/>
      <c r="AP33" s="40"/>
      <c r="AQ33" s="40"/>
      <c r="AR33" s="41"/>
      <c r="BE33" s="251"/>
    </row>
    <row r="34" spans="1:57" s="2" customFormat="1" ht="7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0"/>
    </row>
    <row r="35" spans="1:57" s="2" customFormat="1" ht="25.9" customHeight="1" x14ac:dyDescent="0.2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64" t="s">
        <v>48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5"/>
      <c r="AM35" s="265"/>
      <c r="AN35" s="265"/>
      <c r="AO35" s="267"/>
      <c r="AP35" s="42"/>
      <c r="AQ35" s="42"/>
      <c r="AR35" s="38"/>
      <c r="BE35" s="33"/>
    </row>
    <row r="36" spans="1:57" s="2" customFormat="1" ht="7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 x14ac:dyDescent="0.2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5" x14ac:dyDescent="0.2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0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" x14ac:dyDescent="0.2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5" x14ac:dyDescent="0.2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0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7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7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5" customHeight="1" x14ac:dyDescent="0.2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7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2021_10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7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8" t="str">
        <f>K6</f>
        <v>Výměna povrchu a nové osvětlení fotbalového hřiště u ISŠTE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62"/>
      <c r="AQ85" s="62"/>
      <c r="AR85" s="63"/>
    </row>
    <row r="86" spans="1:91" s="2" customFormat="1" ht="7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Sokolov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0" t="str">
        <f>IF(AN8= "","",AN8)</f>
        <v>8. 3. 2021</v>
      </c>
      <c r="AN87" s="270"/>
      <c r="AO87" s="35"/>
      <c r="AP87" s="35"/>
      <c r="AQ87" s="35"/>
      <c r="AR87" s="38"/>
      <c r="BE87" s="33"/>
    </row>
    <row r="88" spans="1:91" s="2" customFormat="1" ht="7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Sokolov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71" t="str">
        <f>IF(E17="","",E17)</f>
        <v>Ing. Jiří Dvořák</v>
      </c>
      <c r="AN89" s="272"/>
      <c r="AO89" s="272"/>
      <c r="AP89" s="272"/>
      <c r="AQ89" s="35"/>
      <c r="AR89" s="38"/>
      <c r="AS89" s="273" t="s">
        <v>56</v>
      </c>
      <c r="AT89" s="27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25.65" customHeight="1" x14ac:dyDescent="0.2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71" t="str">
        <f>IF(E20="","",E20)</f>
        <v>Petr Macek, Otevřená 680/7, Kuřim 664 34</v>
      </c>
      <c r="AN90" s="272"/>
      <c r="AO90" s="272"/>
      <c r="AP90" s="272"/>
      <c r="AQ90" s="35"/>
      <c r="AR90" s="38"/>
      <c r="AS90" s="275"/>
      <c r="AT90" s="27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75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7"/>
      <c r="AT91" s="27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 x14ac:dyDescent="0.2">
      <c r="A92" s="33"/>
      <c r="B92" s="34"/>
      <c r="C92" s="279" t="s">
        <v>57</v>
      </c>
      <c r="D92" s="280"/>
      <c r="E92" s="280"/>
      <c r="F92" s="280"/>
      <c r="G92" s="280"/>
      <c r="H92" s="72"/>
      <c r="I92" s="281" t="s">
        <v>58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59</v>
      </c>
      <c r="AH92" s="280"/>
      <c r="AI92" s="280"/>
      <c r="AJ92" s="280"/>
      <c r="AK92" s="280"/>
      <c r="AL92" s="280"/>
      <c r="AM92" s="280"/>
      <c r="AN92" s="281" t="s">
        <v>60</v>
      </c>
      <c r="AO92" s="280"/>
      <c r="AP92" s="283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7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 x14ac:dyDescent="0.2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7">
        <f>ROUND(SUM(AG95:AG97),2)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 x14ac:dyDescent="0.2">
      <c r="A95" s="92" t="s">
        <v>80</v>
      </c>
      <c r="B95" s="93"/>
      <c r="C95" s="94"/>
      <c r="D95" s="286" t="s">
        <v>81</v>
      </c>
      <c r="E95" s="286"/>
      <c r="F95" s="286"/>
      <c r="G95" s="286"/>
      <c r="H95" s="286"/>
      <c r="I95" s="95"/>
      <c r="J95" s="286" t="s">
        <v>82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'SO 01 - Hrací plocha, vyb...'!J30</f>
        <v>0</v>
      </c>
      <c r="AH95" s="285"/>
      <c r="AI95" s="285"/>
      <c r="AJ95" s="285"/>
      <c r="AK95" s="285"/>
      <c r="AL95" s="285"/>
      <c r="AM95" s="285"/>
      <c r="AN95" s="284">
        <f>SUM(AG95,AT95)</f>
        <v>0</v>
      </c>
      <c r="AO95" s="285"/>
      <c r="AP95" s="285"/>
      <c r="AQ95" s="96" t="s">
        <v>83</v>
      </c>
      <c r="AR95" s="97"/>
      <c r="AS95" s="98">
        <v>0</v>
      </c>
      <c r="AT95" s="99">
        <f>ROUND(SUM(AV95:AW95),2)</f>
        <v>0</v>
      </c>
      <c r="AU95" s="100">
        <f>'SO 01 - Hrací plocha, vyb...'!P125</f>
        <v>0</v>
      </c>
      <c r="AV95" s="99">
        <f>'SO 01 - Hrací plocha, vyb...'!J33</f>
        <v>0</v>
      </c>
      <c r="AW95" s="99">
        <f>'SO 01 - Hrací plocha, vyb...'!J34</f>
        <v>0</v>
      </c>
      <c r="AX95" s="99">
        <f>'SO 01 - Hrací plocha, vyb...'!J35</f>
        <v>0</v>
      </c>
      <c r="AY95" s="99">
        <f>'SO 01 - Hrací plocha, vyb...'!J36</f>
        <v>0</v>
      </c>
      <c r="AZ95" s="99">
        <f>'SO 01 - Hrací plocha, vyb...'!F33</f>
        <v>0</v>
      </c>
      <c r="BA95" s="99">
        <f>'SO 01 - Hrací plocha, vyb...'!F34</f>
        <v>0</v>
      </c>
      <c r="BB95" s="99">
        <f>'SO 01 - Hrací plocha, vyb...'!F35</f>
        <v>0</v>
      </c>
      <c r="BC95" s="99">
        <f>'SO 01 - Hrací plocha, vyb...'!F36</f>
        <v>0</v>
      </c>
      <c r="BD95" s="101">
        <f>'SO 01 - Hrací plocha, vyb...'!F37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 x14ac:dyDescent="0.2">
      <c r="A96" s="92" t="s">
        <v>80</v>
      </c>
      <c r="B96" s="93"/>
      <c r="C96" s="94"/>
      <c r="D96" s="286" t="s">
        <v>87</v>
      </c>
      <c r="E96" s="286"/>
      <c r="F96" s="286"/>
      <c r="G96" s="286"/>
      <c r="H96" s="286"/>
      <c r="I96" s="95"/>
      <c r="J96" s="286" t="s">
        <v>88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4">
        <f>'SO 02 - Osvětlení hrací p...'!J30</f>
        <v>0</v>
      </c>
      <c r="AH96" s="285"/>
      <c r="AI96" s="285"/>
      <c r="AJ96" s="285"/>
      <c r="AK96" s="285"/>
      <c r="AL96" s="285"/>
      <c r="AM96" s="285"/>
      <c r="AN96" s="284">
        <f>SUM(AG96,AT96)</f>
        <v>0</v>
      </c>
      <c r="AO96" s="285"/>
      <c r="AP96" s="285"/>
      <c r="AQ96" s="96" t="s">
        <v>83</v>
      </c>
      <c r="AR96" s="97"/>
      <c r="AS96" s="98">
        <v>0</v>
      </c>
      <c r="AT96" s="99">
        <f>ROUND(SUM(AV96:AW96),2)</f>
        <v>0</v>
      </c>
      <c r="AU96" s="100">
        <f>'SO 02 - Osvětlení hrací p...'!P123</f>
        <v>0</v>
      </c>
      <c r="AV96" s="99">
        <f>'SO 02 - Osvětlení hrací p...'!J33</f>
        <v>0</v>
      </c>
      <c r="AW96" s="99">
        <f>'SO 02 - Osvětlení hrací p...'!J34</f>
        <v>0</v>
      </c>
      <c r="AX96" s="99">
        <f>'SO 02 - Osvětlení hrací p...'!J35</f>
        <v>0</v>
      </c>
      <c r="AY96" s="99">
        <f>'SO 02 - Osvětlení hrací p...'!J36</f>
        <v>0</v>
      </c>
      <c r="AZ96" s="99">
        <f>'SO 02 - Osvětlení hrací p...'!F33</f>
        <v>0</v>
      </c>
      <c r="BA96" s="99">
        <f>'SO 02 - Osvětlení hrací p...'!F34</f>
        <v>0</v>
      </c>
      <c r="BB96" s="99">
        <f>'SO 02 - Osvětlení hrací p...'!F35</f>
        <v>0</v>
      </c>
      <c r="BC96" s="99">
        <f>'SO 02 - Osvětlení hrací p...'!F36</f>
        <v>0</v>
      </c>
      <c r="BD96" s="101">
        <f>'SO 02 - Osvětlení hrací p...'!F37</f>
        <v>0</v>
      </c>
      <c r="BT96" s="102" t="s">
        <v>84</v>
      </c>
      <c r="BV96" s="102" t="s">
        <v>78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91" s="7" customFormat="1" ht="16.5" customHeight="1" x14ac:dyDescent="0.2">
      <c r="A97" s="92" t="s">
        <v>80</v>
      </c>
      <c r="B97" s="93"/>
      <c r="C97" s="94"/>
      <c r="D97" s="286" t="s">
        <v>90</v>
      </c>
      <c r="E97" s="286"/>
      <c r="F97" s="286"/>
      <c r="G97" s="286"/>
      <c r="H97" s="286"/>
      <c r="I97" s="95"/>
      <c r="J97" s="286" t="s">
        <v>91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4">
        <f>'VRN - Vedlejší rozpočtové...'!J30</f>
        <v>0</v>
      </c>
      <c r="AH97" s="285"/>
      <c r="AI97" s="285"/>
      <c r="AJ97" s="285"/>
      <c r="AK97" s="285"/>
      <c r="AL97" s="285"/>
      <c r="AM97" s="285"/>
      <c r="AN97" s="284">
        <f>SUM(AG97,AT97)</f>
        <v>0</v>
      </c>
      <c r="AO97" s="285"/>
      <c r="AP97" s="285"/>
      <c r="AQ97" s="96" t="s">
        <v>83</v>
      </c>
      <c r="AR97" s="97"/>
      <c r="AS97" s="103">
        <v>0</v>
      </c>
      <c r="AT97" s="104">
        <f>ROUND(SUM(AV97:AW97),2)</f>
        <v>0</v>
      </c>
      <c r="AU97" s="105">
        <f>'VRN - Vedlejší rozpočtové...'!P121</f>
        <v>0</v>
      </c>
      <c r="AV97" s="104">
        <f>'VRN - Vedlejší rozpočtové...'!J33</f>
        <v>0</v>
      </c>
      <c r="AW97" s="104">
        <f>'VRN - Vedlejší rozpočtové...'!J34</f>
        <v>0</v>
      </c>
      <c r="AX97" s="104">
        <f>'VRN - Vedlejší rozpočtové...'!J35</f>
        <v>0</v>
      </c>
      <c r="AY97" s="104">
        <f>'VRN - Vedlejší rozpočtové...'!J36</f>
        <v>0</v>
      </c>
      <c r="AZ97" s="104">
        <f>'VRN - Vedlejší rozpočtové...'!F33</f>
        <v>0</v>
      </c>
      <c r="BA97" s="104">
        <f>'VRN - Vedlejší rozpočtové...'!F34</f>
        <v>0</v>
      </c>
      <c r="BB97" s="104">
        <f>'VRN - Vedlejší rozpočtové...'!F35</f>
        <v>0</v>
      </c>
      <c r="BC97" s="104">
        <f>'VRN - Vedlejší rozpočtové...'!F36</f>
        <v>0</v>
      </c>
      <c r="BD97" s="106">
        <f>'VRN - Vedlejší rozpočtové...'!F37</f>
        <v>0</v>
      </c>
      <c r="BT97" s="102" t="s">
        <v>84</v>
      </c>
      <c r="BV97" s="102" t="s">
        <v>78</v>
      </c>
      <c r="BW97" s="102" t="s">
        <v>92</v>
      </c>
      <c r="BX97" s="102" t="s">
        <v>5</v>
      </c>
      <c r="CL97" s="102" t="s">
        <v>1</v>
      </c>
      <c r="CM97" s="102" t="s">
        <v>86</v>
      </c>
    </row>
    <row r="98" spans="1:91" s="2" customFormat="1" ht="30" customHeight="1" x14ac:dyDescent="0.2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7" customHeight="1" x14ac:dyDescent="0.2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7EcA/JA52C9d1QuLdl8qurYPV4hRPU/aB+jHTd4Z4v+cdADGFp39wRZWhjyBlHdvFmpHXA4oyG+ox5xFhLqLPQ==" saltValue="uuja41Eaj7yVEYAGPo9L3tGcEsBNXB37Qx9lBTuyBGE89/Ei1ayPBPoxzs/w2kSRW/+l0raibrBOrYz2W+2XX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Hrací plocha, vyb...'!C2" display="/" xr:uid="{00000000-0004-0000-0000-000000000000}"/>
    <hyperlink ref="A96" location="'SO 02 - Osvětlení hrací p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5"/>
  <sheetViews>
    <sheetView showGridLines="0" tabSelected="1" topLeftCell="A92" workbookViewId="0">
      <selection activeCell="W140" sqref="W140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85</v>
      </c>
    </row>
    <row r="3" spans="1:46" s="1" customFormat="1" ht="7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5" customHeight="1" x14ac:dyDescent="0.2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7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90" t="str">
        <f>'Rekapitulace stavby'!K6</f>
        <v>Výměna povrchu a nové osvětlení fotbalového hřiště u ISŠTE</v>
      </c>
      <c r="F7" s="291"/>
      <c r="G7" s="291"/>
      <c r="H7" s="291"/>
      <c r="L7" s="19"/>
    </row>
    <row r="8" spans="1:46" s="2" customFormat="1" ht="12" customHeight="1" x14ac:dyDescent="0.2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92" t="s">
        <v>95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8. 3. 2021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 x14ac:dyDescent="0.2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40</v>
      </c>
      <c r="E33" s="111" t="s">
        <v>41</v>
      </c>
      <c r="F33" s="122">
        <f>ROUND((SUM(BE125:BE254)),  2)</f>
        <v>0</v>
      </c>
      <c r="G33" s="33"/>
      <c r="H33" s="33"/>
      <c r="I33" s="123">
        <v>0.21</v>
      </c>
      <c r="J33" s="122">
        <f>ROUND(((SUM(BE125:BE254))*I33),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42</v>
      </c>
      <c r="F34" s="122">
        <f>ROUND((SUM(BF125:BF254)),  2)</f>
        <v>0</v>
      </c>
      <c r="G34" s="33"/>
      <c r="H34" s="33"/>
      <c r="I34" s="123">
        <v>0.15</v>
      </c>
      <c r="J34" s="122">
        <f>ROUND(((SUM(BF125:BF254))*I34),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43</v>
      </c>
      <c r="F35" s="122">
        <f>ROUND((SUM(BG125:BG254)),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44</v>
      </c>
      <c r="F36" s="122">
        <f>ROUND((SUM(BH125:BH254)),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45</v>
      </c>
      <c r="F37" s="122">
        <f>ROUND((SUM(BI125:BI254)),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 x14ac:dyDescent="0.2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" x14ac:dyDescent="0.2">
      <c r="B51" s="19"/>
      <c r="L51" s="19"/>
    </row>
    <row r="52" spans="1:31" ht="10" x14ac:dyDescent="0.2">
      <c r="B52" s="19"/>
      <c r="L52" s="19"/>
    </row>
    <row r="53" spans="1:31" ht="10" x14ac:dyDescent="0.2">
      <c r="B53" s="19"/>
      <c r="L53" s="19"/>
    </row>
    <row r="54" spans="1:31" ht="10" x14ac:dyDescent="0.2">
      <c r="B54" s="19"/>
      <c r="L54" s="19"/>
    </row>
    <row r="55" spans="1:31" ht="10" x14ac:dyDescent="0.2">
      <c r="B55" s="19"/>
      <c r="L55" s="19"/>
    </row>
    <row r="56" spans="1:31" ht="10" x14ac:dyDescent="0.2">
      <c r="B56" s="19"/>
      <c r="L56" s="19"/>
    </row>
    <row r="57" spans="1:31" ht="10" x14ac:dyDescent="0.2">
      <c r="B57" s="19"/>
      <c r="L57" s="19"/>
    </row>
    <row r="58" spans="1:31" ht="10" x14ac:dyDescent="0.2">
      <c r="B58" s="19"/>
      <c r="L58" s="19"/>
    </row>
    <row r="59" spans="1:31" ht="10" x14ac:dyDescent="0.2">
      <c r="B59" s="19"/>
      <c r="L59" s="19"/>
    </row>
    <row r="60" spans="1:31" ht="10" x14ac:dyDescent="0.2">
      <c r="B60" s="19"/>
      <c r="L60" s="19"/>
    </row>
    <row r="61" spans="1:31" s="2" customFormat="1" ht="12.5" x14ac:dyDescent="0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 x14ac:dyDescent="0.2">
      <c r="B62" s="19"/>
      <c r="L62" s="19"/>
    </row>
    <row r="63" spans="1:31" ht="10" x14ac:dyDescent="0.2">
      <c r="B63" s="19"/>
      <c r="L63" s="19"/>
    </row>
    <row r="64" spans="1:31" ht="10" x14ac:dyDescent="0.2">
      <c r="B64" s="19"/>
      <c r="L64" s="19"/>
    </row>
    <row r="65" spans="1:31" s="2" customFormat="1" ht="13" x14ac:dyDescent="0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 x14ac:dyDescent="0.2">
      <c r="B66" s="19"/>
      <c r="L66" s="19"/>
    </row>
    <row r="67" spans="1:31" ht="10" x14ac:dyDescent="0.2">
      <c r="B67" s="19"/>
      <c r="L67" s="19"/>
    </row>
    <row r="68" spans="1:31" ht="10" x14ac:dyDescent="0.2">
      <c r="B68" s="19"/>
      <c r="L68" s="19"/>
    </row>
    <row r="69" spans="1:31" ht="10" x14ac:dyDescent="0.2">
      <c r="B69" s="19"/>
      <c r="L69" s="19"/>
    </row>
    <row r="70" spans="1:31" ht="10" x14ac:dyDescent="0.2">
      <c r="B70" s="19"/>
      <c r="L70" s="19"/>
    </row>
    <row r="71" spans="1:31" ht="10" x14ac:dyDescent="0.2">
      <c r="B71" s="19"/>
      <c r="L71" s="19"/>
    </row>
    <row r="72" spans="1:31" ht="10" x14ac:dyDescent="0.2">
      <c r="B72" s="19"/>
      <c r="L72" s="19"/>
    </row>
    <row r="73" spans="1:31" ht="10" x14ac:dyDescent="0.2">
      <c r="B73" s="19"/>
      <c r="L73" s="19"/>
    </row>
    <row r="74" spans="1:31" ht="10" x14ac:dyDescent="0.2">
      <c r="B74" s="19"/>
      <c r="L74" s="19"/>
    </row>
    <row r="75" spans="1:31" ht="10" x14ac:dyDescent="0.2">
      <c r="B75" s="19"/>
      <c r="L75" s="19"/>
    </row>
    <row r="76" spans="1:31" s="2" customFormat="1" ht="12.5" x14ac:dyDescent="0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 x14ac:dyDescent="0.2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97" t="str">
        <f>E7</f>
        <v>Výměna povrchu a nové osvětlení fotbalového hřiště u ISŠTE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8" t="str">
        <f>E9</f>
        <v>SO 01 - Hrací plocha, vybavení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Sokolov</v>
      </c>
      <c r="G89" s="35"/>
      <c r="H89" s="35"/>
      <c r="I89" s="28" t="s">
        <v>22</v>
      </c>
      <c r="J89" s="65" t="str">
        <f>IF(J12="","",J12)</f>
        <v>8. 3. 2021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Město Sokolov</v>
      </c>
      <c r="G91" s="35"/>
      <c r="H91" s="35"/>
      <c r="I91" s="28" t="s">
        <v>30</v>
      </c>
      <c r="J91" s="31" t="str">
        <f>E21</f>
        <v>Ing. Jiří 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Petr Macek, Otevřená 680/7, Kuřim 664 34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 x14ac:dyDescent="0.2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5" customHeight="1" x14ac:dyDescent="0.2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 x14ac:dyDescent="0.2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9.899999999999999" customHeight="1" x14ac:dyDescent="0.2">
      <c r="B99" s="152"/>
      <c r="C99" s="153"/>
      <c r="D99" s="154" t="s">
        <v>103</v>
      </c>
      <c r="E99" s="155"/>
      <c r="F99" s="155"/>
      <c r="G99" s="155"/>
      <c r="H99" s="155"/>
      <c r="I99" s="155"/>
      <c r="J99" s="156">
        <f>J182</f>
        <v>0</v>
      </c>
      <c r="K99" s="153"/>
      <c r="L99" s="157"/>
    </row>
    <row r="100" spans="1:31" s="10" customFormat="1" ht="19.899999999999999" customHeight="1" x14ac:dyDescent="0.2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J201</f>
        <v>0</v>
      </c>
      <c r="K100" s="153"/>
      <c r="L100" s="157"/>
    </row>
    <row r="101" spans="1:31" s="10" customFormat="1" ht="19.899999999999999" customHeight="1" x14ac:dyDescent="0.2">
      <c r="B101" s="152"/>
      <c r="C101" s="153"/>
      <c r="D101" s="154" t="s">
        <v>105</v>
      </c>
      <c r="E101" s="155"/>
      <c r="F101" s="155"/>
      <c r="G101" s="155"/>
      <c r="H101" s="155"/>
      <c r="I101" s="155"/>
      <c r="J101" s="156">
        <f>J207</f>
        <v>0</v>
      </c>
      <c r="K101" s="153"/>
      <c r="L101" s="157"/>
    </row>
    <row r="102" spans="1:31" s="10" customFormat="1" ht="19.899999999999999" customHeight="1" x14ac:dyDescent="0.2">
      <c r="B102" s="152"/>
      <c r="C102" s="153"/>
      <c r="D102" s="154" t="s">
        <v>106</v>
      </c>
      <c r="E102" s="155"/>
      <c r="F102" s="155"/>
      <c r="G102" s="155"/>
      <c r="H102" s="155"/>
      <c r="I102" s="155"/>
      <c r="J102" s="156">
        <f>J219</f>
        <v>0</v>
      </c>
      <c r="K102" s="153"/>
      <c r="L102" s="157"/>
    </row>
    <row r="103" spans="1:31" s="10" customFormat="1" ht="19.899999999999999" customHeight="1" x14ac:dyDescent="0.2">
      <c r="B103" s="152"/>
      <c r="C103" s="153"/>
      <c r="D103" s="154" t="s">
        <v>107</v>
      </c>
      <c r="E103" s="155"/>
      <c r="F103" s="155"/>
      <c r="G103" s="155"/>
      <c r="H103" s="155"/>
      <c r="I103" s="155"/>
      <c r="J103" s="156">
        <f>J225</f>
        <v>0</v>
      </c>
      <c r="K103" s="153"/>
      <c r="L103" s="157"/>
    </row>
    <row r="104" spans="1:31" s="10" customFormat="1" ht="19.899999999999999" customHeight="1" x14ac:dyDescent="0.2">
      <c r="B104" s="152"/>
      <c r="C104" s="153"/>
      <c r="D104" s="154" t="s">
        <v>108</v>
      </c>
      <c r="E104" s="155"/>
      <c r="F104" s="155"/>
      <c r="G104" s="155"/>
      <c r="H104" s="155"/>
      <c r="I104" s="155"/>
      <c r="J104" s="156">
        <f>J235</f>
        <v>0</v>
      </c>
      <c r="K104" s="153"/>
      <c r="L104" s="157"/>
    </row>
    <row r="105" spans="1:31" s="10" customFormat="1" ht="19.899999999999999" customHeight="1" x14ac:dyDescent="0.2">
      <c r="B105" s="152"/>
      <c r="C105" s="153"/>
      <c r="D105" s="154" t="s">
        <v>109</v>
      </c>
      <c r="E105" s="155"/>
      <c r="F105" s="155"/>
      <c r="G105" s="155"/>
      <c r="H105" s="155"/>
      <c r="I105" s="155"/>
      <c r="J105" s="156">
        <f>J253</f>
        <v>0</v>
      </c>
      <c r="K105" s="153"/>
      <c r="L105" s="157"/>
    </row>
    <row r="106" spans="1:31" s="2" customFormat="1" ht="21.75" customHeight="1" x14ac:dyDescent="0.2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7" customHeight="1" x14ac:dyDescent="0.2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7" customHeight="1" x14ac:dyDescent="0.2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" customHeight="1" x14ac:dyDescent="0.2">
      <c r="A112" s="33"/>
      <c r="B112" s="34"/>
      <c r="C112" s="22" t="s">
        <v>110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 x14ac:dyDescent="0.2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 x14ac:dyDescent="0.2">
      <c r="A115" s="33"/>
      <c r="B115" s="34"/>
      <c r="C115" s="35"/>
      <c r="D115" s="35"/>
      <c r="E115" s="297" t="str">
        <f>E7</f>
        <v>Výměna povrchu a nové osvětlení fotbalového hřiště u ISŠTE</v>
      </c>
      <c r="F115" s="298"/>
      <c r="G115" s="298"/>
      <c r="H115" s="298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94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 x14ac:dyDescent="0.2">
      <c r="A117" s="33"/>
      <c r="B117" s="34"/>
      <c r="C117" s="35"/>
      <c r="D117" s="35"/>
      <c r="E117" s="268" t="str">
        <f>E9</f>
        <v>SO 01 - Hrací plocha, vybavení</v>
      </c>
      <c r="F117" s="299"/>
      <c r="G117" s="299"/>
      <c r="H117" s="299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 x14ac:dyDescent="0.2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 x14ac:dyDescent="0.2">
      <c r="A119" s="33"/>
      <c r="B119" s="34"/>
      <c r="C119" s="28" t="s">
        <v>20</v>
      </c>
      <c r="D119" s="35"/>
      <c r="E119" s="35"/>
      <c r="F119" s="26" t="str">
        <f>F12</f>
        <v>Sokolov</v>
      </c>
      <c r="G119" s="35"/>
      <c r="H119" s="35"/>
      <c r="I119" s="28" t="s">
        <v>22</v>
      </c>
      <c r="J119" s="65" t="str">
        <f>IF(J12="","",J12)</f>
        <v>8. 3. 2021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 x14ac:dyDescent="0.2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 x14ac:dyDescent="0.2">
      <c r="A121" s="33"/>
      <c r="B121" s="34"/>
      <c r="C121" s="28" t="s">
        <v>24</v>
      </c>
      <c r="D121" s="35"/>
      <c r="E121" s="35"/>
      <c r="F121" s="26" t="str">
        <f>E15</f>
        <v>Město Sokolov</v>
      </c>
      <c r="G121" s="35"/>
      <c r="H121" s="35"/>
      <c r="I121" s="28" t="s">
        <v>30</v>
      </c>
      <c r="J121" s="31" t="str">
        <f>E21</f>
        <v>Ing. Jiří Dvořák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65" customHeight="1" x14ac:dyDescent="0.2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33</v>
      </c>
      <c r="J122" s="31" t="str">
        <f>E24</f>
        <v>Petr Macek, Otevřená 680/7, Kuřim 664 34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 x14ac:dyDescent="0.2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 x14ac:dyDescent="0.2">
      <c r="A124" s="158"/>
      <c r="B124" s="159"/>
      <c r="C124" s="160" t="s">
        <v>111</v>
      </c>
      <c r="D124" s="161" t="s">
        <v>61</v>
      </c>
      <c r="E124" s="161" t="s">
        <v>57</v>
      </c>
      <c r="F124" s="161" t="s">
        <v>58</v>
      </c>
      <c r="G124" s="161" t="s">
        <v>112</v>
      </c>
      <c r="H124" s="161" t="s">
        <v>113</v>
      </c>
      <c r="I124" s="161" t="s">
        <v>114</v>
      </c>
      <c r="J124" s="162" t="s">
        <v>98</v>
      </c>
      <c r="K124" s="163" t="s">
        <v>115</v>
      </c>
      <c r="L124" s="164"/>
      <c r="M124" s="74" t="s">
        <v>1</v>
      </c>
      <c r="N124" s="75" t="s">
        <v>40</v>
      </c>
      <c r="O124" s="75" t="s">
        <v>116</v>
      </c>
      <c r="P124" s="75" t="s">
        <v>117</v>
      </c>
      <c r="Q124" s="75" t="s">
        <v>118</v>
      </c>
      <c r="R124" s="75" t="s">
        <v>119</v>
      </c>
      <c r="S124" s="75" t="s">
        <v>120</v>
      </c>
      <c r="T124" s="76" t="s">
        <v>121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75" customHeight="1" x14ac:dyDescent="0.35">
      <c r="A125" s="33"/>
      <c r="B125" s="34"/>
      <c r="C125" s="81" t="s">
        <v>122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6052.3059249999997</v>
      </c>
      <c r="S125" s="78"/>
      <c r="T125" s="168">
        <f>T126</f>
        <v>385.68799999999999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75</v>
      </c>
      <c r="AU125" s="16" t="s">
        <v>100</v>
      </c>
      <c r="BK125" s="169">
        <f>BK126</f>
        <v>0</v>
      </c>
    </row>
    <row r="126" spans="1:65" s="12" customFormat="1" ht="25.9" customHeight="1" x14ac:dyDescent="0.35">
      <c r="B126" s="170"/>
      <c r="C126" s="171"/>
      <c r="D126" s="172" t="s">
        <v>75</v>
      </c>
      <c r="E126" s="173" t="s">
        <v>123</v>
      </c>
      <c r="F126" s="173" t="s">
        <v>124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P127+P182+P201+P207+P219+P225+P235+P253</f>
        <v>0</v>
      </c>
      <c r="Q126" s="178"/>
      <c r="R126" s="179">
        <f>R127+R182+R201+R207+R219+R225+R235+R253</f>
        <v>6052.3059249999997</v>
      </c>
      <c r="S126" s="178"/>
      <c r="T126" s="180">
        <f>T127+T182+T201+T207+T219+T225+T235+T253</f>
        <v>385.68799999999999</v>
      </c>
      <c r="AR126" s="181" t="s">
        <v>84</v>
      </c>
      <c r="AT126" s="182" t="s">
        <v>75</v>
      </c>
      <c r="AU126" s="182" t="s">
        <v>76</v>
      </c>
      <c r="AY126" s="181" t="s">
        <v>125</v>
      </c>
      <c r="BK126" s="183">
        <f>BK127+BK182+BK201+BK207+BK219+BK225+BK235+BK253</f>
        <v>0</v>
      </c>
    </row>
    <row r="127" spans="1:65" s="12" customFormat="1" ht="22.75" customHeight="1" x14ac:dyDescent="0.25">
      <c r="B127" s="170"/>
      <c r="C127" s="171"/>
      <c r="D127" s="172" t="s">
        <v>75</v>
      </c>
      <c r="E127" s="184" t="s">
        <v>84</v>
      </c>
      <c r="F127" s="184" t="s">
        <v>126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SUM(P128:P181)</f>
        <v>0</v>
      </c>
      <c r="Q127" s="178"/>
      <c r="R127" s="179">
        <f>SUM(R128:R181)</f>
        <v>3.5999999999999999E-3</v>
      </c>
      <c r="S127" s="178"/>
      <c r="T127" s="180">
        <f>SUM(T128:T181)</f>
        <v>385.68799999999999</v>
      </c>
      <c r="AR127" s="181" t="s">
        <v>84</v>
      </c>
      <c r="AT127" s="182" t="s">
        <v>75</v>
      </c>
      <c r="AU127" s="182" t="s">
        <v>84</v>
      </c>
      <c r="AY127" s="181" t="s">
        <v>125</v>
      </c>
      <c r="BK127" s="183">
        <f>SUM(BK128:BK181)</f>
        <v>0</v>
      </c>
    </row>
    <row r="128" spans="1:65" s="2" customFormat="1" ht="16.5" customHeight="1" x14ac:dyDescent="0.2">
      <c r="A128" s="33"/>
      <c r="B128" s="34"/>
      <c r="C128" s="186" t="s">
        <v>84</v>
      </c>
      <c r="D128" s="186" t="s">
        <v>127</v>
      </c>
      <c r="E128" s="187" t="s">
        <v>128</v>
      </c>
      <c r="F128" s="188" t="s">
        <v>129</v>
      </c>
      <c r="G128" s="189" t="s">
        <v>130</v>
      </c>
      <c r="H128" s="190">
        <v>10424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41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3.6999999999999998E-2</v>
      </c>
      <c r="T128" s="197">
        <f>S128*H128</f>
        <v>385.68799999999999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131</v>
      </c>
      <c r="AT128" s="198" t="s">
        <v>127</v>
      </c>
      <c r="AU128" s="198" t="s">
        <v>86</v>
      </c>
      <c r="AY128" s="16" t="s">
        <v>125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84</v>
      </c>
      <c r="BK128" s="199">
        <f>ROUND(I128*H128,2)</f>
        <v>0</v>
      </c>
      <c r="BL128" s="16" t="s">
        <v>131</v>
      </c>
      <c r="BM128" s="198" t="s">
        <v>132</v>
      </c>
    </row>
    <row r="129" spans="1:65" s="13" customFormat="1" ht="10" x14ac:dyDescent="0.2">
      <c r="B129" s="200"/>
      <c r="C129" s="201"/>
      <c r="D129" s="202" t="s">
        <v>133</v>
      </c>
      <c r="E129" s="203" t="s">
        <v>1</v>
      </c>
      <c r="F129" s="204" t="s">
        <v>134</v>
      </c>
      <c r="G129" s="201"/>
      <c r="H129" s="205">
        <v>5212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133</v>
      </c>
      <c r="AU129" s="211" t="s">
        <v>86</v>
      </c>
      <c r="AV129" s="13" t="s">
        <v>86</v>
      </c>
      <c r="AW129" s="13" t="s">
        <v>32</v>
      </c>
      <c r="AX129" s="13" t="s">
        <v>76</v>
      </c>
      <c r="AY129" s="211" t="s">
        <v>125</v>
      </c>
    </row>
    <row r="130" spans="1:65" s="13" customFormat="1" ht="10" x14ac:dyDescent="0.2">
      <c r="B130" s="200"/>
      <c r="C130" s="201"/>
      <c r="D130" s="202" t="s">
        <v>133</v>
      </c>
      <c r="E130" s="203" t="s">
        <v>1</v>
      </c>
      <c r="F130" s="204" t="s">
        <v>135</v>
      </c>
      <c r="G130" s="201"/>
      <c r="H130" s="205">
        <v>5212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133</v>
      </c>
      <c r="AU130" s="211" t="s">
        <v>86</v>
      </c>
      <c r="AV130" s="13" t="s">
        <v>86</v>
      </c>
      <c r="AW130" s="13" t="s">
        <v>32</v>
      </c>
      <c r="AX130" s="13" t="s">
        <v>76</v>
      </c>
      <c r="AY130" s="211" t="s">
        <v>125</v>
      </c>
    </row>
    <row r="131" spans="1:65" s="14" customFormat="1" ht="10" x14ac:dyDescent="0.2">
      <c r="B131" s="212"/>
      <c r="C131" s="213"/>
      <c r="D131" s="202" t="s">
        <v>133</v>
      </c>
      <c r="E131" s="214" t="s">
        <v>1</v>
      </c>
      <c r="F131" s="215" t="s">
        <v>136</v>
      </c>
      <c r="G131" s="213"/>
      <c r="H131" s="216">
        <v>10424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133</v>
      </c>
      <c r="AU131" s="222" t="s">
        <v>86</v>
      </c>
      <c r="AV131" s="14" t="s">
        <v>131</v>
      </c>
      <c r="AW131" s="14" t="s">
        <v>32</v>
      </c>
      <c r="AX131" s="14" t="s">
        <v>84</v>
      </c>
      <c r="AY131" s="222" t="s">
        <v>125</v>
      </c>
    </row>
    <row r="132" spans="1:65" s="2" customFormat="1" ht="21.75" customHeight="1" x14ac:dyDescent="0.2">
      <c r="A132" s="33"/>
      <c r="B132" s="34"/>
      <c r="C132" s="186" t="s">
        <v>86</v>
      </c>
      <c r="D132" s="186" t="s">
        <v>127</v>
      </c>
      <c r="E132" s="187" t="s">
        <v>137</v>
      </c>
      <c r="F132" s="188" t="s">
        <v>138</v>
      </c>
      <c r="G132" s="189" t="s">
        <v>139</v>
      </c>
      <c r="H132" s="190">
        <v>2432.16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41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131</v>
      </c>
      <c r="AT132" s="198" t="s">
        <v>127</v>
      </c>
      <c r="AU132" s="198" t="s">
        <v>86</v>
      </c>
      <c r="AY132" s="16" t="s">
        <v>125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84</v>
      </c>
      <c r="BK132" s="199">
        <f>ROUND(I132*H132,2)</f>
        <v>0</v>
      </c>
      <c r="BL132" s="16" t="s">
        <v>131</v>
      </c>
      <c r="BM132" s="198" t="s">
        <v>140</v>
      </c>
    </row>
    <row r="133" spans="1:65" s="13" customFormat="1" ht="10" x14ac:dyDescent="0.2">
      <c r="B133" s="200"/>
      <c r="C133" s="201"/>
      <c r="D133" s="202" t="s">
        <v>133</v>
      </c>
      <c r="E133" s="203" t="s">
        <v>1</v>
      </c>
      <c r="F133" s="204" t="s">
        <v>141</v>
      </c>
      <c r="G133" s="201"/>
      <c r="H133" s="205">
        <v>1876.32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133</v>
      </c>
      <c r="AU133" s="211" t="s">
        <v>86</v>
      </c>
      <c r="AV133" s="13" t="s">
        <v>86</v>
      </c>
      <c r="AW133" s="13" t="s">
        <v>32</v>
      </c>
      <c r="AX133" s="13" t="s">
        <v>76</v>
      </c>
      <c r="AY133" s="211" t="s">
        <v>125</v>
      </c>
    </row>
    <row r="134" spans="1:65" s="13" customFormat="1" ht="10" x14ac:dyDescent="0.2">
      <c r="B134" s="200"/>
      <c r="C134" s="201"/>
      <c r="D134" s="202" t="s">
        <v>133</v>
      </c>
      <c r="E134" s="203" t="s">
        <v>1</v>
      </c>
      <c r="F134" s="204" t="s">
        <v>142</v>
      </c>
      <c r="G134" s="201"/>
      <c r="H134" s="205">
        <v>555.84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133</v>
      </c>
      <c r="AU134" s="211" t="s">
        <v>86</v>
      </c>
      <c r="AV134" s="13" t="s">
        <v>86</v>
      </c>
      <c r="AW134" s="13" t="s">
        <v>32</v>
      </c>
      <c r="AX134" s="13" t="s">
        <v>76</v>
      </c>
      <c r="AY134" s="211" t="s">
        <v>125</v>
      </c>
    </row>
    <row r="135" spans="1:65" s="14" customFormat="1" ht="10" x14ac:dyDescent="0.2">
      <c r="B135" s="212"/>
      <c r="C135" s="213"/>
      <c r="D135" s="202" t="s">
        <v>133</v>
      </c>
      <c r="E135" s="214" t="s">
        <v>1</v>
      </c>
      <c r="F135" s="215" t="s">
        <v>136</v>
      </c>
      <c r="G135" s="213"/>
      <c r="H135" s="216">
        <v>2432.16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133</v>
      </c>
      <c r="AU135" s="222" t="s">
        <v>86</v>
      </c>
      <c r="AV135" s="14" t="s">
        <v>131</v>
      </c>
      <c r="AW135" s="14" t="s">
        <v>32</v>
      </c>
      <c r="AX135" s="14" t="s">
        <v>84</v>
      </c>
      <c r="AY135" s="222" t="s">
        <v>125</v>
      </c>
    </row>
    <row r="136" spans="1:65" s="2" customFormat="1" ht="21.75" customHeight="1" x14ac:dyDescent="0.2">
      <c r="A136" s="33"/>
      <c r="B136" s="34"/>
      <c r="C136" s="186" t="s">
        <v>143</v>
      </c>
      <c r="D136" s="186" t="s">
        <v>127</v>
      </c>
      <c r="E136" s="187" t="s">
        <v>144</v>
      </c>
      <c r="F136" s="188" t="s">
        <v>145</v>
      </c>
      <c r="G136" s="189" t="s">
        <v>139</v>
      </c>
      <c r="H136" s="190">
        <v>30.12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41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131</v>
      </c>
      <c r="AT136" s="198" t="s">
        <v>127</v>
      </c>
      <c r="AU136" s="198" t="s">
        <v>86</v>
      </c>
      <c r="AY136" s="16" t="s">
        <v>125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84</v>
      </c>
      <c r="BK136" s="199">
        <f>ROUND(I136*H136,2)</f>
        <v>0</v>
      </c>
      <c r="BL136" s="16" t="s">
        <v>131</v>
      </c>
      <c r="BM136" s="198" t="s">
        <v>146</v>
      </c>
    </row>
    <row r="137" spans="1:65" s="13" customFormat="1" ht="10" x14ac:dyDescent="0.2">
      <c r="B137" s="200"/>
      <c r="C137" s="201"/>
      <c r="D137" s="202" t="s">
        <v>133</v>
      </c>
      <c r="E137" s="203" t="s">
        <v>1</v>
      </c>
      <c r="F137" s="204" t="s">
        <v>147</v>
      </c>
      <c r="G137" s="201"/>
      <c r="H137" s="205">
        <v>0.96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133</v>
      </c>
      <c r="AU137" s="211" t="s">
        <v>86</v>
      </c>
      <c r="AV137" s="13" t="s">
        <v>86</v>
      </c>
      <c r="AW137" s="13" t="s">
        <v>32</v>
      </c>
      <c r="AX137" s="13" t="s">
        <v>76</v>
      </c>
      <c r="AY137" s="211" t="s">
        <v>125</v>
      </c>
    </row>
    <row r="138" spans="1:65" s="13" customFormat="1" ht="10" x14ac:dyDescent="0.2">
      <c r="B138" s="200"/>
      <c r="C138" s="201"/>
      <c r="D138" s="202" t="s">
        <v>133</v>
      </c>
      <c r="E138" s="203" t="s">
        <v>1</v>
      </c>
      <c r="F138" s="204" t="s">
        <v>148</v>
      </c>
      <c r="G138" s="201"/>
      <c r="H138" s="205">
        <v>29.16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133</v>
      </c>
      <c r="AU138" s="211" t="s">
        <v>86</v>
      </c>
      <c r="AV138" s="13" t="s">
        <v>86</v>
      </c>
      <c r="AW138" s="13" t="s">
        <v>32</v>
      </c>
      <c r="AX138" s="13" t="s">
        <v>76</v>
      </c>
      <c r="AY138" s="211" t="s">
        <v>125</v>
      </c>
    </row>
    <row r="139" spans="1:65" s="14" customFormat="1" ht="10" x14ac:dyDescent="0.2">
      <c r="B139" s="212"/>
      <c r="C139" s="213"/>
      <c r="D139" s="202" t="s">
        <v>133</v>
      </c>
      <c r="E139" s="214" t="s">
        <v>1</v>
      </c>
      <c r="F139" s="215" t="s">
        <v>136</v>
      </c>
      <c r="G139" s="213"/>
      <c r="H139" s="216">
        <v>30.12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133</v>
      </c>
      <c r="AU139" s="222" t="s">
        <v>86</v>
      </c>
      <c r="AV139" s="14" t="s">
        <v>131</v>
      </c>
      <c r="AW139" s="14" t="s">
        <v>32</v>
      </c>
      <c r="AX139" s="14" t="s">
        <v>84</v>
      </c>
      <c r="AY139" s="222" t="s">
        <v>125</v>
      </c>
    </row>
    <row r="140" spans="1:65" s="2" customFormat="1" ht="21.75" customHeight="1" x14ac:dyDescent="0.2">
      <c r="A140" s="33"/>
      <c r="B140" s="34"/>
      <c r="C140" s="186" t="s">
        <v>131</v>
      </c>
      <c r="D140" s="186" t="s">
        <v>127</v>
      </c>
      <c r="E140" s="187" t="s">
        <v>149</v>
      </c>
      <c r="F140" s="188" t="s">
        <v>150</v>
      </c>
      <c r="G140" s="189" t="s">
        <v>139</v>
      </c>
      <c r="H140" s="190">
        <v>337.584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41</v>
      </c>
      <c r="O140" s="70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131</v>
      </c>
      <c r="AT140" s="198" t="s">
        <v>127</v>
      </c>
      <c r="AU140" s="198" t="s">
        <v>86</v>
      </c>
      <c r="AY140" s="16" t="s">
        <v>125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84</v>
      </c>
      <c r="BK140" s="199">
        <f>ROUND(I140*H140,2)</f>
        <v>0</v>
      </c>
      <c r="BL140" s="16" t="s">
        <v>131</v>
      </c>
      <c r="BM140" s="198" t="s">
        <v>151</v>
      </c>
    </row>
    <row r="141" spans="1:65" s="13" customFormat="1" ht="10" x14ac:dyDescent="0.2">
      <c r="B141" s="200"/>
      <c r="C141" s="201"/>
      <c r="D141" s="202" t="s">
        <v>133</v>
      </c>
      <c r="E141" s="203" t="s">
        <v>1</v>
      </c>
      <c r="F141" s="204" t="s">
        <v>152</v>
      </c>
      <c r="G141" s="201"/>
      <c r="H141" s="205">
        <v>292.8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133</v>
      </c>
      <c r="AU141" s="211" t="s">
        <v>86</v>
      </c>
      <c r="AV141" s="13" t="s">
        <v>86</v>
      </c>
      <c r="AW141" s="13" t="s">
        <v>32</v>
      </c>
      <c r="AX141" s="13" t="s">
        <v>76</v>
      </c>
      <c r="AY141" s="211" t="s">
        <v>125</v>
      </c>
    </row>
    <row r="142" spans="1:65" s="13" customFormat="1" ht="10" x14ac:dyDescent="0.2">
      <c r="B142" s="200"/>
      <c r="C142" s="201"/>
      <c r="D142" s="202" t="s">
        <v>133</v>
      </c>
      <c r="E142" s="203" t="s">
        <v>1</v>
      </c>
      <c r="F142" s="204" t="s">
        <v>153</v>
      </c>
      <c r="G142" s="201"/>
      <c r="H142" s="205">
        <v>24.623999999999999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133</v>
      </c>
      <c r="AU142" s="211" t="s">
        <v>86</v>
      </c>
      <c r="AV142" s="13" t="s">
        <v>86</v>
      </c>
      <c r="AW142" s="13" t="s">
        <v>32</v>
      </c>
      <c r="AX142" s="13" t="s">
        <v>76</v>
      </c>
      <c r="AY142" s="211" t="s">
        <v>125</v>
      </c>
    </row>
    <row r="143" spans="1:65" s="13" customFormat="1" ht="10" x14ac:dyDescent="0.2">
      <c r="B143" s="200"/>
      <c r="C143" s="201"/>
      <c r="D143" s="202" t="s">
        <v>133</v>
      </c>
      <c r="E143" s="203" t="s">
        <v>1</v>
      </c>
      <c r="F143" s="204" t="s">
        <v>154</v>
      </c>
      <c r="G143" s="201"/>
      <c r="H143" s="205">
        <v>20.16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133</v>
      </c>
      <c r="AU143" s="211" t="s">
        <v>86</v>
      </c>
      <c r="AV143" s="13" t="s">
        <v>86</v>
      </c>
      <c r="AW143" s="13" t="s">
        <v>32</v>
      </c>
      <c r="AX143" s="13" t="s">
        <v>76</v>
      </c>
      <c r="AY143" s="211" t="s">
        <v>125</v>
      </c>
    </row>
    <row r="144" spans="1:65" s="14" customFormat="1" ht="10" x14ac:dyDescent="0.2">
      <c r="B144" s="212"/>
      <c r="C144" s="213"/>
      <c r="D144" s="202" t="s">
        <v>133</v>
      </c>
      <c r="E144" s="214" t="s">
        <v>1</v>
      </c>
      <c r="F144" s="215" t="s">
        <v>136</v>
      </c>
      <c r="G144" s="213"/>
      <c r="H144" s="216">
        <v>337.58400000000006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133</v>
      </c>
      <c r="AU144" s="222" t="s">
        <v>86</v>
      </c>
      <c r="AV144" s="14" t="s">
        <v>131</v>
      </c>
      <c r="AW144" s="14" t="s">
        <v>32</v>
      </c>
      <c r="AX144" s="14" t="s">
        <v>84</v>
      </c>
      <c r="AY144" s="222" t="s">
        <v>125</v>
      </c>
    </row>
    <row r="145" spans="1:65" s="2" customFormat="1" ht="21.75" customHeight="1" x14ac:dyDescent="0.2">
      <c r="A145" s="33"/>
      <c r="B145" s="34"/>
      <c r="C145" s="186" t="s">
        <v>155</v>
      </c>
      <c r="D145" s="186" t="s">
        <v>127</v>
      </c>
      <c r="E145" s="187" t="s">
        <v>156</v>
      </c>
      <c r="F145" s="188" t="s">
        <v>157</v>
      </c>
      <c r="G145" s="189" t="s">
        <v>158</v>
      </c>
      <c r="H145" s="190">
        <v>1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41</v>
      </c>
      <c r="O145" s="70"/>
      <c r="P145" s="196">
        <f>O145*H145</f>
        <v>0</v>
      </c>
      <c r="Q145" s="196">
        <v>3.5999999999999999E-3</v>
      </c>
      <c r="R145" s="196">
        <f>Q145*H145</f>
        <v>3.5999999999999999E-3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131</v>
      </c>
      <c r="AT145" s="198" t="s">
        <v>127</v>
      </c>
      <c r="AU145" s="198" t="s">
        <v>86</v>
      </c>
      <c r="AY145" s="16" t="s">
        <v>125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84</v>
      </c>
      <c r="BK145" s="199">
        <f>ROUND(I145*H145,2)</f>
        <v>0</v>
      </c>
      <c r="BL145" s="16" t="s">
        <v>131</v>
      </c>
      <c r="BM145" s="198" t="s">
        <v>159</v>
      </c>
    </row>
    <row r="146" spans="1:65" s="2" customFormat="1" ht="18" x14ac:dyDescent="0.2">
      <c r="A146" s="33"/>
      <c r="B146" s="34"/>
      <c r="C146" s="35"/>
      <c r="D146" s="202" t="s">
        <v>160</v>
      </c>
      <c r="E146" s="35"/>
      <c r="F146" s="223" t="s">
        <v>161</v>
      </c>
      <c r="G146" s="35"/>
      <c r="H146" s="35"/>
      <c r="I146" s="224"/>
      <c r="J146" s="35"/>
      <c r="K146" s="35"/>
      <c r="L146" s="38"/>
      <c r="M146" s="225"/>
      <c r="N146" s="226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160</v>
      </c>
      <c r="AU146" s="16" t="s">
        <v>86</v>
      </c>
    </row>
    <row r="147" spans="1:65" s="2" customFormat="1" ht="33" customHeight="1" x14ac:dyDescent="0.2">
      <c r="A147" s="33"/>
      <c r="B147" s="34"/>
      <c r="C147" s="186" t="s">
        <v>162</v>
      </c>
      <c r="D147" s="186" t="s">
        <v>127</v>
      </c>
      <c r="E147" s="187" t="s">
        <v>163</v>
      </c>
      <c r="F147" s="188" t="s">
        <v>164</v>
      </c>
      <c r="G147" s="189" t="s">
        <v>139</v>
      </c>
      <c r="H147" s="190">
        <v>2800.9780000000001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41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131</v>
      </c>
      <c r="AT147" s="198" t="s">
        <v>127</v>
      </c>
      <c r="AU147" s="198" t="s">
        <v>86</v>
      </c>
      <c r="AY147" s="16" t="s">
        <v>125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84</v>
      </c>
      <c r="BK147" s="199">
        <f>ROUND(I147*H147,2)</f>
        <v>0</v>
      </c>
      <c r="BL147" s="16" t="s">
        <v>131</v>
      </c>
      <c r="BM147" s="198" t="s">
        <v>165</v>
      </c>
    </row>
    <row r="148" spans="1:65" s="13" customFormat="1" ht="10" x14ac:dyDescent="0.2">
      <c r="B148" s="200"/>
      <c r="C148" s="201"/>
      <c r="D148" s="202" t="s">
        <v>133</v>
      </c>
      <c r="E148" s="203" t="s">
        <v>1</v>
      </c>
      <c r="F148" s="204" t="s">
        <v>141</v>
      </c>
      <c r="G148" s="201"/>
      <c r="H148" s="205">
        <v>1876.32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133</v>
      </c>
      <c r="AU148" s="211" t="s">
        <v>86</v>
      </c>
      <c r="AV148" s="13" t="s">
        <v>86</v>
      </c>
      <c r="AW148" s="13" t="s">
        <v>32</v>
      </c>
      <c r="AX148" s="13" t="s">
        <v>76</v>
      </c>
      <c r="AY148" s="211" t="s">
        <v>125</v>
      </c>
    </row>
    <row r="149" spans="1:65" s="13" customFormat="1" ht="10" x14ac:dyDescent="0.2">
      <c r="B149" s="200"/>
      <c r="C149" s="201"/>
      <c r="D149" s="202" t="s">
        <v>133</v>
      </c>
      <c r="E149" s="203" t="s">
        <v>1</v>
      </c>
      <c r="F149" s="204" t="s">
        <v>142</v>
      </c>
      <c r="G149" s="201"/>
      <c r="H149" s="205">
        <v>555.84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133</v>
      </c>
      <c r="AU149" s="211" t="s">
        <v>86</v>
      </c>
      <c r="AV149" s="13" t="s">
        <v>86</v>
      </c>
      <c r="AW149" s="13" t="s">
        <v>32</v>
      </c>
      <c r="AX149" s="13" t="s">
        <v>76</v>
      </c>
      <c r="AY149" s="211" t="s">
        <v>125</v>
      </c>
    </row>
    <row r="150" spans="1:65" s="13" customFormat="1" ht="10" x14ac:dyDescent="0.2">
      <c r="B150" s="200"/>
      <c r="C150" s="201"/>
      <c r="D150" s="202" t="s">
        <v>133</v>
      </c>
      <c r="E150" s="203" t="s">
        <v>1</v>
      </c>
      <c r="F150" s="204" t="s">
        <v>166</v>
      </c>
      <c r="G150" s="201"/>
      <c r="H150" s="205">
        <v>2.0739999999999998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133</v>
      </c>
      <c r="AU150" s="211" t="s">
        <v>86</v>
      </c>
      <c r="AV150" s="13" t="s">
        <v>86</v>
      </c>
      <c r="AW150" s="13" t="s">
        <v>32</v>
      </c>
      <c r="AX150" s="13" t="s">
        <v>76</v>
      </c>
      <c r="AY150" s="211" t="s">
        <v>125</v>
      </c>
    </row>
    <row r="151" spans="1:65" s="13" customFormat="1" ht="10" x14ac:dyDescent="0.2">
      <c r="B151" s="200"/>
      <c r="C151" s="201"/>
      <c r="D151" s="202" t="s">
        <v>133</v>
      </c>
      <c r="E151" s="203" t="s">
        <v>1</v>
      </c>
      <c r="F151" s="204" t="s">
        <v>167</v>
      </c>
      <c r="G151" s="201"/>
      <c r="H151" s="205">
        <v>29.16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133</v>
      </c>
      <c r="AU151" s="211" t="s">
        <v>86</v>
      </c>
      <c r="AV151" s="13" t="s">
        <v>86</v>
      </c>
      <c r="AW151" s="13" t="s">
        <v>32</v>
      </c>
      <c r="AX151" s="13" t="s">
        <v>76</v>
      </c>
      <c r="AY151" s="211" t="s">
        <v>125</v>
      </c>
    </row>
    <row r="152" spans="1:65" s="13" customFormat="1" ht="10" x14ac:dyDescent="0.2">
      <c r="B152" s="200"/>
      <c r="C152" s="201"/>
      <c r="D152" s="202" t="s">
        <v>133</v>
      </c>
      <c r="E152" s="203" t="s">
        <v>1</v>
      </c>
      <c r="F152" s="204" t="s">
        <v>152</v>
      </c>
      <c r="G152" s="201"/>
      <c r="H152" s="205">
        <v>292.8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133</v>
      </c>
      <c r="AU152" s="211" t="s">
        <v>86</v>
      </c>
      <c r="AV152" s="13" t="s">
        <v>86</v>
      </c>
      <c r="AW152" s="13" t="s">
        <v>32</v>
      </c>
      <c r="AX152" s="13" t="s">
        <v>76</v>
      </c>
      <c r="AY152" s="211" t="s">
        <v>125</v>
      </c>
    </row>
    <row r="153" spans="1:65" s="13" customFormat="1" ht="10" x14ac:dyDescent="0.2">
      <c r="B153" s="200"/>
      <c r="C153" s="201"/>
      <c r="D153" s="202" t="s">
        <v>133</v>
      </c>
      <c r="E153" s="203" t="s">
        <v>1</v>
      </c>
      <c r="F153" s="204" t="s">
        <v>153</v>
      </c>
      <c r="G153" s="201"/>
      <c r="H153" s="205">
        <v>24.623999999999999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133</v>
      </c>
      <c r="AU153" s="211" t="s">
        <v>86</v>
      </c>
      <c r="AV153" s="13" t="s">
        <v>86</v>
      </c>
      <c r="AW153" s="13" t="s">
        <v>32</v>
      </c>
      <c r="AX153" s="13" t="s">
        <v>76</v>
      </c>
      <c r="AY153" s="211" t="s">
        <v>125</v>
      </c>
    </row>
    <row r="154" spans="1:65" s="13" customFormat="1" ht="10" x14ac:dyDescent="0.2">
      <c r="B154" s="200"/>
      <c r="C154" s="201"/>
      <c r="D154" s="202" t="s">
        <v>133</v>
      </c>
      <c r="E154" s="203" t="s">
        <v>1</v>
      </c>
      <c r="F154" s="204" t="s">
        <v>154</v>
      </c>
      <c r="G154" s="201"/>
      <c r="H154" s="205">
        <v>20.16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133</v>
      </c>
      <c r="AU154" s="211" t="s">
        <v>86</v>
      </c>
      <c r="AV154" s="13" t="s">
        <v>86</v>
      </c>
      <c r="AW154" s="13" t="s">
        <v>32</v>
      </c>
      <c r="AX154" s="13" t="s">
        <v>76</v>
      </c>
      <c r="AY154" s="211" t="s">
        <v>125</v>
      </c>
    </row>
    <row r="155" spans="1:65" s="14" customFormat="1" ht="10" x14ac:dyDescent="0.2">
      <c r="B155" s="212"/>
      <c r="C155" s="213"/>
      <c r="D155" s="202" t="s">
        <v>133</v>
      </c>
      <c r="E155" s="214" t="s">
        <v>1</v>
      </c>
      <c r="F155" s="215" t="s">
        <v>136</v>
      </c>
      <c r="G155" s="213"/>
      <c r="H155" s="216">
        <v>2800.9779999999996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133</v>
      </c>
      <c r="AU155" s="222" t="s">
        <v>86</v>
      </c>
      <c r="AV155" s="14" t="s">
        <v>131</v>
      </c>
      <c r="AW155" s="14" t="s">
        <v>32</v>
      </c>
      <c r="AX155" s="14" t="s">
        <v>84</v>
      </c>
      <c r="AY155" s="222" t="s">
        <v>125</v>
      </c>
    </row>
    <row r="156" spans="1:65" s="2" customFormat="1" ht="33" customHeight="1" x14ac:dyDescent="0.2">
      <c r="A156" s="33"/>
      <c r="B156" s="34"/>
      <c r="C156" s="186" t="s">
        <v>168</v>
      </c>
      <c r="D156" s="186" t="s">
        <v>127</v>
      </c>
      <c r="E156" s="187" t="s">
        <v>169</v>
      </c>
      <c r="F156" s="188" t="s">
        <v>170</v>
      </c>
      <c r="G156" s="189" t="s">
        <v>139</v>
      </c>
      <c r="H156" s="190">
        <v>28009.78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41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131</v>
      </c>
      <c r="AT156" s="198" t="s">
        <v>127</v>
      </c>
      <c r="AU156" s="198" t="s">
        <v>86</v>
      </c>
      <c r="AY156" s="16" t="s">
        <v>125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84</v>
      </c>
      <c r="BK156" s="199">
        <f>ROUND(I156*H156,2)</f>
        <v>0</v>
      </c>
      <c r="BL156" s="16" t="s">
        <v>131</v>
      </c>
      <c r="BM156" s="198" t="s">
        <v>171</v>
      </c>
    </row>
    <row r="157" spans="1:65" s="13" customFormat="1" ht="10" x14ac:dyDescent="0.2">
      <c r="B157" s="200"/>
      <c r="C157" s="201"/>
      <c r="D157" s="202" t="s">
        <v>133</v>
      </c>
      <c r="E157" s="203" t="s">
        <v>1</v>
      </c>
      <c r="F157" s="204" t="s">
        <v>141</v>
      </c>
      <c r="G157" s="201"/>
      <c r="H157" s="205">
        <v>1876.32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133</v>
      </c>
      <c r="AU157" s="211" t="s">
        <v>86</v>
      </c>
      <c r="AV157" s="13" t="s">
        <v>86</v>
      </c>
      <c r="AW157" s="13" t="s">
        <v>32</v>
      </c>
      <c r="AX157" s="13" t="s">
        <v>76</v>
      </c>
      <c r="AY157" s="211" t="s">
        <v>125</v>
      </c>
    </row>
    <row r="158" spans="1:65" s="13" customFormat="1" ht="10" x14ac:dyDescent="0.2">
      <c r="B158" s="200"/>
      <c r="C158" s="201"/>
      <c r="D158" s="202" t="s">
        <v>133</v>
      </c>
      <c r="E158" s="203" t="s">
        <v>1</v>
      </c>
      <c r="F158" s="204" t="s">
        <v>142</v>
      </c>
      <c r="G158" s="201"/>
      <c r="H158" s="205">
        <v>555.84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133</v>
      </c>
      <c r="AU158" s="211" t="s">
        <v>86</v>
      </c>
      <c r="AV158" s="13" t="s">
        <v>86</v>
      </c>
      <c r="AW158" s="13" t="s">
        <v>32</v>
      </c>
      <c r="AX158" s="13" t="s">
        <v>76</v>
      </c>
      <c r="AY158" s="211" t="s">
        <v>125</v>
      </c>
    </row>
    <row r="159" spans="1:65" s="13" customFormat="1" ht="10" x14ac:dyDescent="0.2">
      <c r="B159" s="200"/>
      <c r="C159" s="201"/>
      <c r="D159" s="202" t="s">
        <v>133</v>
      </c>
      <c r="E159" s="203" t="s">
        <v>1</v>
      </c>
      <c r="F159" s="204" t="s">
        <v>166</v>
      </c>
      <c r="G159" s="201"/>
      <c r="H159" s="205">
        <v>2.0739999999999998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133</v>
      </c>
      <c r="AU159" s="211" t="s">
        <v>86</v>
      </c>
      <c r="AV159" s="13" t="s">
        <v>86</v>
      </c>
      <c r="AW159" s="13" t="s">
        <v>32</v>
      </c>
      <c r="AX159" s="13" t="s">
        <v>76</v>
      </c>
      <c r="AY159" s="211" t="s">
        <v>125</v>
      </c>
    </row>
    <row r="160" spans="1:65" s="13" customFormat="1" ht="10" x14ac:dyDescent="0.2">
      <c r="B160" s="200"/>
      <c r="C160" s="201"/>
      <c r="D160" s="202" t="s">
        <v>133</v>
      </c>
      <c r="E160" s="203" t="s">
        <v>1</v>
      </c>
      <c r="F160" s="204" t="s">
        <v>167</v>
      </c>
      <c r="G160" s="201"/>
      <c r="H160" s="205">
        <v>29.16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133</v>
      </c>
      <c r="AU160" s="211" t="s">
        <v>86</v>
      </c>
      <c r="AV160" s="13" t="s">
        <v>86</v>
      </c>
      <c r="AW160" s="13" t="s">
        <v>32</v>
      </c>
      <c r="AX160" s="13" t="s">
        <v>76</v>
      </c>
      <c r="AY160" s="211" t="s">
        <v>125</v>
      </c>
    </row>
    <row r="161" spans="1:65" s="13" customFormat="1" ht="10" x14ac:dyDescent="0.2">
      <c r="B161" s="200"/>
      <c r="C161" s="201"/>
      <c r="D161" s="202" t="s">
        <v>133</v>
      </c>
      <c r="E161" s="203" t="s">
        <v>1</v>
      </c>
      <c r="F161" s="204" t="s">
        <v>152</v>
      </c>
      <c r="G161" s="201"/>
      <c r="H161" s="205">
        <v>292.8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133</v>
      </c>
      <c r="AU161" s="211" t="s">
        <v>86</v>
      </c>
      <c r="AV161" s="13" t="s">
        <v>86</v>
      </c>
      <c r="AW161" s="13" t="s">
        <v>32</v>
      </c>
      <c r="AX161" s="13" t="s">
        <v>76</v>
      </c>
      <c r="AY161" s="211" t="s">
        <v>125</v>
      </c>
    </row>
    <row r="162" spans="1:65" s="13" customFormat="1" ht="10" x14ac:dyDescent="0.2">
      <c r="B162" s="200"/>
      <c r="C162" s="201"/>
      <c r="D162" s="202" t="s">
        <v>133</v>
      </c>
      <c r="E162" s="203" t="s">
        <v>1</v>
      </c>
      <c r="F162" s="204" t="s">
        <v>153</v>
      </c>
      <c r="G162" s="201"/>
      <c r="H162" s="205">
        <v>24.623999999999999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133</v>
      </c>
      <c r="AU162" s="211" t="s">
        <v>86</v>
      </c>
      <c r="AV162" s="13" t="s">
        <v>86</v>
      </c>
      <c r="AW162" s="13" t="s">
        <v>32</v>
      </c>
      <c r="AX162" s="13" t="s">
        <v>76</v>
      </c>
      <c r="AY162" s="211" t="s">
        <v>125</v>
      </c>
    </row>
    <row r="163" spans="1:65" s="13" customFormat="1" ht="10" x14ac:dyDescent="0.2">
      <c r="B163" s="200"/>
      <c r="C163" s="201"/>
      <c r="D163" s="202" t="s">
        <v>133</v>
      </c>
      <c r="E163" s="203" t="s">
        <v>1</v>
      </c>
      <c r="F163" s="204" t="s">
        <v>154</v>
      </c>
      <c r="G163" s="201"/>
      <c r="H163" s="205">
        <v>20.16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133</v>
      </c>
      <c r="AU163" s="211" t="s">
        <v>86</v>
      </c>
      <c r="AV163" s="13" t="s">
        <v>86</v>
      </c>
      <c r="AW163" s="13" t="s">
        <v>32</v>
      </c>
      <c r="AX163" s="13" t="s">
        <v>76</v>
      </c>
      <c r="AY163" s="211" t="s">
        <v>125</v>
      </c>
    </row>
    <row r="164" spans="1:65" s="14" customFormat="1" ht="10" x14ac:dyDescent="0.2">
      <c r="B164" s="212"/>
      <c r="C164" s="213"/>
      <c r="D164" s="202" t="s">
        <v>133</v>
      </c>
      <c r="E164" s="214" t="s">
        <v>1</v>
      </c>
      <c r="F164" s="215" t="s">
        <v>136</v>
      </c>
      <c r="G164" s="213"/>
      <c r="H164" s="216">
        <v>2800.9779999999996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133</v>
      </c>
      <c r="AU164" s="222" t="s">
        <v>86</v>
      </c>
      <c r="AV164" s="14" t="s">
        <v>131</v>
      </c>
      <c r="AW164" s="14" t="s">
        <v>32</v>
      </c>
      <c r="AX164" s="14" t="s">
        <v>84</v>
      </c>
      <c r="AY164" s="222" t="s">
        <v>125</v>
      </c>
    </row>
    <row r="165" spans="1:65" s="13" customFormat="1" ht="10" x14ac:dyDescent="0.2">
      <c r="B165" s="200"/>
      <c r="C165" s="201"/>
      <c r="D165" s="202" t="s">
        <v>133</v>
      </c>
      <c r="E165" s="201"/>
      <c r="F165" s="204" t="s">
        <v>172</v>
      </c>
      <c r="G165" s="201"/>
      <c r="H165" s="205">
        <v>28009.78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133</v>
      </c>
      <c r="AU165" s="211" t="s">
        <v>86</v>
      </c>
      <c r="AV165" s="13" t="s">
        <v>86</v>
      </c>
      <c r="AW165" s="13" t="s">
        <v>4</v>
      </c>
      <c r="AX165" s="13" t="s">
        <v>84</v>
      </c>
      <c r="AY165" s="211" t="s">
        <v>125</v>
      </c>
    </row>
    <row r="166" spans="1:65" s="2" customFormat="1" ht="21.75" customHeight="1" x14ac:dyDescent="0.2">
      <c r="A166" s="33"/>
      <c r="B166" s="34"/>
      <c r="C166" s="186" t="s">
        <v>173</v>
      </c>
      <c r="D166" s="186" t="s">
        <v>127</v>
      </c>
      <c r="E166" s="187" t="s">
        <v>174</v>
      </c>
      <c r="F166" s="188" t="s">
        <v>175</v>
      </c>
      <c r="G166" s="189" t="s">
        <v>139</v>
      </c>
      <c r="H166" s="190">
        <v>2800.9780000000001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41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131</v>
      </c>
      <c r="AT166" s="198" t="s">
        <v>127</v>
      </c>
      <c r="AU166" s="198" t="s">
        <v>86</v>
      </c>
      <c r="AY166" s="16" t="s">
        <v>125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84</v>
      </c>
      <c r="BK166" s="199">
        <f>ROUND(I166*H166,2)</f>
        <v>0</v>
      </c>
      <c r="BL166" s="16" t="s">
        <v>131</v>
      </c>
      <c r="BM166" s="198" t="s">
        <v>176</v>
      </c>
    </row>
    <row r="167" spans="1:65" s="13" customFormat="1" ht="10" x14ac:dyDescent="0.2">
      <c r="B167" s="200"/>
      <c r="C167" s="201"/>
      <c r="D167" s="202" t="s">
        <v>133</v>
      </c>
      <c r="E167" s="203" t="s">
        <v>1</v>
      </c>
      <c r="F167" s="204" t="s">
        <v>141</v>
      </c>
      <c r="G167" s="201"/>
      <c r="H167" s="205">
        <v>1876.32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133</v>
      </c>
      <c r="AU167" s="211" t="s">
        <v>86</v>
      </c>
      <c r="AV167" s="13" t="s">
        <v>86</v>
      </c>
      <c r="AW167" s="13" t="s">
        <v>32</v>
      </c>
      <c r="AX167" s="13" t="s">
        <v>76</v>
      </c>
      <c r="AY167" s="211" t="s">
        <v>125</v>
      </c>
    </row>
    <row r="168" spans="1:65" s="13" customFormat="1" ht="10" x14ac:dyDescent="0.2">
      <c r="B168" s="200"/>
      <c r="C168" s="201"/>
      <c r="D168" s="202" t="s">
        <v>133</v>
      </c>
      <c r="E168" s="203" t="s">
        <v>1</v>
      </c>
      <c r="F168" s="204" t="s">
        <v>142</v>
      </c>
      <c r="G168" s="201"/>
      <c r="H168" s="205">
        <v>555.84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133</v>
      </c>
      <c r="AU168" s="211" t="s">
        <v>86</v>
      </c>
      <c r="AV168" s="13" t="s">
        <v>86</v>
      </c>
      <c r="AW168" s="13" t="s">
        <v>32</v>
      </c>
      <c r="AX168" s="13" t="s">
        <v>76</v>
      </c>
      <c r="AY168" s="211" t="s">
        <v>125</v>
      </c>
    </row>
    <row r="169" spans="1:65" s="13" customFormat="1" ht="10" x14ac:dyDescent="0.2">
      <c r="B169" s="200"/>
      <c r="C169" s="201"/>
      <c r="D169" s="202" t="s">
        <v>133</v>
      </c>
      <c r="E169" s="203" t="s">
        <v>1</v>
      </c>
      <c r="F169" s="204" t="s">
        <v>166</v>
      </c>
      <c r="G169" s="201"/>
      <c r="H169" s="205">
        <v>2.0739999999999998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133</v>
      </c>
      <c r="AU169" s="211" t="s">
        <v>86</v>
      </c>
      <c r="AV169" s="13" t="s">
        <v>86</v>
      </c>
      <c r="AW169" s="13" t="s">
        <v>32</v>
      </c>
      <c r="AX169" s="13" t="s">
        <v>76</v>
      </c>
      <c r="AY169" s="211" t="s">
        <v>125</v>
      </c>
    </row>
    <row r="170" spans="1:65" s="13" customFormat="1" ht="10" x14ac:dyDescent="0.2">
      <c r="B170" s="200"/>
      <c r="C170" s="201"/>
      <c r="D170" s="202" t="s">
        <v>133</v>
      </c>
      <c r="E170" s="203" t="s">
        <v>1</v>
      </c>
      <c r="F170" s="204" t="s">
        <v>167</v>
      </c>
      <c r="G170" s="201"/>
      <c r="H170" s="205">
        <v>29.16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133</v>
      </c>
      <c r="AU170" s="211" t="s">
        <v>86</v>
      </c>
      <c r="AV170" s="13" t="s">
        <v>86</v>
      </c>
      <c r="AW170" s="13" t="s">
        <v>32</v>
      </c>
      <c r="AX170" s="13" t="s">
        <v>76</v>
      </c>
      <c r="AY170" s="211" t="s">
        <v>125</v>
      </c>
    </row>
    <row r="171" spans="1:65" s="13" customFormat="1" ht="10" x14ac:dyDescent="0.2">
      <c r="B171" s="200"/>
      <c r="C171" s="201"/>
      <c r="D171" s="202" t="s">
        <v>133</v>
      </c>
      <c r="E171" s="203" t="s">
        <v>1</v>
      </c>
      <c r="F171" s="204" t="s">
        <v>152</v>
      </c>
      <c r="G171" s="201"/>
      <c r="H171" s="205">
        <v>292.8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133</v>
      </c>
      <c r="AU171" s="211" t="s">
        <v>86</v>
      </c>
      <c r="AV171" s="13" t="s">
        <v>86</v>
      </c>
      <c r="AW171" s="13" t="s">
        <v>32</v>
      </c>
      <c r="AX171" s="13" t="s">
        <v>76</v>
      </c>
      <c r="AY171" s="211" t="s">
        <v>125</v>
      </c>
    </row>
    <row r="172" spans="1:65" s="13" customFormat="1" ht="10" x14ac:dyDescent="0.2">
      <c r="B172" s="200"/>
      <c r="C172" s="201"/>
      <c r="D172" s="202" t="s">
        <v>133</v>
      </c>
      <c r="E172" s="203" t="s">
        <v>1</v>
      </c>
      <c r="F172" s="204" t="s">
        <v>153</v>
      </c>
      <c r="G172" s="201"/>
      <c r="H172" s="205">
        <v>24.623999999999999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133</v>
      </c>
      <c r="AU172" s="211" t="s">
        <v>86</v>
      </c>
      <c r="AV172" s="13" t="s">
        <v>86</v>
      </c>
      <c r="AW172" s="13" t="s">
        <v>32</v>
      </c>
      <c r="AX172" s="13" t="s">
        <v>76</v>
      </c>
      <c r="AY172" s="211" t="s">
        <v>125</v>
      </c>
    </row>
    <row r="173" spans="1:65" s="13" customFormat="1" ht="10" x14ac:dyDescent="0.2">
      <c r="B173" s="200"/>
      <c r="C173" s="201"/>
      <c r="D173" s="202" t="s">
        <v>133</v>
      </c>
      <c r="E173" s="203" t="s">
        <v>1</v>
      </c>
      <c r="F173" s="204" t="s">
        <v>154</v>
      </c>
      <c r="G173" s="201"/>
      <c r="H173" s="205">
        <v>20.16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133</v>
      </c>
      <c r="AU173" s="211" t="s">
        <v>86</v>
      </c>
      <c r="AV173" s="13" t="s">
        <v>86</v>
      </c>
      <c r="AW173" s="13" t="s">
        <v>32</v>
      </c>
      <c r="AX173" s="13" t="s">
        <v>76</v>
      </c>
      <c r="AY173" s="211" t="s">
        <v>125</v>
      </c>
    </row>
    <row r="174" spans="1:65" s="14" customFormat="1" ht="10" x14ac:dyDescent="0.2">
      <c r="B174" s="212"/>
      <c r="C174" s="213"/>
      <c r="D174" s="202" t="s">
        <v>133</v>
      </c>
      <c r="E174" s="214" t="s">
        <v>1</v>
      </c>
      <c r="F174" s="215" t="s">
        <v>136</v>
      </c>
      <c r="G174" s="213"/>
      <c r="H174" s="216">
        <v>2800.9779999999996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133</v>
      </c>
      <c r="AU174" s="222" t="s">
        <v>86</v>
      </c>
      <c r="AV174" s="14" t="s">
        <v>131</v>
      </c>
      <c r="AW174" s="14" t="s">
        <v>32</v>
      </c>
      <c r="AX174" s="14" t="s">
        <v>84</v>
      </c>
      <c r="AY174" s="222" t="s">
        <v>125</v>
      </c>
    </row>
    <row r="175" spans="1:65" s="2" customFormat="1" ht="21.75" customHeight="1" x14ac:dyDescent="0.2">
      <c r="A175" s="33"/>
      <c r="B175" s="34"/>
      <c r="C175" s="186" t="s">
        <v>177</v>
      </c>
      <c r="D175" s="186" t="s">
        <v>127</v>
      </c>
      <c r="E175" s="187" t="s">
        <v>178</v>
      </c>
      <c r="F175" s="188" t="s">
        <v>179</v>
      </c>
      <c r="G175" s="189" t="s">
        <v>180</v>
      </c>
      <c r="H175" s="190">
        <v>5046.9620000000004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41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131</v>
      </c>
      <c r="AT175" s="198" t="s">
        <v>127</v>
      </c>
      <c r="AU175" s="198" t="s">
        <v>86</v>
      </c>
      <c r="AY175" s="16" t="s">
        <v>125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84</v>
      </c>
      <c r="BK175" s="199">
        <f>ROUND(I175*H175,2)</f>
        <v>0</v>
      </c>
      <c r="BL175" s="16" t="s">
        <v>131</v>
      </c>
      <c r="BM175" s="198" t="s">
        <v>181</v>
      </c>
    </row>
    <row r="176" spans="1:65" s="13" customFormat="1" ht="10" x14ac:dyDescent="0.2">
      <c r="B176" s="200"/>
      <c r="C176" s="201"/>
      <c r="D176" s="202" t="s">
        <v>133</v>
      </c>
      <c r="E176" s="203" t="s">
        <v>1</v>
      </c>
      <c r="F176" s="204" t="s">
        <v>182</v>
      </c>
      <c r="G176" s="201"/>
      <c r="H176" s="205">
        <v>3377.3760000000002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133</v>
      </c>
      <c r="AU176" s="211" t="s">
        <v>86</v>
      </c>
      <c r="AV176" s="13" t="s">
        <v>86</v>
      </c>
      <c r="AW176" s="13" t="s">
        <v>32</v>
      </c>
      <c r="AX176" s="13" t="s">
        <v>76</v>
      </c>
      <c r="AY176" s="211" t="s">
        <v>125</v>
      </c>
    </row>
    <row r="177" spans="1:65" s="13" customFormat="1" ht="10" x14ac:dyDescent="0.2">
      <c r="B177" s="200"/>
      <c r="C177" s="201"/>
      <c r="D177" s="202" t="s">
        <v>133</v>
      </c>
      <c r="E177" s="203" t="s">
        <v>1</v>
      </c>
      <c r="F177" s="204" t="s">
        <v>183</v>
      </c>
      <c r="G177" s="201"/>
      <c r="H177" s="205">
        <v>607.64400000000001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133</v>
      </c>
      <c r="AU177" s="211" t="s">
        <v>86</v>
      </c>
      <c r="AV177" s="13" t="s">
        <v>86</v>
      </c>
      <c r="AW177" s="13" t="s">
        <v>32</v>
      </c>
      <c r="AX177" s="13" t="s">
        <v>76</v>
      </c>
      <c r="AY177" s="211" t="s">
        <v>125</v>
      </c>
    </row>
    <row r="178" spans="1:65" s="13" customFormat="1" ht="10" x14ac:dyDescent="0.2">
      <c r="B178" s="200"/>
      <c r="C178" s="201"/>
      <c r="D178" s="202" t="s">
        <v>133</v>
      </c>
      <c r="E178" s="203" t="s">
        <v>1</v>
      </c>
      <c r="F178" s="204" t="s">
        <v>184</v>
      </c>
      <c r="G178" s="201"/>
      <c r="H178" s="205">
        <v>1000.5119999999999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133</v>
      </c>
      <c r="AU178" s="211" t="s">
        <v>86</v>
      </c>
      <c r="AV178" s="13" t="s">
        <v>86</v>
      </c>
      <c r="AW178" s="13" t="s">
        <v>32</v>
      </c>
      <c r="AX178" s="13" t="s">
        <v>76</v>
      </c>
      <c r="AY178" s="211" t="s">
        <v>125</v>
      </c>
    </row>
    <row r="179" spans="1:65" s="13" customFormat="1" ht="10" x14ac:dyDescent="0.2">
      <c r="B179" s="200"/>
      <c r="C179" s="201"/>
      <c r="D179" s="202" t="s">
        <v>133</v>
      </c>
      <c r="E179" s="203" t="s">
        <v>1</v>
      </c>
      <c r="F179" s="204" t="s">
        <v>185</v>
      </c>
      <c r="G179" s="201"/>
      <c r="H179" s="205">
        <v>3.11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133</v>
      </c>
      <c r="AU179" s="211" t="s">
        <v>86</v>
      </c>
      <c r="AV179" s="13" t="s">
        <v>86</v>
      </c>
      <c r="AW179" s="13" t="s">
        <v>32</v>
      </c>
      <c r="AX179" s="13" t="s">
        <v>76</v>
      </c>
      <c r="AY179" s="211" t="s">
        <v>125</v>
      </c>
    </row>
    <row r="180" spans="1:65" s="13" customFormat="1" ht="10" x14ac:dyDescent="0.2">
      <c r="B180" s="200"/>
      <c r="C180" s="201"/>
      <c r="D180" s="202" t="s">
        <v>133</v>
      </c>
      <c r="E180" s="203" t="s">
        <v>1</v>
      </c>
      <c r="F180" s="204" t="s">
        <v>186</v>
      </c>
      <c r="G180" s="201"/>
      <c r="H180" s="205">
        <v>58.32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133</v>
      </c>
      <c r="AU180" s="211" t="s">
        <v>86</v>
      </c>
      <c r="AV180" s="13" t="s">
        <v>86</v>
      </c>
      <c r="AW180" s="13" t="s">
        <v>32</v>
      </c>
      <c r="AX180" s="13" t="s">
        <v>76</v>
      </c>
      <c r="AY180" s="211" t="s">
        <v>125</v>
      </c>
    </row>
    <row r="181" spans="1:65" s="14" customFormat="1" ht="10" x14ac:dyDescent="0.2">
      <c r="B181" s="212"/>
      <c r="C181" s="213"/>
      <c r="D181" s="202" t="s">
        <v>133</v>
      </c>
      <c r="E181" s="214" t="s">
        <v>1</v>
      </c>
      <c r="F181" s="215" t="s">
        <v>136</v>
      </c>
      <c r="G181" s="213"/>
      <c r="H181" s="216">
        <v>5046.9619999999995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133</v>
      </c>
      <c r="AU181" s="222" t="s">
        <v>86</v>
      </c>
      <c r="AV181" s="14" t="s">
        <v>131</v>
      </c>
      <c r="AW181" s="14" t="s">
        <v>32</v>
      </c>
      <c r="AX181" s="14" t="s">
        <v>84</v>
      </c>
      <c r="AY181" s="222" t="s">
        <v>125</v>
      </c>
    </row>
    <row r="182" spans="1:65" s="12" customFormat="1" ht="22.75" customHeight="1" x14ac:dyDescent="0.25">
      <c r="B182" s="170"/>
      <c r="C182" s="171"/>
      <c r="D182" s="172" t="s">
        <v>75</v>
      </c>
      <c r="E182" s="184" t="s">
        <v>86</v>
      </c>
      <c r="F182" s="184" t="s">
        <v>187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SUM(P183:P200)</f>
        <v>0</v>
      </c>
      <c r="Q182" s="178"/>
      <c r="R182" s="179">
        <f>SUM(R183:R200)</f>
        <v>601.0792700799999</v>
      </c>
      <c r="S182" s="178"/>
      <c r="T182" s="180">
        <f>SUM(T183:T200)</f>
        <v>0</v>
      </c>
      <c r="AR182" s="181" t="s">
        <v>84</v>
      </c>
      <c r="AT182" s="182" t="s">
        <v>75</v>
      </c>
      <c r="AU182" s="182" t="s">
        <v>84</v>
      </c>
      <c r="AY182" s="181" t="s">
        <v>125</v>
      </c>
      <c r="BK182" s="183">
        <f>SUM(BK183:BK200)</f>
        <v>0</v>
      </c>
    </row>
    <row r="183" spans="1:65" s="2" customFormat="1" ht="21.75" customHeight="1" x14ac:dyDescent="0.2">
      <c r="A183" s="33"/>
      <c r="B183" s="34"/>
      <c r="C183" s="186" t="s">
        <v>188</v>
      </c>
      <c r="D183" s="186" t="s">
        <v>127</v>
      </c>
      <c r="E183" s="187" t="s">
        <v>189</v>
      </c>
      <c r="F183" s="188" t="s">
        <v>190</v>
      </c>
      <c r="G183" s="189" t="s">
        <v>139</v>
      </c>
      <c r="H183" s="190">
        <v>329.37599999999998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41</v>
      </c>
      <c r="O183" s="70"/>
      <c r="P183" s="196">
        <f>O183*H183</f>
        <v>0</v>
      </c>
      <c r="Q183" s="196">
        <v>1.665</v>
      </c>
      <c r="R183" s="196">
        <f>Q183*H183</f>
        <v>548.41103999999996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131</v>
      </c>
      <c r="AT183" s="198" t="s">
        <v>127</v>
      </c>
      <c r="AU183" s="198" t="s">
        <v>86</v>
      </c>
      <c r="AY183" s="16" t="s">
        <v>125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84</v>
      </c>
      <c r="BK183" s="199">
        <f>ROUND(I183*H183,2)</f>
        <v>0</v>
      </c>
      <c r="BL183" s="16" t="s">
        <v>131</v>
      </c>
      <c r="BM183" s="198" t="s">
        <v>191</v>
      </c>
    </row>
    <row r="184" spans="1:65" s="13" customFormat="1" ht="10" x14ac:dyDescent="0.2">
      <c r="B184" s="200"/>
      <c r="C184" s="201"/>
      <c r="D184" s="202" t="s">
        <v>133</v>
      </c>
      <c r="E184" s="203" t="s">
        <v>1</v>
      </c>
      <c r="F184" s="204" t="s">
        <v>192</v>
      </c>
      <c r="G184" s="201"/>
      <c r="H184" s="205">
        <v>16.416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133</v>
      </c>
      <c r="AU184" s="211" t="s">
        <v>86</v>
      </c>
      <c r="AV184" s="13" t="s">
        <v>86</v>
      </c>
      <c r="AW184" s="13" t="s">
        <v>32</v>
      </c>
      <c r="AX184" s="13" t="s">
        <v>76</v>
      </c>
      <c r="AY184" s="211" t="s">
        <v>125</v>
      </c>
    </row>
    <row r="185" spans="1:65" s="13" customFormat="1" ht="10" x14ac:dyDescent="0.2">
      <c r="B185" s="200"/>
      <c r="C185" s="201"/>
      <c r="D185" s="202" t="s">
        <v>133</v>
      </c>
      <c r="E185" s="203" t="s">
        <v>1</v>
      </c>
      <c r="F185" s="204" t="s">
        <v>193</v>
      </c>
      <c r="G185" s="201"/>
      <c r="H185" s="205">
        <v>292.8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133</v>
      </c>
      <c r="AU185" s="211" t="s">
        <v>86</v>
      </c>
      <c r="AV185" s="13" t="s">
        <v>86</v>
      </c>
      <c r="AW185" s="13" t="s">
        <v>32</v>
      </c>
      <c r="AX185" s="13" t="s">
        <v>76</v>
      </c>
      <c r="AY185" s="211" t="s">
        <v>125</v>
      </c>
    </row>
    <row r="186" spans="1:65" s="13" customFormat="1" ht="10" x14ac:dyDescent="0.2">
      <c r="B186" s="200"/>
      <c r="C186" s="201"/>
      <c r="D186" s="202" t="s">
        <v>133</v>
      </c>
      <c r="E186" s="203" t="s">
        <v>1</v>
      </c>
      <c r="F186" s="204" t="s">
        <v>194</v>
      </c>
      <c r="G186" s="201"/>
      <c r="H186" s="205">
        <v>20.16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133</v>
      </c>
      <c r="AU186" s="211" t="s">
        <v>86</v>
      </c>
      <c r="AV186" s="13" t="s">
        <v>86</v>
      </c>
      <c r="AW186" s="13" t="s">
        <v>32</v>
      </c>
      <c r="AX186" s="13" t="s">
        <v>76</v>
      </c>
      <c r="AY186" s="211" t="s">
        <v>125</v>
      </c>
    </row>
    <row r="187" spans="1:65" s="14" customFormat="1" ht="10" x14ac:dyDescent="0.2">
      <c r="B187" s="212"/>
      <c r="C187" s="213"/>
      <c r="D187" s="202" t="s">
        <v>133</v>
      </c>
      <c r="E187" s="214" t="s">
        <v>1</v>
      </c>
      <c r="F187" s="215" t="s">
        <v>136</v>
      </c>
      <c r="G187" s="213"/>
      <c r="H187" s="216">
        <v>329.37600000000003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133</v>
      </c>
      <c r="AU187" s="222" t="s">
        <v>86</v>
      </c>
      <c r="AV187" s="14" t="s">
        <v>131</v>
      </c>
      <c r="AW187" s="14" t="s">
        <v>32</v>
      </c>
      <c r="AX187" s="14" t="s">
        <v>84</v>
      </c>
      <c r="AY187" s="222" t="s">
        <v>125</v>
      </c>
    </row>
    <row r="188" spans="1:65" s="2" customFormat="1" ht="16.5" customHeight="1" x14ac:dyDescent="0.2">
      <c r="A188" s="33"/>
      <c r="B188" s="34"/>
      <c r="C188" s="186" t="s">
        <v>195</v>
      </c>
      <c r="D188" s="186" t="s">
        <v>127</v>
      </c>
      <c r="E188" s="187" t="s">
        <v>196</v>
      </c>
      <c r="F188" s="188" t="s">
        <v>197</v>
      </c>
      <c r="G188" s="189" t="s">
        <v>198</v>
      </c>
      <c r="H188" s="190">
        <v>1220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41</v>
      </c>
      <c r="O188" s="70"/>
      <c r="P188" s="196">
        <f>O188*H188</f>
        <v>0</v>
      </c>
      <c r="Q188" s="196">
        <v>4.8999999999999998E-4</v>
      </c>
      <c r="R188" s="196">
        <f>Q188*H188</f>
        <v>0.5978</v>
      </c>
      <c r="S188" s="196">
        <v>0</v>
      </c>
      <c r="T188" s="19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131</v>
      </c>
      <c r="AT188" s="198" t="s">
        <v>127</v>
      </c>
      <c r="AU188" s="198" t="s">
        <v>86</v>
      </c>
      <c r="AY188" s="16" t="s">
        <v>125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84</v>
      </c>
      <c r="BK188" s="199">
        <f>ROUND(I188*H188,2)</f>
        <v>0</v>
      </c>
      <c r="BL188" s="16" t="s">
        <v>131</v>
      </c>
      <c r="BM188" s="198" t="s">
        <v>199</v>
      </c>
    </row>
    <row r="189" spans="1:65" s="13" customFormat="1" ht="10" x14ac:dyDescent="0.2">
      <c r="B189" s="200"/>
      <c r="C189" s="201"/>
      <c r="D189" s="202" t="s">
        <v>133</v>
      </c>
      <c r="E189" s="203" t="s">
        <v>1</v>
      </c>
      <c r="F189" s="204" t="s">
        <v>200</v>
      </c>
      <c r="G189" s="201"/>
      <c r="H189" s="205">
        <v>1220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133</v>
      </c>
      <c r="AU189" s="211" t="s">
        <v>86</v>
      </c>
      <c r="AV189" s="13" t="s">
        <v>86</v>
      </c>
      <c r="AW189" s="13" t="s">
        <v>32</v>
      </c>
      <c r="AX189" s="13" t="s">
        <v>84</v>
      </c>
      <c r="AY189" s="211" t="s">
        <v>125</v>
      </c>
    </row>
    <row r="190" spans="1:65" s="2" customFormat="1" ht="16.5" customHeight="1" x14ac:dyDescent="0.2">
      <c r="A190" s="33"/>
      <c r="B190" s="34"/>
      <c r="C190" s="186" t="s">
        <v>201</v>
      </c>
      <c r="D190" s="186" t="s">
        <v>127</v>
      </c>
      <c r="E190" s="187" t="s">
        <v>202</v>
      </c>
      <c r="F190" s="188" t="s">
        <v>203</v>
      </c>
      <c r="G190" s="189" t="s">
        <v>198</v>
      </c>
      <c r="H190" s="190">
        <v>51.3</v>
      </c>
      <c r="I190" s="191"/>
      <c r="J190" s="192">
        <f>ROUND(I190*H190,2)</f>
        <v>0</v>
      </c>
      <c r="K190" s="193"/>
      <c r="L190" s="38"/>
      <c r="M190" s="194" t="s">
        <v>1</v>
      </c>
      <c r="N190" s="195" t="s">
        <v>41</v>
      </c>
      <c r="O190" s="70"/>
      <c r="P190" s="196">
        <f>O190*H190</f>
        <v>0</v>
      </c>
      <c r="Q190" s="196">
        <v>1.33E-3</v>
      </c>
      <c r="R190" s="196">
        <f>Q190*H190</f>
        <v>6.8228999999999998E-2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131</v>
      </c>
      <c r="AT190" s="198" t="s">
        <v>127</v>
      </c>
      <c r="AU190" s="198" t="s">
        <v>86</v>
      </c>
      <c r="AY190" s="16" t="s">
        <v>125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84</v>
      </c>
      <c r="BK190" s="199">
        <f>ROUND(I190*H190,2)</f>
        <v>0</v>
      </c>
      <c r="BL190" s="16" t="s">
        <v>131</v>
      </c>
      <c r="BM190" s="198" t="s">
        <v>204</v>
      </c>
    </row>
    <row r="191" spans="1:65" s="13" customFormat="1" ht="10" x14ac:dyDescent="0.2">
      <c r="B191" s="200"/>
      <c r="C191" s="201"/>
      <c r="D191" s="202" t="s">
        <v>133</v>
      </c>
      <c r="E191" s="203" t="s">
        <v>1</v>
      </c>
      <c r="F191" s="204" t="s">
        <v>205</v>
      </c>
      <c r="G191" s="201"/>
      <c r="H191" s="205">
        <v>51.3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133</v>
      </c>
      <c r="AU191" s="211" t="s">
        <v>86</v>
      </c>
      <c r="AV191" s="13" t="s">
        <v>86</v>
      </c>
      <c r="AW191" s="13" t="s">
        <v>32</v>
      </c>
      <c r="AX191" s="13" t="s">
        <v>84</v>
      </c>
      <c r="AY191" s="211" t="s">
        <v>125</v>
      </c>
    </row>
    <row r="192" spans="1:65" s="2" customFormat="1" ht="16.5" customHeight="1" x14ac:dyDescent="0.2">
      <c r="A192" s="33"/>
      <c r="B192" s="34"/>
      <c r="C192" s="186" t="s">
        <v>206</v>
      </c>
      <c r="D192" s="186" t="s">
        <v>127</v>
      </c>
      <c r="E192" s="187" t="s">
        <v>207</v>
      </c>
      <c r="F192" s="188" t="s">
        <v>208</v>
      </c>
      <c r="G192" s="189" t="s">
        <v>139</v>
      </c>
      <c r="H192" s="190">
        <v>22.981999999999999</v>
      </c>
      <c r="I192" s="191"/>
      <c r="J192" s="192">
        <f>ROUND(I192*H192,2)</f>
        <v>0</v>
      </c>
      <c r="K192" s="193"/>
      <c r="L192" s="38"/>
      <c r="M192" s="194" t="s">
        <v>1</v>
      </c>
      <c r="N192" s="195" t="s">
        <v>41</v>
      </c>
      <c r="O192" s="70"/>
      <c r="P192" s="196">
        <f>O192*H192</f>
        <v>0</v>
      </c>
      <c r="Q192" s="196">
        <v>2.2563399999999998</v>
      </c>
      <c r="R192" s="196">
        <f>Q192*H192</f>
        <v>51.855205879999993</v>
      </c>
      <c r="S192" s="196">
        <v>0</v>
      </c>
      <c r="T192" s="19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8" t="s">
        <v>131</v>
      </c>
      <c r="AT192" s="198" t="s">
        <v>127</v>
      </c>
      <c r="AU192" s="198" t="s">
        <v>86</v>
      </c>
      <c r="AY192" s="16" t="s">
        <v>125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6" t="s">
        <v>84</v>
      </c>
      <c r="BK192" s="199">
        <f>ROUND(I192*H192,2)</f>
        <v>0</v>
      </c>
      <c r="BL192" s="16" t="s">
        <v>131</v>
      </c>
      <c r="BM192" s="198" t="s">
        <v>209</v>
      </c>
    </row>
    <row r="193" spans="1:65" s="13" customFormat="1" ht="10" x14ac:dyDescent="0.2">
      <c r="B193" s="200"/>
      <c r="C193" s="201"/>
      <c r="D193" s="202" t="s">
        <v>133</v>
      </c>
      <c r="E193" s="203" t="s">
        <v>1</v>
      </c>
      <c r="F193" s="204" t="s">
        <v>210</v>
      </c>
      <c r="G193" s="201"/>
      <c r="H193" s="205">
        <v>1.3819999999999999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133</v>
      </c>
      <c r="AU193" s="211" t="s">
        <v>86</v>
      </c>
      <c r="AV193" s="13" t="s">
        <v>86</v>
      </c>
      <c r="AW193" s="13" t="s">
        <v>32</v>
      </c>
      <c r="AX193" s="13" t="s">
        <v>76</v>
      </c>
      <c r="AY193" s="211" t="s">
        <v>125</v>
      </c>
    </row>
    <row r="194" spans="1:65" s="13" customFormat="1" ht="10" x14ac:dyDescent="0.2">
      <c r="B194" s="200"/>
      <c r="C194" s="201"/>
      <c r="D194" s="202" t="s">
        <v>133</v>
      </c>
      <c r="E194" s="203" t="s">
        <v>1</v>
      </c>
      <c r="F194" s="204" t="s">
        <v>211</v>
      </c>
      <c r="G194" s="201"/>
      <c r="H194" s="205">
        <v>21.6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133</v>
      </c>
      <c r="AU194" s="211" t="s">
        <v>86</v>
      </c>
      <c r="AV194" s="13" t="s">
        <v>86</v>
      </c>
      <c r="AW194" s="13" t="s">
        <v>32</v>
      </c>
      <c r="AX194" s="13" t="s">
        <v>76</v>
      </c>
      <c r="AY194" s="211" t="s">
        <v>125</v>
      </c>
    </row>
    <row r="195" spans="1:65" s="14" customFormat="1" ht="10" x14ac:dyDescent="0.2">
      <c r="B195" s="212"/>
      <c r="C195" s="213"/>
      <c r="D195" s="202" t="s">
        <v>133</v>
      </c>
      <c r="E195" s="214" t="s">
        <v>1</v>
      </c>
      <c r="F195" s="215" t="s">
        <v>136</v>
      </c>
      <c r="G195" s="213"/>
      <c r="H195" s="216">
        <v>22.982000000000003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133</v>
      </c>
      <c r="AU195" s="222" t="s">
        <v>86</v>
      </c>
      <c r="AV195" s="14" t="s">
        <v>131</v>
      </c>
      <c r="AW195" s="14" t="s">
        <v>32</v>
      </c>
      <c r="AX195" s="14" t="s">
        <v>84</v>
      </c>
      <c r="AY195" s="222" t="s">
        <v>125</v>
      </c>
    </row>
    <row r="196" spans="1:65" s="2" customFormat="1" ht="16.5" customHeight="1" x14ac:dyDescent="0.2">
      <c r="A196" s="33"/>
      <c r="B196" s="34"/>
      <c r="C196" s="186" t="s">
        <v>212</v>
      </c>
      <c r="D196" s="186" t="s">
        <v>127</v>
      </c>
      <c r="E196" s="187" t="s">
        <v>213</v>
      </c>
      <c r="F196" s="188" t="s">
        <v>214</v>
      </c>
      <c r="G196" s="189" t="s">
        <v>130</v>
      </c>
      <c r="H196" s="190">
        <v>55.68</v>
      </c>
      <c r="I196" s="191"/>
      <c r="J196" s="192">
        <f>ROUND(I196*H196,2)</f>
        <v>0</v>
      </c>
      <c r="K196" s="193"/>
      <c r="L196" s="38"/>
      <c r="M196" s="194" t="s">
        <v>1</v>
      </c>
      <c r="N196" s="195" t="s">
        <v>41</v>
      </c>
      <c r="O196" s="70"/>
      <c r="P196" s="196">
        <f>O196*H196</f>
        <v>0</v>
      </c>
      <c r="Q196" s="196">
        <v>2.64E-3</v>
      </c>
      <c r="R196" s="196">
        <f>Q196*H196</f>
        <v>0.14699519999999999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131</v>
      </c>
      <c r="AT196" s="198" t="s">
        <v>127</v>
      </c>
      <c r="AU196" s="198" t="s">
        <v>86</v>
      </c>
      <c r="AY196" s="16" t="s">
        <v>125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84</v>
      </c>
      <c r="BK196" s="199">
        <f>ROUND(I196*H196,2)</f>
        <v>0</v>
      </c>
      <c r="BL196" s="16" t="s">
        <v>131</v>
      </c>
      <c r="BM196" s="198" t="s">
        <v>215</v>
      </c>
    </row>
    <row r="197" spans="1:65" s="13" customFormat="1" ht="10" x14ac:dyDescent="0.2">
      <c r="B197" s="200"/>
      <c r="C197" s="201"/>
      <c r="D197" s="202" t="s">
        <v>133</v>
      </c>
      <c r="E197" s="203" t="s">
        <v>1</v>
      </c>
      <c r="F197" s="204" t="s">
        <v>216</v>
      </c>
      <c r="G197" s="201"/>
      <c r="H197" s="205">
        <v>7.68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133</v>
      </c>
      <c r="AU197" s="211" t="s">
        <v>86</v>
      </c>
      <c r="AV197" s="13" t="s">
        <v>86</v>
      </c>
      <c r="AW197" s="13" t="s">
        <v>32</v>
      </c>
      <c r="AX197" s="13" t="s">
        <v>76</v>
      </c>
      <c r="AY197" s="211" t="s">
        <v>125</v>
      </c>
    </row>
    <row r="198" spans="1:65" s="13" customFormat="1" ht="10" x14ac:dyDescent="0.2">
      <c r="B198" s="200"/>
      <c r="C198" s="201"/>
      <c r="D198" s="202" t="s">
        <v>133</v>
      </c>
      <c r="E198" s="203" t="s">
        <v>1</v>
      </c>
      <c r="F198" s="204" t="s">
        <v>217</v>
      </c>
      <c r="G198" s="201"/>
      <c r="H198" s="205">
        <v>48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133</v>
      </c>
      <c r="AU198" s="211" t="s">
        <v>86</v>
      </c>
      <c r="AV198" s="13" t="s">
        <v>86</v>
      </c>
      <c r="AW198" s="13" t="s">
        <v>32</v>
      </c>
      <c r="AX198" s="13" t="s">
        <v>76</v>
      </c>
      <c r="AY198" s="211" t="s">
        <v>125</v>
      </c>
    </row>
    <row r="199" spans="1:65" s="14" customFormat="1" ht="10" x14ac:dyDescent="0.2">
      <c r="B199" s="212"/>
      <c r="C199" s="213"/>
      <c r="D199" s="202" t="s">
        <v>133</v>
      </c>
      <c r="E199" s="214" t="s">
        <v>1</v>
      </c>
      <c r="F199" s="215" t="s">
        <v>136</v>
      </c>
      <c r="G199" s="213"/>
      <c r="H199" s="216">
        <v>55.68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133</v>
      </c>
      <c r="AU199" s="222" t="s">
        <v>86</v>
      </c>
      <c r="AV199" s="14" t="s">
        <v>131</v>
      </c>
      <c r="AW199" s="14" t="s">
        <v>32</v>
      </c>
      <c r="AX199" s="14" t="s">
        <v>84</v>
      </c>
      <c r="AY199" s="222" t="s">
        <v>125</v>
      </c>
    </row>
    <row r="200" spans="1:65" s="2" customFormat="1" ht="16.5" customHeight="1" x14ac:dyDescent="0.2">
      <c r="A200" s="33"/>
      <c r="B200" s="34"/>
      <c r="C200" s="186" t="s">
        <v>8</v>
      </c>
      <c r="D200" s="186" t="s">
        <v>127</v>
      </c>
      <c r="E200" s="187" t="s">
        <v>218</v>
      </c>
      <c r="F200" s="188" t="s">
        <v>219</v>
      </c>
      <c r="G200" s="189" t="s">
        <v>130</v>
      </c>
      <c r="H200" s="190">
        <v>55.68</v>
      </c>
      <c r="I200" s="191"/>
      <c r="J200" s="192">
        <f>ROUND(I200*H200,2)</f>
        <v>0</v>
      </c>
      <c r="K200" s="193"/>
      <c r="L200" s="38"/>
      <c r="M200" s="194" t="s">
        <v>1</v>
      </c>
      <c r="N200" s="195" t="s">
        <v>41</v>
      </c>
      <c r="O200" s="70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8" t="s">
        <v>131</v>
      </c>
      <c r="AT200" s="198" t="s">
        <v>127</v>
      </c>
      <c r="AU200" s="198" t="s">
        <v>86</v>
      </c>
      <c r="AY200" s="16" t="s">
        <v>125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6" t="s">
        <v>84</v>
      </c>
      <c r="BK200" s="199">
        <f>ROUND(I200*H200,2)</f>
        <v>0</v>
      </c>
      <c r="BL200" s="16" t="s">
        <v>131</v>
      </c>
      <c r="BM200" s="198" t="s">
        <v>220</v>
      </c>
    </row>
    <row r="201" spans="1:65" s="12" customFormat="1" ht="22.75" customHeight="1" x14ac:dyDescent="0.25">
      <c r="B201" s="170"/>
      <c r="C201" s="171"/>
      <c r="D201" s="172" t="s">
        <v>75</v>
      </c>
      <c r="E201" s="184" t="s">
        <v>131</v>
      </c>
      <c r="F201" s="184" t="s">
        <v>221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SUM(P202:P206)</f>
        <v>0</v>
      </c>
      <c r="Q201" s="178"/>
      <c r="R201" s="179">
        <f>SUM(R202:R206)</f>
        <v>111.39660531999999</v>
      </c>
      <c r="S201" s="178"/>
      <c r="T201" s="180">
        <f>SUM(T202:T206)</f>
        <v>0</v>
      </c>
      <c r="AR201" s="181" t="s">
        <v>84</v>
      </c>
      <c r="AT201" s="182" t="s">
        <v>75</v>
      </c>
      <c r="AU201" s="182" t="s">
        <v>84</v>
      </c>
      <c r="AY201" s="181" t="s">
        <v>125</v>
      </c>
      <c r="BK201" s="183">
        <f>SUM(BK202:BK206)</f>
        <v>0</v>
      </c>
    </row>
    <row r="202" spans="1:65" s="2" customFormat="1" ht="21.75" customHeight="1" x14ac:dyDescent="0.2">
      <c r="A202" s="33"/>
      <c r="B202" s="34"/>
      <c r="C202" s="186" t="s">
        <v>222</v>
      </c>
      <c r="D202" s="186" t="s">
        <v>127</v>
      </c>
      <c r="E202" s="187" t="s">
        <v>223</v>
      </c>
      <c r="F202" s="188" t="s">
        <v>224</v>
      </c>
      <c r="G202" s="189" t="s">
        <v>139</v>
      </c>
      <c r="H202" s="190">
        <v>58.915999999999997</v>
      </c>
      <c r="I202" s="191"/>
      <c r="J202" s="192">
        <f>ROUND(I202*H202,2)</f>
        <v>0</v>
      </c>
      <c r="K202" s="193"/>
      <c r="L202" s="38"/>
      <c r="M202" s="194" t="s">
        <v>1</v>
      </c>
      <c r="N202" s="195" t="s">
        <v>41</v>
      </c>
      <c r="O202" s="70"/>
      <c r="P202" s="196">
        <f>O202*H202</f>
        <v>0</v>
      </c>
      <c r="Q202" s="196">
        <v>1.8907700000000001</v>
      </c>
      <c r="R202" s="196">
        <f>Q202*H202</f>
        <v>111.39660531999999</v>
      </c>
      <c r="S202" s="196">
        <v>0</v>
      </c>
      <c r="T202" s="19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8" t="s">
        <v>131</v>
      </c>
      <c r="AT202" s="198" t="s">
        <v>127</v>
      </c>
      <c r="AU202" s="198" t="s">
        <v>86</v>
      </c>
      <c r="AY202" s="16" t="s">
        <v>125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84</v>
      </c>
      <c r="BK202" s="199">
        <f>ROUND(I202*H202,2)</f>
        <v>0</v>
      </c>
      <c r="BL202" s="16" t="s">
        <v>131</v>
      </c>
      <c r="BM202" s="198" t="s">
        <v>225</v>
      </c>
    </row>
    <row r="203" spans="1:65" s="13" customFormat="1" ht="10" x14ac:dyDescent="0.2">
      <c r="B203" s="200"/>
      <c r="C203" s="201"/>
      <c r="D203" s="202" t="s">
        <v>133</v>
      </c>
      <c r="E203" s="203" t="s">
        <v>1</v>
      </c>
      <c r="F203" s="204" t="s">
        <v>226</v>
      </c>
      <c r="G203" s="201"/>
      <c r="H203" s="205">
        <v>2.052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133</v>
      </c>
      <c r="AU203" s="211" t="s">
        <v>86</v>
      </c>
      <c r="AV203" s="13" t="s">
        <v>86</v>
      </c>
      <c r="AW203" s="13" t="s">
        <v>32</v>
      </c>
      <c r="AX203" s="13" t="s">
        <v>76</v>
      </c>
      <c r="AY203" s="211" t="s">
        <v>125</v>
      </c>
    </row>
    <row r="204" spans="1:65" s="13" customFormat="1" ht="10" x14ac:dyDescent="0.2">
      <c r="B204" s="200"/>
      <c r="C204" s="201"/>
      <c r="D204" s="202" t="s">
        <v>133</v>
      </c>
      <c r="E204" s="203" t="s">
        <v>1</v>
      </c>
      <c r="F204" s="204" t="s">
        <v>227</v>
      </c>
      <c r="G204" s="201"/>
      <c r="H204" s="205">
        <v>48.8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133</v>
      </c>
      <c r="AU204" s="211" t="s">
        <v>86</v>
      </c>
      <c r="AV204" s="13" t="s">
        <v>86</v>
      </c>
      <c r="AW204" s="13" t="s">
        <v>32</v>
      </c>
      <c r="AX204" s="13" t="s">
        <v>76</v>
      </c>
      <c r="AY204" s="211" t="s">
        <v>125</v>
      </c>
    </row>
    <row r="205" spans="1:65" s="13" customFormat="1" ht="10" x14ac:dyDescent="0.2">
      <c r="B205" s="200"/>
      <c r="C205" s="201"/>
      <c r="D205" s="202" t="s">
        <v>133</v>
      </c>
      <c r="E205" s="203" t="s">
        <v>1</v>
      </c>
      <c r="F205" s="204" t="s">
        <v>228</v>
      </c>
      <c r="G205" s="201"/>
      <c r="H205" s="205">
        <v>8.0640000000000001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133</v>
      </c>
      <c r="AU205" s="211" t="s">
        <v>86</v>
      </c>
      <c r="AV205" s="13" t="s">
        <v>86</v>
      </c>
      <c r="AW205" s="13" t="s">
        <v>32</v>
      </c>
      <c r="AX205" s="13" t="s">
        <v>76</v>
      </c>
      <c r="AY205" s="211" t="s">
        <v>125</v>
      </c>
    </row>
    <row r="206" spans="1:65" s="14" customFormat="1" ht="10" x14ac:dyDescent="0.2">
      <c r="B206" s="212"/>
      <c r="C206" s="213"/>
      <c r="D206" s="202" t="s">
        <v>133</v>
      </c>
      <c r="E206" s="214" t="s">
        <v>1</v>
      </c>
      <c r="F206" s="215" t="s">
        <v>136</v>
      </c>
      <c r="G206" s="213"/>
      <c r="H206" s="216">
        <v>58.915999999999997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133</v>
      </c>
      <c r="AU206" s="222" t="s">
        <v>86</v>
      </c>
      <c r="AV206" s="14" t="s">
        <v>131</v>
      </c>
      <c r="AW206" s="14" t="s">
        <v>32</v>
      </c>
      <c r="AX206" s="14" t="s">
        <v>84</v>
      </c>
      <c r="AY206" s="222" t="s">
        <v>125</v>
      </c>
    </row>
    <row r="207" spans="1:65" s="12" customFormat="1" ht="22.75" customHeight="1" x14ac:dyDescent="0.25">
      <c r="B207" s="170"/>
      <c r="C207" s="171"/>
      <c r="D207" s="172" t="s">
        <v>75</v>
      </c>
      <c r="E207" s="184" t="s">
        <v>155</v>
      </c>
      <c r="F207" s="184" t="s">
        <v>229</v>
      </c>
      <c r="G207" s="171"/>
      <c r="H207" s="171"/>
      <c r="I207" s="174"/>
      <c r="J207" s="185">
        <f>BK207</f>
        <v>0</v>
      </c>
      <c r="K207" s="171"/>
      <c r="L207" s="176"/>
      <c r="M207" s="177"/>
      <c r="N207" s="178"/>
      <c r="O207" s="178"/>
      <c r="P207" s="179">
        <f>SUM(P208:P218)</f>
        <v>0</v>
      </c>
      <c r="Q207" s="178"/>
      <c r="R207" s="179">
        <f>SUM(R208:R218)</f>
        <v>5339.5469496000005</v>
      </c>
      <c r="S207" s="178"/>
      <c r="T207" s="180">
        <f>SUM(T208:T218)</f>
        <v>0</v>
      </c>
      <c r="AR207" s="181" t="s">
        <v>84</v>
      </c>
      <c r="AT207" s="182" t="s">
        <v>75</v>
      </c>
      <c r="AU207" s="182" t="s">
        <v>84</v>
      </c>
      <c r="AY207" s="181" t="s">
        <v>125</v>
      </c>
      <c r="BK207" s="183">
        <f>SUM(BK208:BK218)</f>
        <v>0</v>
      </c>
    </row>
    <row r="208" spans="1:65" s="2" customFormat="1" ht="21.75" customHeight="1" x14ac:dyDescent="0.2">
      <c r="A208" s="33"/>
      <c r="B208" s="34"/>
      <c r="C208" s="186" t="s">
        <v>230</v>
      </c>
      <c r="D208" s="186" t="s">
        <v>127</v>
      </c>
      <c r="E208" s="187" t="s">
        <v>231</v>
      </c>
      <c r="F208" s="188" t="s">
        <v>232</v>
      </c>
      <c r="G208" s="189" t="s">
        <v>130</v>
      </c>
      <c r="H208" s="190">
        <v>6894</v>
      </c>
      <c r="I208" s="191"/>
      <c r="J208" s="192">
        <f>ROUND(I208*H208,2)</f>
        <v>0</v>
      </c>
      <c r="K208" s="193"/>
      <c r="L208" s="38"/>
      <c r="M208" s="194" t="s">
        <v>1</v>
      </c>
      <c r="N208" s="195" t="s">
        <v>41</v>
      </c>
      <c r="O208" s="70"/>
      <c r="P208" s="196">
        <f>O208*H208</f>
        <v>0</v>
      </c>
      <c r="Q208" s="196">
        <v>9.1999999999999998E-2</v>
      </c>
      <c r="R208" s="196">
        <f>Q208*H208</f>
        <v>634.24799999999993</v>
      </c>
      <c r="S208" s="196">
        <v>0</v>
      </c>
      <c r="T208" s="19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8" t="s">
        <v>131</v>
      </c>
      <c r="AT208" s="198" t="s">
        <v>127</v>
      </c>
      <c r="AU208" s="198" t="s">
        <v>86</v>
      </c>
      <c r="AY208" s="16" t="s">
        <v>125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6" t="s">
        <v>84</v>
      </c>
      <c r="BK208" s="199">
        <f>ROUND(I208*H208,2)</f>
        <v>0</v>
      </c>
      <c r="BL208" s="16" t="s">
        <v>131</v>
      </c>
      <c r="BM208" s="198" t="s">
        <v>233</v>
      </c>
    </row>
    <row r="209" spans="1:65" s="13" customFormat="1" ht="10" x14ac:dyDescent="0.2">
      <c r="B209" s="200"/>
      <c r="C209" s="201"/>
      <c r="D209" s="202" t="s">
        <v>133</v>
      </c>
      <c r="E209" s="203" t="s">
        <v>1</v>
      </c>
      <c r="F209" s="204" t="s">
        <v>234</v>
      </c>
      <c r="G209" s="201"/>
      <c r="H209" s="205">
        <v>6894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133</v>
      </c>
      <c r="AU209" s="211" t="s">
        <v>86</v>
      </c>
      <c r="AV209" s="13" t="s">
        <v>86</v>
      </c>
      <c r="AW209" s="13" t="s">
        <v>32</v>
      </c>
      <c r="AX209" s="13" t="s">
        <v>84</v>
      </c>
      <c r="AY209" s="211" t="s">
        <v>125</v>
      </c>
    </row>
    <row r="210" spans="1:65" s="2" customFormat="1" ht="21.75" customHeight="1" x14ac:dyDescent="0.2">
      <c r="A210" s="33"/>
      <c r="B210" s="34"/>
      <c r="C210" s="186" t="s">
        <v>235</v>
      </c>
      <c r="D210" s="186" t="s">
        <v>127</v>
      </c>
      <c r="E210" s="187" t="s">
        <v>236</v>
      </c>
      <c r="F210" s="188" t="s">
        <v>237</v>
      </c>
      <c r="G210" s="189" t="s">
        <v>130</v>
      </c>
      <c r="H210" s="190">
        <v>6894</v>
      </c>
      <c r="I210" s="191"/>
      <c r="J210" s="192">
        <f>ROUND(I210*H210,2)</f>
        <v>0</v>
      </c>
      <c r="K210" s="193"/>
      <c r="L210" s="38"/>
      <c r="M210" s="194" t="s">
        <v>1</v>
      </c>
      <c r="N210" s="195" t="s">
        <v>41</v>
      </c>
      <c r="O210" s="70"/>
      <c r="P210" s="196">
        <f>O210*H210</f>
        <v>0</v>
      </c>
      <c r="Q210" s="196">
        <v>0.15920000000000001</v>
      </c>
      <c r="R210" s="196">
        <f>Q210*H210</f>
        <v>1097.5248000000001</v>
      </c>
      <c r="S210" s="196">
        <v>0</v>
      </c>
      <c r="T210" s="19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131</v>
      </c>
      <c r="AT210" s="198" t="s">
        <v>127</v>
      </c>
      <c r="AU210" s="198" t="s">
        <v>86</v>
      </c>
      <c r="AY210" s="16" t="s">
        <v>125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6" t="s">
        <v>84</v>
      </c>
      <c r="BK210" s="199">
        <f>ROUND(I210*H210,2)</f>
        <v>0</v>
      </c>
      <c r="BL210" s="16" t="s">
        <v>131</v>
      </c>
      <c r="BM210" s="198" t="s">
        <v>238</v>
      </c>
    </row>
    <row r="211" spans="1:65" s="13" customFormat="1" ht="10" x14ac:dyDescent="0.2">
      <c r="B211" s="200"/>
      <c r="C211" s="201"/>
      <c r="D211" s="202" t="s">
        <v>133</v>
      </c>
      <c r="E211" s="203" t="s">
        <v>1</v>
      </c>
      <c r="F211" s="204" t="s">
        <v>234</v>
      </c>
      <c r="G211" s="201"/>
      <c r="H211" s="205">
        <v>6894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133</v>
      </c>
      <c r="AU211" s="211" t="s">
        <v>86</v>
      </c>
      <c r="AV211" s="13" t="s">
        <v>86</v>
      </c>
      <c r="AW211" s="13" t="s">
        <v>32</v>
      </c>
      <c r="AX211" s="13" t="s">
        <v>84</v>
      </c>
      <c r="AY211" s="211" t="s">
        <v>125</v>
      </c>
    </row>
    <row r="212" spans="1:65" s="2" customFormat="1" ht="21.75" customHeight="1" x14ac:dyDescent="0.2">
      <c r="A212" s="33"/>
      <c r="B212" s="34"/>
      <c r="C212" s="186" t="s">
        <v>239</v>
      </c>
      <c r="D212" s="186" t="s">
        <v>127</v>
      </c>
      <c r="E212" s="187" t="s">
        <v>240</v>
      </c>
      <c r="F212" s="188" t="s">
        <v>241</v>
      </c>
      <c r="G212" s="189" t="s">
        <v>130</v>
      </c>
      <c r="H212" s="190">
        <v>6894</v>
      </c>
      <c r="I212" s="191"/>
      <c r="J212" s="192">
        <f>ROUND(I212*H212,2)</f>
        <v>0</v>
      </c>
      <c r="K212" s="193"/>
      <c r="L212" s="38"/>
      <c r="M212" s="194" t="s">
        <v>1</v>
      </c>
      <c r="N212" s="195" t="s">
        <v>41</v>
      </c>
      <c r="O212" s="70"/>
      <c r="P212" s="196">
        <f>O212*H212</f>
        <v>0</v>
      </c>
      <c r="Q212" s="196">
        <v>0.19800000000000001</v>
      </c>
      <c r="R212" s="196">
        <f>Q212*H212</f>
        <v>1365.0120000000002</v>
      </c>
      <c r="S212" s="196">
        <v>0</v>
      </c>
      <c r="T212" s="19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8" t="s">
        <v>131</v>
      </c>
      <c r="AT212" s="198" t="s">
        <v>127</v>
      </c>
      <c r="AU212" s="198" t="s">
        <v>86</v>
      </c>
      <c r="AY212" s="16" t="s">
        <v>125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6" t="s">
        <v>84</v>
      </c>
      <c r="BK212" s="199">
        <f>ROUND(I212*H212,2)</f>
        <v>0</v>
      </c>
      <c r="BL212" s="16" t="s">
        <v>131</v>
      </c>
      <c r="BM212" s="198" t="s">
        <v>242</v>
      </c>
    </row>
    <row r="213" spans="1:65" s="13" customFormat="1" ht="10" x14ac:dyDescent="0.2">
      <c r="B213" s="200"/>
      <c r="C213" s="201"/>
      <c r="D213" s="202" t="s">
        <v>133</v>
      </c>
      <c r="E213" s="203" t="s">
        <v>1</v>
      </c>
      <c r="F213" s="204" t="s">
        <v>234</v>
      </c>
      <c r="G213" s="201"/>
      <c r="H213" s="205">
        <v>6894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133</v>
      </c>
      <c r="AU213" s="211" t="s">
        <v>86</v>
      </c>
      <c r="AV213" s="13" t="s">
        <v>86</v>
      </c>
      <c r="AW213" s="13" t="s">
        <v>32</v>
      </c>
      <c r="AX213" s="13" t="s">
        <v>84</v>
      </c>
      <c r="AY213" s="211" t="s">
        <v>125</v>
      </c>
    </row>
    <row r="214" spans="1:65" s="2" customFormat="1" ht="21.75" customHeight="1" x14ac:dyDescent="0.2">
      <c r="A214" s="33"/>
      <c r="B214" s="34"/>
      <c r="C214" s="186" t="s">
        <v>243</v>
      </c>
      <c r="D214" s="186" t="s">
        <v>127</v>
      </c>
      <c r="E214" s="187" t="s">
        <v>244</v>
      </c>
      <c r="F214" s="188" t="s">
        <v>245</v>
      </c>
      <c r="G214" s="189" t="s">
        <v>130</v>
      </c>
      <c r="H214" s="190">
        <v>6894</v>
      </c>
      <c r="I214" s="191"/>
      <c r="J214" s="192">
        <f>ROUND(I214*H214,2)</f>
        <v>0</v>
      </c>
      <c r="K214" s="193"/>
      <c r="L214" s="38"/>
      <c r="M214" s="194" t="s">
        <v>1</v>
      </c>
      <c r="N214" s="195" t="s">
        <v>41</v>
      </c>
      <c r="O214" s="70"/>
      <c r="P214" s="196">
        <f>O214*H214</f>
        <v>0</v>
      </c>
      <c r="Q214" s="196">
        <v>0.29160000000000003</v>
      </c>
      <c r="R214" s="196">
        <f>Q214*H214</f>
        <v>2010.2904000000001</v>
      </c>
      <c r="S214" s="196">
        <v>0</v>
      </c>
      <c r="T214" s="19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8" t="s">
        <v>131</v>
      </c>
      <c r="AT214" s="198" t="s">
        <v>127</v>
      </c>
      <c r="AU214" s="198" t="s">
        <v>86</v>
      </c>
      <c r="AY214" s="16" t="s">
        <v>125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6" t="s">
        <v>84</v>
      </c>
      <c r="BK214" s="199">
        <f>ROUND(I214*H214,2)</f>
        <v>0</v>
      </c>
      <c r="BL214" s="16" t="s">
        <v>131</v>
      </c>
      <c r="BM214" s="198" t="s">
        <v>246</v>
      </c>
    </row>
    <row r="215" spans="1:65" s="13" customFormat="1" ht="10" x14ac:dyDescent="0.2">
      <c r="B215" s="200"/>
      <c r="C215" s="201"/>
      <c r="D215" s="202" t="s">
        <v>133</v>
      </c>
      <c r="E215" s="203" t="s">
        <v>1</v>
      </c>
      <c r="F215" s="204" t="s">
        <v>234</v>
      </c>
      <c r="G215" s="201"/>
      <c r="H215" s="205">
        <v>6894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133</v>
      </c>
      <c r="AU215" s="211" t="s">
        <v>86</v>
      </c>
      <c r="AV215" s="13" t="s">
        <v>86</v>
      </c>
      <c r="AW215" s="13" t="s">
        <v>32</v>
      </c>
      <c r="AX215" s="13" t="s">
        <v>84</v>
      </c>
      <c r="AY215" s="211" t="s">
        <v>125</v>
      </c>
    </row>
    <row r="216" spans="1:65" s="2" customFormat="1" ht="21.75" customHeight="1" x14ac:dyDescent="0.2">
      <c r="A216" s="33"/>
      <c r="B216" s="34"/>
      <c r="C216" s="186" t="s">
        <v>7</v>
      </c>
      <c r="D216" s="186" t="s">
        <v>127</v>
      </c>
      <c r="E216" s="187" t="s">
        <v>247</v>
      </c>
      <c r="F216" s="188" t="s">
        <v>248</v>
      </c>
      <c r="G216" s="189" t="s">
        <v>130</v>
      </c>
      <c r="H216" s="190">
        <v>6894.18</v>
      </c>
      <c r="I216" s="191"/>
      <c r="J216" s="192">
        <f>ROUND(I216*H216,2)</f>
        <v>0</v>
      </c>
      <c r="K216" s="193"/>
      <c r="L216" s="38"/>
      <c r="M216" s="194" t="s">
        <v>1</v>
      </c>
      <c r="N216" s="195" t="s">
        <v>41</v>
      </c>
      <c r="O216" s="70"/>
      <c r="P216" s="196">
        <f>O216*H216</f>
        <v>0</v>
      </c>
      <c r="Q216" s="196">
        <v>3.372E-2</v>
      </c>
      <c r="R216" s="196">
        <f>Q216*H216</f>
        <v>232.47174960000001</v>
      </c>
      <c r="S216" s="196">
        <v>0</v>
      </c>
      <c r="T216" s="19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8" t="s">
        <v>131</v>
      </c>
      <c r="AT216" s="198" t="s">
        <v>127</v>
      </c>
      <c r="AU216" s="198" t="s">
        <v>86</v>
      </c>
      <c r="AY216" s="16" t="s">
        <v>125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6" t="s">
        <v>84</v>
      </c>
      <c r="BK216" s="199">
        <f>ROUND(I216*H216,2)</f>
        <v>0</v>
      </c>
      <c r="BL216" s="16" t="s">
        <v>131</v>
      </c>
      <c r="BM216" s="198" t="s">
        <v>249</v>
      </c>
    </row>
    <row r="217" spans="1:65" s="2" customFormat="1" ht="243" x14ac:dyDescent="0.2">
      <c r="A217" s="33"/>
      <c r="B217" s="34"/>
      <c r="C217" s="35"/>
      <c r="D217" s="202" t="s">
        <v>160</v>
      </c>
      <c r="E217" s="35"/>
      <c r="F217" s="223" t="s">
        <v>250</v>
      </c>
      <c r="G217" s="35"/>
      <c r="H217" s="35"/>
      <c r="I217" s="224"/>
      <c r="J217" s="35"/>
      <c r="K217" s="35"/>
      <c r="L217" s="38"/>
      <c r="M217" s="225"/>
      <c r="N217" s="226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160</v>
      </c>
      <c r="AU217" s="16" t="s">
        <v>86</v>
      </c>
    </row>
    <row r="218" spans="1:65" s="13" customFormat="1" ht="10" x14ac:dyDescent="0.2">
      <c r="B218" s="200"/>
      <c r="C218" s="201"/>
      <c r="D218" s="202" t="s">
        <v>133</v>
      </c>
      <c r="E218" s="203" t="s">
        <v>1</v>
      </c>
      <c r="F218" s="204" t="s">
        <v>251</v>
      </c>
      <c r="G218" s="201"/>
      <c r="H218" s="205">
        <v>6894.18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133</v>
      </c>
      <c r="AU218" s="211" t="s">
        <v>86</v>
      </c>
      <c r="AV218" s="13" t="s">
        <v>86</v>
      </c>
      <c r="AW218" s="13" t="s">
        <v>32</v>
      </c>
      <c r="AX218" s="13" t="s">
        <v>84</v>
      </c>
      <c r="AY218" s="211" t="s">
        <v>125</v>
      </c>
    </row>
    <row r="219" spans="1:65" s="12" customFormat="1" ht="22.75" customHeight="1" x14ac:dyDescent="0.25">
      <c r="B219" s="170"/>
      <c r="C219" s="171"/>
      <c r="D219" s="172" t="s">
        <v>75</v>
      </c>
      <c r="E219" s="184" t="s">
        <v>173</v>
      </c>
      <c r="F219" s="184" t="s">
        <v>252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SUM(P220:P224)</f>
        <v>0</v>
      </c>
      <c r="Q219" s="178"/>
      <c r="R219" s="179">
        <f>SUM(R220:R224)</f>
        <v>0.27950000000000003</v>
      </c>
      <c r="S219" s="178"/>
      <c r="T219" s="180">
        <f>SUM(T220:T224)</f>
        <v>0</v>
      </c>
      <c r="AR219" s="181" t="s">
        <v>84</v>
      </c>
      <c r="AT219" s="182" t="s">
        <v>75</v>
      </c>
      <c r="AU219" s="182" t="s">
        <v>84</v>
      </c>
      <c r="AY219" s="181" t="s">
        <v>125</v>
      </c>
      <c r="BK219" s="183">
        <f>SUM(BK220:BK224)</f>
        <v>0</v>
      </c>
    </row>
    <row r="220" spans="1:65" s="2" customFormat="1" ht="21.75" customHeight="1" x14ac:dyDescent="0.2">
      <c r="A220" s="33"/>
      <c r="B220" s="34"/>
      <c r="C220" s="186" t="s">
        <v>253</v>
      </c>
      <c r="D220" s="186" t="s">
        <v>127</v>
      </c>
      <c r="E220" s="187" t="s">
        <v>254</v>
      </c>
      <c r="F220" s="188" t="s">
        <v>255</v>
      </c>
      <c r="G220" s="189" t="s">
        <v>198</v>
      </c>
      <c r="H220" s="190">
        <v>42</v>
      </c>
      <c r="I220" s="191"/>
      <c r="J220" s="192">
        <f>ROUND(I220*H220,2)</f>
        <v>0</v>
      </c>
      <c r="K220" s="193"/>
      <c r="L220" s="38"/>
      <c r="M220" s="194" t="s">
        <v>1</v>
      </c>
      <c r="N220" s="195" t="s">
        <v>41</v>
      </c>
      <c r="O220" s="70"/>
      <c r="P220" s="196">
        <f>O220*H220</f>
        <v>0</v>
      </c>
      <c r="Q220" s="196">
        <v>4.4000000000000003E-3</v>
      </c>
      <c r="R220" s="196">
        <f>Q220*H220</f>
        <v>0.18480000000000002</v>
      </c>
      <c r="S220" s="196">
        <v>0</v>
      </c>
      <c r="T220" s="19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131</v>
      </c>
      <c r="AT220" s="198" t="s">
        <v>127</v>
      </c>
      <c r="AU220" s="198" t="s">
        <v>86</v>
      </c>
      <c r="AY220" s="16" t="s">
        <v>125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6" t="s">
        <v>84</v>
      </c>
      <c r="BK220" s="199">
        <f>ROUND(I220*H220,2)</f>
        <v>0</v>
      </c>
      <c r="BL220" s="16" t="s">
        <v>131</v>
      </c>
      <c r="BM220" s="198" t="s">
        <v>256</v>
      </c>
    </row>
    <row r="221" spans="1:65" s="2" customFormat="1" ht="18" x14ac:dyDescent="0.2">
      <c r="A221" s="33"/>
      <c r="B221" s="34"/>
      <c r="C221" s="35"/>
      <c r="D221" s="202" t="s">
        <v>160</v>
      </c>
      <c r="E221" s="35"/>
      <c r="F221" s="223" t="s">
        <v>257</v>
      </c>
      <c r="G221" s="35"/>
      <c r="H221" s="35"/>
      <c r="I221" s="224"/>
      <c r="J221" s="35"/>
      <c r="K221" s="35"/>
      <c r="L221" s="38"/>
      <c r="M221" s="225"/>
      <c r="N221" s="226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160</v>
      </c>
      <c r="AU221" s="16" t="s">
        <v>86</v>
      </c>
    </row>
    <row r="222" spans="1:65" s="13" customFormat="1" ht="10" x14ac:dyDescent="0.2">
      <c r="B222" s="200"/>
      <c r="C222" s="201"/>
      <c r="D222" s="202" t="s">
        <v>133</v>
      </c>
      <c r="E222" s="203" t="s">
        <v>1</v>
      </c>
      <c r="F222" s="204" t="s">
        <v>258</v>
      </c>
      <c r="G222" s="201"/>
      <c r="H222" s="205">
        <v>42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133</v>
      </c>
      <c r="AU222" s="211" t="s">
        <v>86</v>
      </c>
      <c r="AV222" s="13" t="s">
        <v>86</v>
      </c>
      <c r="AW222" s="13" t="s">
        <v>32</v>
      </c>
      <c r="AX222" s="13" t="s">
        <v>84</v>
      </c>
      <c r="AY222" s="211" t="s">
        <v>125</v>
      </c>
    </row>
    <row r="223" spans="1:65" s="2" customFormat="1" ht="21.75" customHeight="1" x14ac:dyDescent="0.2">
      <c r="A223" s="33"/>
      <c r="B223" s="34"/>
      <c r="C223" s="186" t="s">
        <v>259</v>
      </c>
      <c r="D223" s="186" t="s">
        <v>127</v>
      </c>
      <c r="E223" s="187" t="s">
        <v>260</v>
      </c>
      <c r="F223" s="188" t="s">
        <v>261</v>
      </c>
      <c r="G223" s="189" t="s">
        <v>262</v>
      </c>
      <c r="H223" s="190">
        <v>2</v>
      </c>
      <c r="I223" s="191"/>
      <c r="J223" s="192">
        <f>ROUND(I223*H223,2)</f>
        <v>0</v>
      </c>
      <c r="K223" s="193"/>
      <c r="L223" s="38"/>
      <c r="M223" s="194" t="s">
        <v>1</v>
      </c>
      <c r="N223" s="195" t="s">
        <v>41</v>
      </c>
      <c r="O223" s="70"/>
      <c r="P223" s="196">
        <f>O223*H223</f>
        <v>0</v>
      </c>
      <c r="Q223" s="196">
        <v>4.7350000000000003E-2</v>
      </c>
      <c r="R223" s="196">
        <f>Q223*H223</f>
        <v>9.4700000000000006E-2</v>
      </c>
      <c r="S223" s="196">
        <v>0</v>
      </c>
      <c r="T223" s="19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8" t="s">
        <v>131</v>
      </c>
      <c r="AT223" s="198" t="s">
        <v>127</v>
      </c>
      <c r="AU223" s="198" t="s">
        <v>86</v>
      </c>
      <c r="AY223" s="16" t="s">
        <v>125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6" t="s">
        <v>84</v>
      </c>
      <c r="BK223" s="199">
        <f>ROUND(I223*H223,2)</f>
        <v>0</v>
      </c>
      <c r="BL223" s="16" t="s">
        <v>131</v>
      </c>
      <c r="BM223" s="198" t="s">
        <v>263</v>
      </c>
    </row>
    <row r="224" spans="1:65" s="2" customFormat="1" ht="18" x14ac:dyDescent="0.2">
      <c r="A224" s="33"/>
      <c r="B224" s="34"/>
      <c r="C224" s="35"/>
      <c r="D224" s="202" t="s">
        <v>160</v>
      </c>
      <c r="E224" s="35"/>
      <c r="F224" s="223" t="s">
        <v>264</v>
      </c>
      <c r="G224" s="35"/>
      <c r="H224" s="35"/>
      <c r="I224" s="224"/>
      <c r="J224" s="35"/>
      <c r="K224" s="35"/>
      <c r="L224" s="38"/>
      <c r="M224" s="225"/>
      <c r="N224" s="226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160</v>
      </c>
      <c r="AU224" s="16" t="s">
        <v>86</v>
      </c>
    </row>
    <row r="225" spans="1:65" s="12" customFormat="1" ht="22.75" customHeight="1" x14ac:dyDescent="0.25">
      <c r="B225" s="170"/>
      <c r="C225" s="171"/>
      <c r="D225" s="172" t="s">
        <v>75</v>
      </c>
      <c r="E225" s="184" t="s">
        <v>177</v>
      </c>
      <c r="F225" s="184" t="s">
        <v>265</v>
      </c>
      <c r="G225" s="171"/>
      <c r="H225" s="171"/>
      <c r="I225" s="174"/>
      <c r="J225" s="185">
        <f>BK225</f>
        <v>0</v>
      </c>
      <c r="K225" s="171"/>
      <c r="L225" s="176"/>
      <c r="M225" s="177"/>
      <c r="N225" s="178"/>
      <c r="O225" s="178"/>
      <c r="P225" s="179">
        <f>SUM(P226:P234)</f>
        <v>0</v>
      </c>
      <c r="Q225" s="178"/>
      <c r="R225" s="179">
        <f>SUM(R226:R234)</f>
        <v>0</v>
      </c>
      <c r="S225" s="178"/>
      <c r="T225" s="180">
        <f>SUM(T226:T234)</f>
        <v>0</v>
      </c>
      <c r="AR225" s="181" t="s">
        <v>84</v>
      </c>
      <c r="AT225" s="182" t="s">
        <v>75</v>
      </c>
      <c r="AU225" s="182" t="s">
        <v>84</v>
      </c>
      <c r="AY225" s="181" t="s">
        <v>125</v>
      </c>
      <c r="BK225" s="183">
        <f>SUM(BK226:BK234)</f>
        <v>0</v>
      </c>
    </row>
    <row r="226" spans="1:65" s="2" customFormat="1" ht="16.5" customHeight="1" x14ac:dyDescent="0.2">
      <c r="A226" s="33"/>
      <c r="B226" s="34"/>
      <c r="C226" s="186" t="s">
        <v>266</v>
      </c>
      <c r="D226" s="186" t="s">
        <v>127</v>
      </c>
      <c r="E226" s="187" t="s">
        <v>267</v>
      </c>
      <c r="F226" s="188" t="s">
        <v>268</v>
      </c>
      <c r="G226" s="189" t="s">
        <v>262</v>
      </c>
      <c r="H226" s="190">
        <v>4</v>
      </c>
      <c r="I226" s="191"/>
      <c r="J226" s="192">
        <f>ROUND(I226*H226,2)</f>
        <v>0</v>
      </c>
      <c r="K226" s="193"/>
      <c r="L226" s="38"/>
      <c r="M226" s="194" t="s">
        <v>1</v>
      </c>
      <c r="N226" s="195" t="s">
        <v>41</v>
      </c>
      <c r="O226" s="70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8" t="s">
        <v>131</v>
      </c>
      <c r="AT226" s="198" t="s">
        <v>127</v>
      </c>
      <c r="AU226" s="198" t="s">
        <v>86</v>
      </c>
      <c r="AY226" s="16" t="s">
        <v>125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6" t="s">
        <v>84</v>
      </c>
      <c r="BK226" s="199">
        <f>ROUND(I226*H226,2)</f>
        <v>0</v>
      </c>
      <c r="BL226" s="16" t="s">
        <v>131</v>
      </c>
      <c r="BM226" s="198" t="s">
        <v>269</v>
      </c>
    </row>
    <row r="227" spans="1:65" s="13" customFormat="1" ht="10" x14ac:dyDescent="0.2">
      <c r="B227" s="200"/>
      <c r="C227" s="201"/>
      <c r="D227" s="202" t="s">
        <v>133</v>
      </c>
      <c r="E227" s="203" t="s">
        <v>1</v>
      </c>
      <c r="F227" s="204" t="s">
        <v>131</v>
      </c>
      <c r="G227" s="201"/>
      <c r="H227" s="205">
        <v>4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133</v>
      </c>
      <c r="AU227" s="211" t="s">
        <v>86</v>
      </c>
      <c r="AV227" s="13" t="s">
        <v>86</v>
      </c>
      <c r="AW227" s="13" t="s">
        <v>32</v>
      </c>
      <c r="AX227" s="13" t="s">
        <v>84</v>
      </c>
      <c r="AY227" s="211" t="s">
        <v>125</v>
      </c>
    </row>
    <row r="228" spans="1:65" s="2" customFormat="1" ht="16.5" customHeight="1" x14ac:dyDescent="0.2">
      <c r="A228" s="33"/>
      <c r="B228" s="34"/>
      <c r="C228" s="186" t="s">
        <v>270</v>
      </c>
      <c r="D228" s="186" t="s">
        <v>127</v>
      </c>
      <c r="E228" s="187" t="s">
        <v>271</v>
      </c>
      <c r="F228" s="188" t="s">
        <v>272</v>
      </c>
      <c r="G228" s="189" t="s">
        <v>262</v>
      </c>
      <c r="H228" s="190">
        <v>1</v>
      </c>
      <c r="I228" s="191"/>
      <c r="J228" s="192">
        <f>ROUND(I228*H228,2)</f>
        <v>0</v>
      </c>
      <c r="K228" s="193"/>
      <c r="L228" s="38"/>
      <c r="M228" s="194" t="s">
        <v>1</v>
      </c>
      <c r="N228" s="195" t="s">
        <v>41</v>
      </c>
      <c r="O228" s="70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8" t="s">
        <v>131</v>
      </c>
      <c r="AT228" s="198" t="s">
        <v>127</v>
      </c>
      <c r="AU228" s="198" t="s">
        <v>86</v>
      </c>
      <c r="AY228" s="16" t="s">
        <v>125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6" t="s">
        <v>84</v>
      </c>
      <c r="BK228" s="199">
        <f>ROUND(I228*H228,2)</f>
        <v>0</v>
      </c>
      <c r="BL228" s="16" t="s">
        <v>131</v>
      </c>
      <c r="BM228" s="198" t="s">
        <v>273</v>
      </c>
    </row>
    <row r="229" spans="1:65" s="13" customFormat="1" ht="10" x14ac:dyDescent="0.2">
      <c r="B229" s="200"/>
      <c r="C229" s="201"/>
      <c r="D229" s="202" t="s">
        <v>133</v>
      </c>
      <c r="E229" s="203" t="s">
        <v>1</v>
      </c>
      <c r="F229" s="204" t="s">
        <v>84</v>
      </c>
      <c r="G229" s="201"/>
      <c r="H229" s="205">
        <v>1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133</v>
      </c>
      <c r="AU229" s="211" t="s">
        <v>86</v>
      </c>
      <c r="AV229" s="13" t="s">
        <v>86</v>
      </c>
      <c r="AW229" s="13" t="s">
        <v>32</v>
      </c>
      <c r="AX229" s="13" t="s">
        <v>84</v>
      </c>
      <c r="AY229" s="211" t="s">
        <v>125</v>
      </c>
    </row>
    <row r="230" spans="1:65" s="2" customFormat="1" ht="16.5" customHeight="1" x14ac:dyDescent="0.2">
      <c r="A230" s="33"/>
      <c r="B230" s="34"/>
      <c r="C230" s="186" t="s">
        <v>274</v>
      </c>
      <c r="D230" s="186" t="s">
        <v>127</v>
      </c>
      <c r="E230" s="187" t="s">
        <v>275</v>
      </c>
      <c r="F230" s="188" t="s">
        <v>276</v>
      </c>
      <c r="G230" s="189" t="s">
        <v>262</v>
      </c>
      <c r="H230" s="190">
        <v>2</v>
      </c>
      <c r="I230" s="191"/>
      <c r="J230" s="192">
        <f>ROUND(I230*H230,2)</f>
        <v>0</v>
      </c>
      <c r="K230" s="193"/>
      <c r="L230" s="38"/>
      <c r="M230" s="194" t="s">
        <v>1</v>
      </c>
      <c r="N230" s="195" t="s">
        <v>41</v>
      </c>
      <c r="O230" s="70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8" t="s">
        <v>131</v>
      </c>
      <c r="AT230" s="198" t="s">
        <v>127</v>
      </c>
      <c r="AU230" s="198" t="s">
        <v>86</v>
      </c>
      <c r="AY230" s="16" t="s">
        <v>125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6" t="s">
        <v>84</v>
      </c>
      <c r="BK230" s="199">
        <f>ROUND(I230*H230,2)</f>
        <v>0</v>
      </c>
      <c r="BL230" s="16" t="s">
        <v>131</v>
      </c>
      <c r="BM230" s="198" t="s">
        <v>277</v>
      </c>
    </row>
    <row r="231" spans="1:65" s="2" customFormat="1" ht="18" x14ac:dyDescent="0.2">
      <c r="A231" s="33"/>
      <c r="B231" s="34"/>
      <c r="C231" s="35"/>
      <c r="D231" s="202" t="s">
        <v>160</v>
      </c>
      <c r="E231" s="35"/>
      <c r="F231" s="223" t="s">
        <v>278</v>
      </c>
      <c r="G231" s="35"/>
      <c r="H231" s="35"/>
      <c r="I231" s="224"/>
      <c r="J231" s="35"/>
      <c r="K231" s="35"/>
      <c r="L231" s="38"/>
      <c r="M231" s="225"/>
      <c r="N231" s="226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160</v>
      </c>
      <c r="AU231" s="16" t="s">
        <v>86</v>
      </c>
    </row>
    <row r="232" spans="1:65" s="13" customFormat="1" ht="10" x14ac:dyDescent="0.2">
      <c r="B232" s="200"/>
      <c r="C232" s="201"/>
      <c r="D232" s="202" t="s">
        <v>133</v>
      </c>
      <c r="E232" s="203" t="s">
        <v>1</v>
      </c>
      <c r="F232" s="204" t="s">
        <v>86</v>
      </c>
      <c r="G232" s="201"/>
      <c r="H232" s="205">
        <v>2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133</v>
      </c>
      <c r="AU232" s="211" t="s">
        <v>86</v>
      </c>
      <c r="AV232" s="13" t="s">
        <v>86</v>
      </c>
      <c r="AW232" s="13" t="s">
        <v>32</v>
      </c>
      <c r="AX232" s="13" t="s">
        <v>84</v>
      </c>
      <c r="AY232" s="211" t="s">
        <v>125</v>
      </c>
    </row>
    <row r="233" spans="1:65" s="2" customFormat="1" ht="16.5" customHeight="1" x14ac:dyDescent="0.2">
      <c r="A233" s="33"/>
      <c r="B233" s="34"/>
      <c r="C233" s="186" t="s">
        <v>279</v>
      </c>
      <c r="D233" s="186" t="s">
        <v>127</v>
      </c>
      <c r="E233" s="187" t="s">
        <v>280</v>
      </c>
      <c r="F233" s="188" t="s">
        <v>281</v>
      </c>
      <c r="G233" s="189" t="s">
        <v>262</v>
      </c>
      <c r="H233" s="190">
        <v>6</v>
      </c>
      <c r="I233" s="191"/>
      <c r="J233" s="192">
        <f>ROUND(I233*H233,2)</f>
        <v>0</v>
      </c>
      <c r="K233" s="193"/>
      <c r="L233" s="38"/>
      <c r="M233" s="194" t="s">
        <v>1</v>
      </c>
      <c r="N233" s="195" t="s">
        <v>41</v>
      </c>
      <c r="O233" s="70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131</v>
      </c>
      <c r="AT233" s="198" t="s">
        <v>127</v>
      </c>
      <c r="AU233" s="198" t="s">
        <v>86</v>
      </c>
      <c r="AY233" s="16" t="s">
        <v>125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6" t="s">
        <v>84</v>
      </c>
      <c r="BK233" s="199">
        <f>ROUND(I233*H233,2)</f>
        <v>0</v>
      </c>
      <c r="BL233" s="16" t="s">
        <v>131</v>
      </c>
      <c r="BM233" s="198" t="s">
        <v>282</v>
      </c>
    </row>
    <row r="234" spans="1:65" s="13" customFormat="1" ht="10" x14ac:dyDescent="0.2">
      <c r="B234" s="200"/>
      <c r="C234" s="201"/>
      <c r="D234" s="202" t="s">
        <v>133</v>
      </c>
      <c r="E234" s="203" t="s">
        <v>1</v>
      </c>
      <c r="F234" s="204" t="s">
        <v>162</v>
      </c>
      <c r="G234" s="201"/>
      <c r="H234" s="205">
        <v>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133</v>
      </c>
      <c r="AU234" s="211" t="s">
        <v>86</v>
      </c>
      <c r="AV234" s="13" t="s">
        <v>86</v>
      </c>
      <c r="AW234" s="13" t="s">
        <v>32</v>
      </c>
      <c r="AX234" s="13" t="s">
        <v>84</v>
      </c>
      <c r="AY234" s="211" t="s">
        <v>125</v>
      </c>
    </row>
    <row r="235" spans="1:65" s="12" customFormat="1" ht="22.75" customHeight="1" x14ac:dyDescent="0.25">
      <c r="B235" s="170"/>
      <c r="C235" s="171"/>
      <c r="D235" s="172" t="s">
        <v>75</v>
      </c>
      <c r="E235" s="184" t="s">
        <v>283</v>
      </c>
      <c r="F235" s="184" t="s">
        <v>284</v>
      </c>
      <c r="G235" s="171"/>
      <c r="H235" s="171"/>
      <c r="I235" s="174"/>
      <c r="J235" s="185">
        <f>BK235</f>
        <v>0</v>
      </c>
      <c r="K235" s="171"/>
      <c r="L235" s="176"/>
      <c r="M235" s="177"/>
      <c r="N235" s="178"/>
      <c r="O235" s="178"/>
      <c r="P235" s="179">
        <f>SUM(P236:P252)</f>
        <v>0</v>
      </c>
      <c r="Q235" s="178"/>
      <c r="R235" s="179">
        <f>SUM(R236:R252)</f>
        <v>0</v>
      </c>
      <c r="S235" s="178"/>
      <c r="T235" s="180">
        <f>SUM(T236:T252)</f>
        <v>0</v>
      </c>
      <c r="AR235" s="181" t="s">
        <v>84</v>
      </c>
      <c r="AT235" s="182" t="s">
        <v>75</v>
      </c>
      <c r="AU235" s="182" t="s">
        <v>84</v>
      </c>
      <c r="AY235" s="181" t="s">
        <v>125</v>
      </c>
      <c r="BK235" s="183">
        <f>SUM(BK236:BK252)</f>
        <v>0</v>
      </c>
    </row>
    <row r="236" spans="1:65" s="2" customFormat="1" ht="21.75" customHeight="1" x14ac:dyDescent="0.2">
      <c r="A236" s="33"/>
      <c r="B236" s="34"/>
      <c r="C236" s="186" t="s">
        <v>285</v>
      </c>
      <c r="D236" s="186" t="s">
        <v>127</v>
      </c>
      <c r="E236" s="187" t="s">
        <v>286</v>
      </c>
      <c r="F236" s="188" t="s">
        <v>287</v>
      </c>
      <c r="G236" s="189" t="s">
        <v>180</v>
      </c>
      <c r="H236" s="190">
        <v>521.20000000000005</v>
      </c>
      <c r="I236" s="191"/>
      <c r="J236" s="192">
        <f>ROUND(I236*H236,2)</f>
        <v>0</v>
      </c>
      <c r="K236" s="193"/>
      <c r="L236" s="38"/>
      <c r="M236" s="194" t="s">
        <v>1</v>
      </c>
      <c r="N236" s="195" t="s">
        <v>41</v>
      </c>
      <c r="O236" s="70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8" t="s">
        <v>131</v>
      </c>
      <c r="AT236" s="198" t="s">
        <v>127</v>
      </c>
      <c r="AU236" s="198" t="s">
        <v>86</v>
      </c>
      <c r="AY236" s="16" t="s">
        <v>125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84</v>
      </c>
      <c r="BK236" s="199">
        <f>ROUND(I236*H236,2)</f>
        <v>0</v>
      </c>
      <c r="BL236" s="16" t="s">
        <v>131</v>
      </c>
      <c r="BM236" s="198" t="s">
        <v>288</v>
      </c>
    </row>
    <row r="237" spans="1:65" s="13" customFormat="1" ht="10" x14ac:dyDescent="0.2">
      <c r="B237" s="200"/>
      <c r="C237" s="201"/>
      <c r="D237" s="202" t="s">
        <v>133</v>
      </c>
      <c r="E237" s="203" t="s">
        <v>1</v>
      </c>
      <c r="F237" s="204" t="s">
        <v>289</v>
      </c>
      <c r="G237" s="201"/>
      <c r="H237" s="205">
        <v>260.60000000000002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133</v>
      </c>
      <c r="AU237" s="211" t="s">
        <v>86</v>
      </c>
      <c r="AV237" s="13" t="s">
        <v>86</v>
      </c>
      <c r="AW237" s="13" t="s">
        <v>32</v>
      </c>
      <c r="AX237" s="13" t="s">
        <v>76</v>
      </c>
      <c r="AY237" s="211" t="s">
        <v>125</v>
      </c>
    </row>
    <row r="238" spans="1:65" s="13" customFormat="1" ht="10" x14ac:dyDescent="0.2">
      <c r="B238" s="200"/>
      <c r="C238" s="201"/>
      <c r="D238" s="202" t="s">
        <v>133</v>
      </c>
      <c r="E238" s="203" t="s">
        <v>1</v>
      </c>
      <c r="F238" s="204" t="s">
        <v>290</v>
      </c>
      <c r="G238" s="201"/>
      <c r="H238" s="205">
        <v>260.60000000000002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133</v>
      </c>
      <c r="AU238" s="211" t="s">
        <v>86</v>
      </c>
      <c r="AV238" s="13" t="s">
        <v>86</v>
      </c>
      <c r="AW238" s="13" t="s">
        <v>32</v>
      </c>
      <c r="AX238" s="13" t="s">
        <v>76</v>
      </c>
      <c r="AY238" s="211" t="s">
        <v>125</v>
      </c>
    </row>
    <row r="239" spans="1:65" s="14" customFormat="1" ht="10" x14ac:dyDescent="0.2">
      <c r="B239" s="212"/>
      <c r="C239" s="213"/>
      <c r="D239" s="202" t="s">
        <v>133</v>
      </c>
      <c r="E239" s="214" t="s">
        <v>1</v>
      </c>
      <c r="F239" s="215" t="s">
        <v>136</v>
      </c>
      <c r="G239" s="213"/>
      <c r="H239" s="216">
        <v>521.20000000000005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133</v>
      </c>
      <c r="AU239" s="222" t="s">
        <v>86</v>
      </c>
      <c r="AV239" s="14" t="s">
        <v>131</v>
      </c>
      <c r="AW239" s="14" t="s">
        <v>32</v>
      </c>
      <c r="AX239" s="14" t="s">
        <v>84</v>
      </c>
      <c r="AY239" s="222" t="s">
        <v>125</v>
      </c>
    </row>
    <row r="240" spans="1:65" s="2" customFormat="1" ht="21.75" customHeight="1" x14ac:dyDescent="0.2">
      <c r="A240" s="33"/>
      <c r="B240" s="34"/>
      <c r="C240" s="186" t="s">
        <v>291</v>
      </c>
      <c r="D240" s="186" t="s">
        <v>127</v>
      </c>
      <c r="E240" s="187" t="s">
        <v>292</v>
      </c>
      <c r="F240" s="188" t="s">
        <v>293</v>
      </c>
      <c r="G240" s="189" t="s">
        <v>180</v>
      </c>
      <c r="H240" s="190">
        <v>521.20000000000005</v>
      </c>
      <c r="I240" s="191"/>
      <c r="J240" s="192">
        <f>ROUND(I240*H240,2)</f>
        <v>0</v>
      </c>
      <c r="K240" s="193"/>
      <c r="L240" s="38"/>
      <c r="M240" s="194" t="s">
        <v>1</v>
      </c>
      <c r="N240" s="195" t="s">
        <v>41</v>
      </c>
      <c r="O240" s="70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131</v>
      </c>
      <c r="AT240" s="198" t="s">
        <v>127</v>
      </c>
      <c r="AU240" s="198" t="s">
        <v>86</v>
      </c>
      <c r="AY240" s="16" t="s">
        <v>125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84</v>
      </c>
      <c r="BK240" s="199">
        <f>ROUND(I240*H240,2)</f>
        <v>0</v>
      </c>
      <c r="BL240" s="16" t="s">
        <v>131</v>
      </c>
      <c r="BM240" s="198" t="s">
        <v>294</v>
      </c>
    </row>
    <row r="241" spans="1:65" s="13" customFormat="1" ht="10" x14ac:dyDescent="0.2">
      <c r="B241" s="200"/>
      <c r="C241" s="201"/>
      <c r="D241" s="202" t="s">
        <v>133</v>
      </c>
      <c r="E241" s="203" t="s">
        <v>1</v>
      </c>
      <c r="F241" s="204" t="s">
        <v>289</v>
      </c>
      <c r="G241" s="201"/>
      <c r="H241" s="205">
        <v>260.60000000000002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133</v>
      </c>
      <c r="AU241" s="211" t="s">
        <v>86</v>
      </c>
      <c r="AV241" s="13" t="s">
        <v>86</v>
      </c>
      <c r="AW241" s="13" t="s">
        <v>32</v>
      </c>
      <c r="AX241" s="13" t="s">
        <v>76</v>
      </c>
      <c r="AY241" s="211" t="s">
        <v>125</v>
      </c>
    </row>
    <row r="242" spans="1:65" s="13" customFormat="1" ht="10" x14ac:dyDescent="0.2">
      <c r="B242" s="200"/>
      <c r="C242" s="201"/>
      <c r="D242" s="202" t="s">
        <v>133</v>
      </c>
      <c r="E242" s="203" t="s">
        <v>1</v>
      </c>
      <c r="F242" s="204" t="s">
        <v>290</v>
      </c>
      <c r="G242" s="201"/>
      <c r="H242" s="205">
        <v>260.60000000000002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133</v>
      </c>
      <c r="AU242" s="211" t="s">
        <v>86</v>
      </c>
      <c r="AV242" s="13" t="s">
        <v>86</v>
      </c>
      <c r="AW242" s="13" t="s">
        <v>32</v>
      </c>
      <c r="AX242" s="13" t="s">
        <v>76</v>
      </c>
      <c r="AY242" s="211" t="s">
        <v>125</v>
      </c>
    </row>
    <row r="243" spans="1:65" s="14" customFormat="1" ht="10" x14ac:dyDescent="0.2">
      <c r="B243" s="212"/>
      <c r="C243" s="213"/>
      <c r="D243" s="202" t="s">
        <v>133</v>
      </c>
      <c r="E243" s="214" t="s">
        <v>1</v>
      </c>
      <c r="F243" s="215" t="s">
        <v>136</v>
      </c>
      <c r="G243" s="213"/>
      <c r="H243" s="216">
        <v>521.20000000000005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133</v>
      </c>
      <c r="AU243" s="222" t="s">
        <v>86</v>
      </c>
      <c r="AV243" s="14" t="s">
        <v>131</v>
      </c>
      <c r="AW243" s="14" t="s">
        <v>32</v>
      </c>
      <c r="AX243" s="14" t="s">
        <v>84</v>
      </c>
      <c r="AY243" s="222" t="s">
        <v>125</v>
      </c>
    </row>
    <row r="244" spans="1:65" s="2" customFormat="1" ht="21.75" customHeight="1" x14ac:dyDescent="0.2">
      <c r="A244" s="33"/>
      <c r="B244" s="34"/>
      <c r="C244" s="186" t="s">
        <v>295</v>
      </c>
      <c r="D244" s="186" t="s">
        <v>127</v>
      </c>
      <c r="E244" s="187" t="s">
        <v>296</v>
      </c>
      <c r="F244" s="188" t="s">
        <v>297</v>
      </c>
      <c r="G244" s="189" t="s">
        <v>180</v>
      </c>
      <c r="H244" s="190">
        <v>4690.8</v>
      </c>
      <c r="I244" s="191"/>
      <c r="J244" s="192">
        <f>ROUND(I244*H244,2)</f>
        <v>0</v>
      </c>
      <c r="K244" s="193"/>
      <c r="L244" s="38"/>
      <c r="M244" s="194" t="s">
        <v>1</v>
      </c>
      <c r="N244" s="195" t="s">
        <v>41</v>
      </c>
      <c r="O244" s="70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8" t="s">
        <v>131</v>
      </c>
      <c r="AT244" s="198" t="s">
        <v>127</v>
      </c>
      <c r="AU244" s="198" t="s">
        <v>86</v>
      </c>
      <c r="AY244" s="16" t="s">
        <v>125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6" t="s">
        <v>84</v>
      </c>
      <c r="BK244" s="199">
        <f>ROUND(I244*H244,2)</f>
        <v>0</v>
      </c>
      <c r="BL244" s="16" t="s">
        <v>131</v>
      </c>
      <c r="BM244" s="198" t="s">
        <v>298</v>
      </c>
    </row>
    <row r="245" spans="1:65" s="13" customFormat="1" ht="10" x14ac:dyDescent="0.2">
      <c r="B245" s="200"/>
      <c r="C245" s="201"/>
      <c r="D245" s="202" t="s">
        <v>133</v>
      </c>
      <c r="E245" s="203" t="s">
        <v>1</v>
      </c>
      <c r="F245" s="204" t="s">
        <v>289</v>
      </c>
      <c r="G245" s="201"/>
      <c r="H245" s="205">
        <v>260.60000000000002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133</v>
      </c>
      <c r="AU245" s="211" t="s">
        <v>86</v>
      </c>
      <c r="AV245" s="13" t="s">
        <v>86</v>
      </c>
      <c r="AW245" s="13" t="s">
        <v>32</v>
      </c>
      <c r="AX245" s="13" t="s">
        <v>76</v>
      </c>
      <c r="AY245" s="211" t="s">
        <v>125</v>
      </c>
    </row>
    <row r="246" spans="1:65" s="13" customFormat="1" ht="10" x14ac:dyDescent="0.2">
      <c r="B246" s="200"/>
      <c r="C246" s="201"/>
      <c r="D246" s="202" t="s">
        <v>133</v>
      </c>
      <c r="E246" s="203" t="s">
        <v>1</v>
      </c>
      <c r="F246" s="204" t="s">
        <v>290</v>
      </c>
      <c r="G246" s="201"/>
      <c r="H246" s="205">
        <v>260.60000000000002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133</v>
      </c>
      <c r="AU246" s="211" t="s">
        <v>86</v>
      </c>
      <c r="AV246" s="13" t="s">
        <v>86</v>
      </c>
      <c r="AW246" s="13" t="s">
        <v>32</v>
      </c>
      <c r="AX246" s="13" t="s">
        <v>76</v>
      </c>
      <c r="AY246" s="211" t="s">
        <v>125</v>
      </c>
    </row>
    <row r="247" spans="1:65" s="14" customFormat="1" ht="10" x14ac:dyDescent="0.2">
      <c r="B247" s="212"/>
      <c r="C247" s="213"/>
      <c r="D247" s="202" t="s">
        <v>133</v>
      </c>
      <c r="E247" s="214" t="s">
        <v>1</v>
      </c>
      <c r="F247" s="215" t="s">
        <v>136</v>
      </c>
      <c r="G247" s="213"/>
      <c r="H247" s="216">
        <v>521.20000000000005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133</v>
      </c>
      <c r="AU247" s="222" t="s">
        <v>86</v>
      </c>
      <c r="AV247" s="14" t="s">
        <v>131</v>
      </c>
      <c r="AW247" s="14" t="s">
        <v>32</v>
      </c>
      <c r="AX247" s="14" t="s">
        <v>84</v>
      </c>
      <c r="AY247" s="222" t="s">
        <v>125</v>
      </c>
    </row>
    <row r="248" spans="1:65" s="13" customFormat="1" ht="10" x14ac:dyDescent="0.2">
      <c r="B248" s="200"/>
      <c r="C248" s="201"/>
      <c r="D248" s="202" t="s">
        <v>133</v>
      </c>
      <c r="E248" s="201"/>
      <c r="F248" s="204" t="s">
        <v>299</v>
      </c>
      <c r="G248" s="201"/>
      <c r="H248" s="205">
        <v>4690.8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133</v>
      </c>
      <c r="AU248" s="211" t="s">
        <v>86</v>
      </c>
      <c r="AV248" s="13" t="s">
        <v>86</v>
      </c>
      <c r="AW248" s="13" t="s">
        <v>4</v>
      </c>
      <c r="AX248" s="13" t="s">
        <v>84</v>
      </c>
      <c r="AY248" s="211" t="s">
        <v>125</v>
      </c>
    </row>
    <row r="249" spans="1:65" s="2" customFormat="1" ht="21.75" customHeight="1" x14ac:dyDescent="0.2">
      <c r="A249" s="33"/>
      <c r="B249" s="34"/>
      <c r="C249" s="186" t="s">
        <v>300</v>
      </c>
      <c r="D249" s="186" t="s">
        <v>127</v>
      </c>
      <c r="E249" s="187" t="s">
        <v>301</v>
      </c>
      <c r="F249" s="188" t="s">
        <v>302</v>
      </c>
      <c r="G249" s="189" t="s">
        <v>180</v>
      </c>
      <c r="H249" s="190">
        <v>521.20000000000005</v>
      </c>
      <c r="I249" s="191"/>
      <c r="J249" s="192">
        <f>ROUND(I249*H249,2)</f>
        <v>0</v>
      </c>
      <c r="K249" s="193"/>
      <c r="L249" s="38"/>
      <c r="M249" s="194" t="s">
        <v>1</v>
      </c>
      <c r="N249" s="195" t="s">
        <v>41</v>
      </c>
      <c r="O249" s="70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131</v>
      </c>
      <c r="AT249" s="198" t="s">
        <v>127</v>
      </c>
      <c r="AU249" s="198" t="s">
        <v>86</v>
      </c>
      <c r="AY249" s="16" t="s">
        <v>125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6" t="s">
        <v>84</v>
      </c>
      <c r="BK249" s="199">
        <f>ROUND(I249*H249,2)</f>
        <v>0</v>
      </c>
      <c r="BL249" s="16" t="s">
        <v>131</v>
      </c>
      <c r="BM249" s="198" t="s">
        <v>303</v>
      </c>
    </row>
    <row r="250" spans="1:65" s="13" customFormat="1" ht="10" x14ac:dyDescent="0.2">
      <c r="B250" s="200"/>
      <c r="C250" s="201"/>
      <c r="D250" s="202" t="s">
        <v>133</v>
      </c>
      <c r="E250" s="203" t="s">
        <v>1</v>
      </c>
      <c r="F250" s="204" t="s">
        <v>289</v>
      </c>
      <c r="G250" s="201"/>
      <c r="H250" s="205">
        <v>260.60000000000002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133</v>
      </c>
      <c r="AU250" s="211" t="s">
        <v>86</v>
      </c>
      <c r="AV250" s="13" t="s">
        <v>86</v>
      </c>
      <c r="AW250" s="13" t="s">
        <v>32</v>
      </c>
      <c r="AX250" s="13" t="s">
        <v>76</v>
      </c>
      <c r="AY250" s="211" t="s">
        <v>125</v>
      </c>
    </row>
    <row r="251" spans="1:65" s="13" customFormat="1" ht="10" x14ac:dyDescent="0.2">
      <c r="B251" s="200"/>
      <c r="C251" s="201"/>
      <c r="D251" s="202" t="s">
        <v>133</v>
      </c>
      <c r="E251" s="203" t="s">
        <v>1</v>
      </c>
      <c r="F251" s="204" t="s">
        <v>290</v>
      </c>
      <c r="G251" s="201"/>
      <c r="H251" s="205">
        <v>260.60000000000002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133</v>
      </c>
      <c r="AU251" s="211" t="s">
        <v>86</v>
      </c>
      <c r="AV251" s="13" t="s">
        <v>86</v>
      </c>
      <c r="AW251" s="13" t="s">
        <v>32</v>
      </c>
      <c r="AX251" s="13" t="s">
        <v>76</v>
      </c>
      <c r="AY251" s="211" t="s">
        <v>125</v>
      </c>
    </row>
    <row r="252" spans="1:65" s="14" customFormat="1" ht="10" x14ac:dyDescent="0.2">
      <c r="B252" s="212"/>
      <c r="C252" s="213"/>
      <c r="D252" s="202" t="s">
        <v>133</v>
      </c>
      <c r="E252" s="214" t="s">
        <v>1</v>
      </c>
      <c r="F252" s="215" t="s">
        <v>136</v>
      </c>
      <c r="G252" s="213"/>
      <c r="H252" s="216">
        <v>521.20000000000005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133</v>
      </c>
      <c r="AU252" s="222" t="s">
        <v>86</v>
      </c>
      <c r="AV252" s="14" t="s">
        <v>131</v>
      </c>
      <c r="AW252" s="14" t="s">
        <v>32</v>
      </c>
      <c r="AX252" s="14" t="s">
        <v>84</v>
      </c>
      <c r="AY252" s="222" t="s">
        <v>125</v>
      </c>
    </row>
    <row r="253" spans="1:65" s="12" customFormat="1" ht="22.75" customHeight="1" x14ac:dyDescent="0.25">
      <c r="B253" s="170"/>
      <c r="C253" s="171"/>
      <c r="D253" s="172" t="s">
        <v>75</v>
      </c>
      <c r="E253" s="184" t="s">
        <v>304</v>
      </c>
      <c r="F253" s="184" t="s">
        <v>305</v>
      </c>
      <c r="G253" s="171"/>
      <c r="H253" s="171"/>
      <c r="I253" s="174"/>
      <c r="J253" s="185">
        <f>BK253</f>
        <v>0</v>
      </c>
      <c r="K253" s="171"/>
      <c r="L253" s="176"/>
      <c r="M253" s="177"/>
      <c r="N253" s="178"/>
      <c r="O253" s="178"/>
      <c r="P253" s="179">
        <f>P254</f>
        <v>0</v>
      </c>
      <c r="Q253" s="178"/>
      <c r="R253" s="179">
        <f>R254</f>
        <v>0</v>
      </c>
      <c r="S253" s="178"/>
      <c r="T253" s="180">
        <f>T254</f>
        <v>0</v>
      </c>
      <c r="AR253" s="181" t="s">
        <v>84</v>
      </c>
      <c r="AT253" s="182" t="s">
        <v>75</v>
      </c>
      <c r="AU253" s="182" t="s">
        <v>84</v>
      </c>
      <c r="AY253" s="181" t="s">
        <v>125</v>
      </c>
      <c r="BK253" s="183">
        <f>BK254</f>
        <v>0</v>
      </c>
    </row>
    <row r="254" spans="1:65" s="2" customFormat="1" ht="16.5" customHeight="1" x14ac:dyDescent="0.2">
      <c r="A254" s="33"/>
      <c r="B254" s="34"/>
      <c r="C254" s="186" t="s">
        <v>306</v>
      </c>
      <c r="D254" s="186" t="s">
        <v>127</v>
      </c>
      <c r="E254" s="187" t="s">
        <v>307</v>
      </c>
      <c r="F254" s="188" t="s">
        <v>308</v>
      </c>
      <c r="G254" s="189" t="s">
        <v>180</v>
      </c>
      <c r="H254" s="190">
        <v>6052.3059999999996</v>
      </c>
      <c r="I254" s="191"/>
      <c r="J254" s="192">
        <f>ROUND(I254*H254,2)</f>
        <v>0</v>
      </c>
      <c r="K254" s="193"/>
      <c r="L254" s="38"/>
      <c r="M254" s="227" t="s">
        <v>1</v>
      </c>
      <c r="N254" s="228" t="s">
        <v>41</v>
      </c>
      <c r="O254" s="229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8" t="s">
        <v>131</v>
      </c>
      <c r="AT254" s="198" t="s">
        <v>127</v>
      </c>
      <c r="AU254" s="198" t="s">
        <v>86</v>
      </c>
      <c r="AY254" s="16" t="s">
        <v>125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6" t="s">
        <v>84</v>
      </c>
      <c r="BK254" s="199">
        <f>ROUND(I254*H254,2)</f>
        <v>0</v>
      </c>
      <c r="BL254" s="16" t="s">
        <v>131</v>
      </c>
      <c r="BM254" s="198" t="s">
        <v>309</v>
      </c>
    </row>
    <row r="255" spans="1:65" s="2" customFormat="1" ht="7" customHeight="1" x14ac:dyDescent="0.2">
      <c r="A255" s="33"/>
      <c r="B255" s="53"/>
      <c r="C255" s="54"/>
      <c r="D255" s="54"/>
      <c r="E255" s="54"/>
      <c r="F255" s="54"/>
      <c r="G255" s="54"/>
      <c r="H255" s="54"/>
      <c r="I255" s="54"/>
      <c r="J255" s="54"/>
      <c r="K255" s="54"/>
      <c r="L255" s="38"/>
      <c r="M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</row>
  </sheetData>
  <sheetProtection algorithmName="SHA-512" hashValue="c02lytZbSlMTA9kXKEBFRr27mMgb98iHiff4jYdu6InVDGDpWQmPFW3b5RC+jvgu9HF84b3juf0fsPx8x/7soQ==" saltValue="BboRPUZEnpahebtzFdXpeUYHUFLC/Bnrt3OorhVpzSHzceeNBixJ4aE8jBN4mc7nHyqm8agnqgfHHjouZ60E1g==" spinCount="100000" sheet="1" objects="1" scenarios="1" formatColumns="0" formatRows="0" autoFilter="0"/>
  <autoFilter ref="C124:K254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89</v>
      </c>
    </row>
    <row r="3" spans="1:46" s="1" customFormat="1" ht="7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5" customHeight="1" x14ac:dyDescent="0.2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7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90" t="str">
        <f>'Rekapitulace stavby'!K6</f>
        <v>Výměna povrchu a nové osvětlení fotbalového hřiště u ISŠTE</v>
      </c>
      <c r="F7" s="291"/>
      <c r="G7" s="291"/>
      <c r="H7" s="291"/>
      <c r="L7" s="19"/>
    </row>
    <row r="8" spans="1:46" s="2" customFormat="1" ht="12" customHeight="1" x14ac:dyDescent="0.2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92" t="s">
        <v>310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8. 3. 2021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 x14ac:dyDescent="0.2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40</v>
      </c>
      <c r="E33" s="111" t="s">
        <v>41</v>
      </c>
      <c r="F33" s="122">
        <f>ROUND((SUM(BE123:BE174)),  2)</f>
        <v>0</v>
      </c>
      <c r="G33" s="33"/>
      <c r="H33" s="33"/>
      <c r="I33" s="123">
        <v>0.21</v>
      </c>
      <c r="J33" s="122">
        <f>ROUND(((SUM(BE123:BE174))*I33),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42</v>
      </c>
      <c r="F34" s="122">
        <f>ROUND((SUM(BF123:BF174)),  2)</f>
        <v>0</v>
      </c>
      <c r="G34" s="33"/>
      <c r="H34" s="33"/>
      <c r="I34" s="123">
        <v>0.15</v>
      </c>
      <c r="J34" s="122">
        <f>ROUND(((SUM(BF123:BF174))*I34),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43</v>
      </c>
      <c r="F35" s="122">
        <f>ROUND((SUM(BG123:BG174)),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44</v>
      </c>
      <c r="F36" s="122">
        <f>ROUND((SUM(BH123:BH174)),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45</v>
      </c>
      <c r="F37" s="122">
        <f>ROUND((SUM(BI123:BI174)),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 x14ac:dyDescent="0.2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" x14ac:dyDescent="0.2">
      <c r="B51" s="19"/>
      <c r="L51" s="19"/>
    </row>
    <row r="52" spans="1:31" ht="10" x14ac:dyDescent="0.2">
      <c r="B52" s="19"/>
      <c r="L52" s="19"/>
    </row>
    <row r="53" spans="1:31" ht="10" x14ac:dyDescent="0.2">
      <c r="B53" s="19"/>
      <c r="L53" s="19"/>
    </row>
    <row r="54" spans="1:31" ht="10" x14ac:dyDescent="0.2">
      <c r="B54" s="19"/>
      <c r="L54" s="19"/>
    </row>
    <row r="55" spans="1:31" ht="10" x14ac:dyDescent="0.2">
      <c r="B55" s="19"/>
      <c r="L55" s="19"/>
    </row>
    <row r="56" spans="1:31" ht="10" x14ac:dyDescent="0.2">
      <c r="B56" s="19"/>
      <c r="L56" s="19"/>
    </row>
    <row r="57" spans="1:31" ht="10" x14ac:dyDescent="0.2">
      <c r="B57" s="19"/>
      <c r="L57" s="19"/>
    </row>
    <row r="58" spans="1:31" ht="10" x14ac:dyDescent="0.2">
      <c r="B58" s="19"/>
      <c r="L58" s="19"/>
    </row>
    <row r="59" spans="1:31" ht="10" x14ac:dyDescent="0.2">
      <c r="B59" s="19"/>
      <c r="L59" s="19"/>
    </row>
    <row r="60" spans="1:31" ht="10" x14ac:dyDescent="0.2">
      <c r="B60" s="19"/>
      <c r="L60" s="19"/>
    </row>
    <row r="61" spans="1:31" s="2" customFormat="1" ht="12.5" x14ac:dyDescent="0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 x14ac:dyDescent="0.2">
      <c r="B62" s="19"/>
      <c r="L62" s="19"/>
    </row>
    <row r="63" spans="1:31" ht="10" x14ac:dyDescent="0.2">
      <c r="B63" s="19"/>
      <c r="L63" s="19"/>
    </row>
    <row r="64" spans="1:31" ht="10" x14ac:dyDescent="0.2">
      <c r="B64" s="19"/>
      <c r="L64" s="19"/>
    </row>
    <row r="65" spans="1:31" s="2" customFormat="1" ht="13" x14ac:dyDescent="0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 x14ac:dyDescent="0.2">
      <c r="B66" s="19"/>
      <c r="L66" s="19"/>
    </row>
    <row r="67" spans="1:31" ht="10" x14ac:dyDescent="0.2">
      <c r="B67" s="19"/>
      <c r="L67" s="19"/>
    </row>
    <row r="68" spans="1:31" ht="10" x14ac:dyDescent="0.2">
      <c r="B68" s="19"/>
      <c r="L68" s="19"/>
    </row>
    <row r="69" spans="1:31" ht="10" x14ac:dyDescent="0.2">
      <c r="B69" s="19"/>
      <c r="L69" s="19"/>
    </row>
    <row r="70" spans="1:31" ht="10" x14ac:dyDescent="0.2">
      <c r="B70" s="19"/>
      <c r="L70" s="19"/>
    </row>
    <row r="71" spans="1:31" ht="10" x14ac:dyDescent="0.2">
      <c r="B71" s="19"/>
      <c r="L71" s="19"/>
    </row>
    <row r="72" spans="1:31" ht="10" x14ac:dyDescent="0.2">
      <c r="B72" s="19"/>
      <c r="L72" s="19"/>
    </row>
    <row r="73" spans="1:31" ht="10" x14ac:dyDescent="0.2">
      <c r="B73" s="19"/>
      <c r="L73" s="19"/>
    </row>
    <row r="74" spans="1:31" ht="10" x14ac:dyDescent="0.2">
      <c r="B74" s="19"/>
      <c r="L74" s="19"/>
    </row>
    <row r="75" spans="1:31" ht="10" x14ac:dyDescent="0.2">
      <c r="B75" s="19"/>
      <c r="L75" s="19"/>
    </row>
    <row r="76" spans="1:31" s="2" customFormat="1" ht="12.5" x14ac:dyDescent="0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 x14ac:dyDescent="0.2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97" t="str">
        <f>E7</f>
        <v>Výměna povrchu a nové osvětlení fotbalového hřiště u ISŠTE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8" t="str">
        <f>E9</f>
        <v>SO 02 - Osvětlení hrací plochy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Sokolov</v>
      </c>
      <c r="G89" s="35"/>
      <c r="H89" s="35"/>
      <c r="I89" s="28" t="s">
        <v>22</v>
      </c>
      <c r="J89" s="65" t="str">
        <f>IF(J12="","",J12)</f>
        <v>8. 3. 2021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Město Sokolov</v>
      </c>
      <c r="G91" s="35"/>
      <c r="H91" s="35"/>
      <c r="I91" s="28" t="s">
        <v>30</v>
      </c>
      <c r="J91" s="31" t="str">
        <f>E21</f>
        <v>Ing. Jiří 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Petr Macek, Otevřená 680/7, Kuřim 664 34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 x14ac:dyDescent="0.2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5" customHeight="1" x14ac:dyDescent="0.2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customHeight="1" x14ac:dyDescent="0.2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9" customFormat="1" ht="25" customHeight="1" x14ac:dyDescent="0.2">
      <c r="B99" s="146"/>
      <c r="C99" s="147"/>
      <c r="D99" s="148" t="s">
        <v>311</v>
      </c>
      <c r="E99" s="149"/>
      <c r="F99" s="149"/>
      <c r="G99" s="149"/>
      <c r="H99" s="149"/>
      <c r="I99" s="149"/>
      <c r="J99" s="150">
        <f>J128</f>
        <v>0</v>
      </c>
      <c r="K99" s="147"/>
      <c r="L99" s="151"/>
    </row>
    <row r="100" spans="1:31" s="10" customFormat="1" ht="19.899999999999999" customHeight="1" x14ac:dyDescent="0.2">
      <c r="B100" s="152"/>
      <c r="C100" s="153"/>
      <c r="D100" s="154" t="s">
        <v>312</v>
      </c>
      <c r="E100" s="155"/>
      <c r="F100" s="155"/>
      <c r="G100" s="155"/>
      <c r="H100" s="155"/>
      <c r="I100" s="155"/>
      <c r="J100" s="156">
        <f>J129</f>
        <v>0</v>
      </c>
      <c r="K100" s="153"/>
      <c r="L100" s="157"/>
    </row>
    <row r="101" spans="1:31" s="9" customFormat="1" ht="25" customHeight="1" x14ac:dyDescent="0.2">
      <c r="B101" s="146"/>
      <c r="C101" s="147"/>
      <c r="D101" s="148" t="s">
        <v>313</v>
      </c>
      <c r="E101" s="149"/>
      <c r="F101" s="149"/>
      <c r="G101" s="149"/>
      <c r="H101" s="149"/>
      <c r="I101" s="149"/>
      <c r="J101" s="150">
        <f>J158</f>
        <v>0</v>
      </c>
      <c r="K101" s="147"/>
      <c r="L101" s="151"/>
    </row>
    <row r="102" spans="1:31" s="10" customFormat="1" ht="19.899999999999999" customHeight="1" x14ac:dyDescent="0.2">
      <c r="B102" s="152"/>
      <c r="C102" s="153"/>
      <c r="D102" s="154" t="s">
        <v>314</v>
      </c>
      <c r="E102" s="155"/>
      <c r="F102" s="155"/>
      <c r="G102" s="155"/>
      <c r="H102" s="155"/>
      <c r="I102" s="155"/>
      <c r="J102" s="156">
        <f>J159</f>
        <v>0</v>
      </c>
      <c r="K102" s="153"/>
      <c r="L102" s="157"/>
    </row>
    <row r="103" spans="1:31" s="10" customFormat="1" ht="19.899999999999999" customHeight="1" x14ac:dyDescent="0.2">
      <c r="B103" s="152"/>
      <c r="C103" s="153"/>
      <c r="D103" s="154" t="s">
        <v>315</v>
      </c>
      <c r="E103" s="155"/>
      <c r="F103" s="155"/>
      <c r="G103" s="155"/>
      <c r="H103" s="155"/>
      <c r="I103" s="155"/>
      <c r="J103" s="156">
        <f>J167</f>
        <v>0</v>
      </c>
      <c r="K103" s="153"/>
      <c r="L103" s="157"/>
    </row>
    <row r="104" spans="1:31" s="2" customFormat="1" ht="21.75" customHeight="1" x14ac:dyDescent="0.2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 x14ac:dyDescent="0.2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7" customHeight="1" x14ac:dyDescent="0.2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5" customHeight="1" x14ac:dyDescent="0.2">
      <c r="A110" s="33"/>
      <c r="B110" s="34"/>
      <c r="C110" s="22" t="s">
        <v>110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7" customHeight="1" x14ac:dyDescent="0.2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5"/>
      <c r="D113" s="35"/>
      <c r="E113" s="297" t="str">
        <f>E7</f>
        <v>Výměna povrchu a nové osvětlení fotbalového hřiště u ISŠTE</v>
      </c>
      <c r="F113" s="298"/>
      <c r="G113" s="298"/>
      <c r="H113" s="298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94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 x14ac:dyDescent="0.2">
      <c r="A115" s="33"/>
      <c r="B115" s="34"/>
      <c r="C115" s="35"/>
      <c r="D115" s="35"/>
      <c r="E115" s="268" t="str">
        <f>E9</f>
        <v>SO 02 - Osvětlení hrací plochy</v>
      </c>
      <c r="F115" s="299"/>
      <c r="G115" s="299"/>
      <c r="H115" s="29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 x14ac:dyDescent="0.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 x14ac:dyDescent="0.2">
      <c r="A117" s="33"/>
      <c r="B117" s="34"/>
      <c r="C117" s="28" t="s">
        <v>20</v>
      </c>
      <c r="D117" s="35"/>
      <c r="E117" s="35"/>
      <c r="F117" s="26" t="str">
        <f>F12</f>
        <v>Sokolov</v>
      </c>
      <c r="G117" s="35"/>
      <c r="H117" s="35"/>
      <c r="I117" s="28" t="s">
        <v>22</v>
      </c>
      <c r="J117" s="65" t="str">
        <f>IF(J12="","",J12)</f>
        <v>8. 3. 2021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 x14ac:dyDescent="0.2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 x14ac:dyDescent="0.2">
      <c r="A119" s="33"/>
      <c r="B119" s="34"/>
      <c r="C119" s="28" t="s">
        <v>24</v>
      </c>
      <c r="D119" s="35"/>
      <c r="E119" s="35"/>
      <c r="F119" s="26" t="str">
        <f>E15</f>
        <v>Město Sokolov</v>
      </c>
      <c r="G119" s="35"/>
      <c r="H119" s="35"/>
      <c r="I119" s="28" t="s">
        <v>30</v>
      </c>
      <c r="J119" s="31" t="str">
        <f>E21</f>
        <v>Ing. Jiří Dvořák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65" customHeight="1" x14ac:dyDescent="0.2">
      <c r="A120" s="33"/>
      <c r="B120" s="34"/>
      <c r="C120" s="28" t="s">
        <v>28</v>
      </c>
      <c r="D120" s="35"/>
      <c r="E120" s="35"/>
      <c r="F120" s="26" t="str">
        <f>IF(E18="","",E18)</f>
        <v>Vyplň údaj</v>
      </c>
      <c r="G120" s="35"/>
      <c r="H120" s="35"/>
      <c r="I120" s="28" t="s">
        <v>33</v>
      </c>
      <c r="J120" s="31" t="str">
        <f>E24</f>
        <v>Petr Macek, Otevřená 680/7, Kuřim 664 34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 x14ac:dyDescent="0.2">
      <c r="A122" s="158"/>
      <c r="B122" s="159"/>
      <c r="C122" s="160" t="s">
        <v>111</v>
      </c>
      <c r="D122" s="161" t="s">
        <v>61</v>
      </c>
      <c r="E122" s="161" t="s">
        <v>57</v>
      </c>
      <c r="F122" s="161" t="s">
        <v>58</v>
      </c>
      <c r="G122" s="161" t="s">
        <v>112</v>
      </c>
      <c r="H122" s="161" t="s">
        <v>113</v>
      </c>
      <c r="I122" s="161" t="s">
        <v>114</v>
      </c>
      <c r="J122" s="162" t="s">
        <v>98</v>
      </c>
      <c r="K122" s="163" t="s">
        <v>115</v>
      </c>
      <c r="L122" s="164"/>
      <c r="M122" s="74" t="s">
        <v>1</v>
      </c>
      <c r="N122" s="75" t="s">
        <v>40</v>
      </c>
      <c r="O122" s="75" t="s">
        <v>116</v>
      </c>
      <c r="P122" s="75" t="s">
        <v>117</v>
      </c>
      <c r="Q122" s="75" t="s">
        <v>118</v>
      </c>
      <c r="R122" s="75" t="s">
        <v>119</v>
      </c>
      <c r="S122" s="75" t="s">
        <v>120</v>
      </c>
      <c r="T122" s="76" t="s">
        <v>121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75" customHeight="1" x14ac:dyDescent="0.35">
      <c r="A123" s="33"/>
      <c r="B123" s="34"/>
      <c r="C123" s="81" t="s">
        <v>122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P124+P128+P158</f>
        <v>0</v>
      </c>
      <c r="Q123" s="78"/>
      <c r="R123" s="167">
        <f>R124+R128+R158</f>
        <v>81.36157</v>
      </c>
      <c r="S123" s="78"/>
      <c r="T123" s="168">
        <f>T124+T128+T158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75</v>
      </c>
      <c r="AU123" s="16" t="s">
        <v>100</v>
      </c>
      <c r="BK123" s="169">
        <f>BK124+BK128+BK158</f>
        <v>0</v>
      </c>
    </row>
    <row r="124" spans="1:65" s="12" customFormat="1" ht="25.9" customHeight="1" x14ac:dyDescent="0.35">
      <c r="B124" s="170"/>
      <c r="C124" s="171"/>
      <c r="D124" s="172" t="s">
        <v>75</v>
      </c>
      <c r="E124" s="173" t="s">
        <v>123</v>
      </c>
      <c r="F124" s="173" t="s">
        <v>124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</f>
        <v>0</v>
      </c>
      <c r="Q124" s="178"/>
      <c r="R124" s="179">
        <f>R125</f>
        <v>0</v>
      </c>
      <c r="S124" s="178"/>
      <c r="T124" s="180">
        <f>T125</f>
        <v>0</v>
      </c>
      <c r="AR124" s="181" t="s">
        <v>84</v>
      </c>
      <c r="AT124" s="182" t="s">
        <v>75</v>
      </c>
      <c r="AU124" s="182" t="s">
        <v>76</v>
      </c>
      <c r="AY124" s="181" t="s">
        <v>125</v>
      </c>
      <c r="BK124" s="183">
        <f>BK125</f>
        <v>0</v>
      </c>
    </row>
    <row r="125" spans="1:65" s="12" customFormat="1" ht="22.75" customHeight="1" x14ac:dyDescent="0.25">
      <c r="B125" s="170"/>
      <c r="C125" s="171"/>
      <c r="D125" s="172" t="s">
        <v>75</v>
      </c>
      <c r="E125" s="184" t="s">
        <v>84</v>
      </c>
      <c r="F125" s="184" t="s">
        <v>126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SUM(P126:P127)</f>
        <v>0</v>
      </c>
      <c r="Q125" s="178"/>
      <c r="R125" s="179">
        <f>SUM(R126:R127)</f>
        <v>0</v>
      </c>
      <c r="S125" s="178"/>
      <c r="T125" s="180">
        <f>SUM(T126:T127)</f>
        <v>0</v>
      </c>
      <c r="AR125" s="181" t="s">
        <v>84</v>
      </c>
      <c r="AT125" s="182" t="s">
        <v>75</v>
      </c>
      <c r="AU125" s="182" t="s">
        <v>84</v>
      </c>
      <c r="AY125" s="181" t="s">
        <v>125</v>
      </c>
      <c r="BK125" s="183">
        <f>SUM(BK126:BK127)</f>
        <v>0</v>
      </c>
    </row>
    <row r="126" spans="1:65" s="2" customFormat="1" ht="21.75" customHeight="1" x14ac:dyDescent="0.2">
      <c r="A126" s="33"/>
      <c r="B126" s="34"/>
      <c r="C126" s="186" t="s">
        <v>84</v>
      </c>
      <c r="D126" s="186" t="s">
        <v>127</v>
      </c>
      <c r="E126" s="187" t="s">
        <v>316</v>
      </c>
      <c r="F126" s="188" t="s">
        <v>317</v>
      </c>
      <c r="G126" s="189" t="s">
        <v>139</v>
      </c>
      <c r="H126" s="190">
        <v>88.2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41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131</v>
      </c>
      <c r="AT126" s="198" t="s">
        <v>127</v>
      </c>
      <c r="AU126" s="198" t="s">
        <v>86</v>
      </c>
      <c r="AY126" s="16" t="s">
        <v>125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84</v>
      </c>
      <c r="BK126" s="199">
        <f>ROUND(I126*H126,2)</f>
        <v>0</v>
      </c>
      <c r="BL126" s="16" t="s">
        <v>131</v>
      </c>
      <c r="BM126" s="198" t="s">
        <v>318</v>
      </c>
    </row>
    <row r="127" spans="1:65" s="13" customFormat="1" ht="10" x14ac:dyDescent="0.2">
      <c r="B127" s="200"/>
      <c r="C127" s="201"/>
      <c r="D127" s="202" t="s">
        <v>133</v>
      </c>
      <c r="E127" s="203" t="s">
        <v>1</v>
      </c>
      <c r="F127" s="204" t="s">
        <v>319</v>
      </c>
      <c r="G127" s="201"/>
      <c r="H127" s="205">
        <v>88.2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133</v>
      </c>
      <c r="AU127" s="211" t="s">
        <v>86</v>
      </c>
      <c r="AV127" s="13" t="s">
        <v>86</v>
      </c>
      <c r="AW127" s="13" t="s">
        <v>32</v>
      </c>
      <c r="AX127" s="13" t="s">
        <v>84</v>
      </c>
      <c r="AY127" s="211" t="s">
        <v>125</v>
      </c>
    </row>
    <row r="128" spans="1:65" s="12" customFormat="1" ht="25.9" customHeight="1" x14ac:dyDescent="0.35">
      <c r="B128" s="170"/>
      <c r="C128" s="171"/>
      <c r="D128" s="172" t="s">
        <v>75</v>
      </c>
      <c r="E128" s="173" t="s">
        <v>320</v>
      </c>
      <c r="F128" s="173" t="s">
        <v>321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P129</f>
        <v>0</v>
      </c>
      <c r="Q128" s="178"/>
      <c r="R128" s="179">
        <f>R129</f>
        <v>0.97572999999999999</v>
      </c>
      <c r="S128" s="178"/>
      <c r="T128" s="180">
        <f>T129</f>
        <v>0</v>
      </c>
      <c r="AR128" s="181" t="s">
        <v>86</v>
      </c>
      <c r="AT128" s="182" t="s">
        <v>75</v>
      </c>
      <c r="AU128" s="182" t="s">
        <v>76</v>
      </c>
      <c r="AY128" s="181" t="s">
        <v>125</v>
      </c>
      <c r="BK128" s="183">
        <f>BK129</f>
        <v>0</v>
      </c>
    </row>
    <row r="129" spans="1:65" s="12" customFormat="1" ht="22.75" customHeight="1" x14ac:dyDescent="0.25">
      <c r="B129" s="170"/>
      <c r="C129" s="171"/>
      <c r="D129" s="172" t="s">
        <v>75</v>
      </c>
      <c r="E129" s="184" t="s">
        <v>322</v>
      </c>
      <c r="F129" s="184" t="s">
        <v>323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SUM(P130:P157)</f>
        <v>0</v>
      </c>
      <c r="Q129" s="178"/>
      <c r="R129" s="179">
        <f>SUM(R130:R157)</f>
        <v>0.97572999999999999</v>
      </c>
      <c r="S129" s="178"/>
      <c r="T129" s="180">
        <f>SUM(T130:T157)</f>
        <v>0</v>
      </c>
      <c r="AR129" s="181" t="s">
        <v>86</v>
      </c>
      <c r="AT129" s="182" t="s">
        <v>75</v>
      </c>
      <c r="AU129" s="182" t="s">
        <v>84</v>
      </c>
      <c r="AY129" s="181" t="s">
        <v>125</v>
      </c>
      <c r="BK129" s="183">
        <f>SUM(BK130:BK157)</f>
        <v>0</v>
      </c>
    </row>
    <row r="130" spans="1:65" s="2" customFormat="1" ht="21.75" customHeight="1" x14ac:dyDescent="0.2">
      <c r="A130" s="33"/>
      <c r="B130" s="34"/>
      <c r="C130" s="186" t="s">
        <v>86</v>
      </c>
      <c r="D130" s="186" t="s">
        <v>127</v>
      </c>
      <c r="E130" s="187" t="s">
        <v>324</v>
      </c>
      <c r="F130" s="188" t="s">
        <v>325</v>
      </c>
      <c r="G130" s="189" t="s">
        <v>198</v>
      </c>
      <c r="H130" s="190">
        <v>1508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41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222</v>
      </c>
      <c r="AT130" s="198" t="s">
        <v>127</v>
      </c>
      <c r="AU130" s="198" t="s">
        <v>86</v>
      </c>
      <c r="AY130" s="16" t="s">
        <v>125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84</v>
      </c>
      <c r="BK130" s="199">
        <f>ROUND(I130*H130,2)</f>
        <v>0</v>
      </c>
      <c r="BL130" s="16" t="s">
        <v>222</v>
      </c>
      <c r="BM130" s="198" t="s">
        <v>326</v>
      </c>
    </row>
    <row r="131" spans="1:65" s="13" customFormat="1" ht="10" x14ac:dyDescent="0.2">
      <c r="B131" s="200"/>
      <c r="C131" s="201"/>
      <c r="D131" s="202" t="s">
        <v>133</v>
      </c>
      <c r="E131" s="203" t="s">
        <v>1</v>
      </c>
      <c r="F131" s="204" t="s">
        <v>327</v>
      </c>
      <c r="G131" s="201"/>
      <c r="H131" s="205">
        <v>1508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133</v>
      </c>
      <c r="AU131" s="211" t="s">
        <v>86</v>
      </c>
      <c r="AV131" s="13" t="s">
        <v>86</v>
      </c>
      <c r="AW131" s="13" t="s">
        <v>32</v>
      </c>
      <c r="AX131" s="13" t="s">
        <v>84</v>
      </c>
      <c r="AY131" s="211" t="s">
        <v>125</v>
      </c>
    </row>
    <row r="132" spans="1:65" s="2" customFormat="1" ht="16.5" customHeight="1" x14ac:dyDescent="0.2">
      <c r="A132" s="33"/>
      <c r="B132" s="34"/>
      <c r="C132" s="232" t="s">
        <v>143</v>
      </c>
      <c r="D132" s="232" t="s">
        <v>328</v>
      </c>
      <c r="E132" s="233" t="s">
        <v>329</v>
      </c>
      <c r="F132" s="234" t="s">
        <v>330</v>
      </c>
      <c r="G132" s="235" t="s">
        <v>198</v>
      </c>
      <c r="H132" s="236">
        <v>1508</v>
      </c>
      <c r="I132" s="237"/>
      <c r="J132" s="238">
        <f>ROUND(I132*H132,2)</f>
        <v>0</v>
      </c>
      <c r="K132" s="239"/>
      <c r="L132" s="240"/>
      <c r="M132" s="241" t="s">
        <v>1</v>
      </c>
      <c r="N132" s="242" t="s">
        <v>41</v>
      </c>
      <c r="O132" s="70"/>
      <c r="P132" s="196">
        <f>O132*H132</f>
        <v>0</v>
      </c>
      <c r="Q132" s="196">
        <v>2.0000000000000001E-4</v>
      </c>
      <c r="R132" s="196">
        <f>Q132*H132</f>
        <v>0.30160000000000003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306</v>
      </c>
      <c r="AT132" s="198" t="s">
        <v>328</v>
      </c>
      <c r="AU132" s="198" t="s">
        <v>86</v>
      </c>
      <c r="AY132" s="16" t="s">
        <v>125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84</v>
      </c>
      <c r="BK132" s="199">
        <f>ROUND(I132*H132,2)</f>
        <v>0</v>
      </c>
      <c r="BL132" s="16" t="s">
        <v>222</v>
      </c>
      <c r="BM132" s="198" t="s">
        <v>331</v>
      </c>
    </row>
    <row r="133" spans="1:65" s="2" customFormat="1" ht="21.75" customHeight="1" x14ac:dyDescent="0.2">
      <c r="A133" s="33"/>
      <c r="B133" s="34"/>
      <c r="C133" s="186" t="s">
        <v>131</v>
      </c>
      <c r="D133" s="186" t="s">
        <v>127</v>
      </c>
      <c r="E133" s="187" t="s">
        <v>332</v>
      </c>
      <c r="F133" s="188" t="s">
        <v>333</v>
      </c>
      <c r="G133" s="189" t="s">
        <v>198</v>
      </c>
      <c r="H133" s="190">
        <v>234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41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222</v>
      </c>
      <c r="AT133" s="198" t="s">
        <v>127</v>
      </c>
      <c r="AU133" s="198" t="s">
        <v>86</v>
      </c>
      <c r="AY133" s="16" t="s">
        <v>125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84</v>
      </c>
      <c r="BK133" s="199">
        <f>ROUND(I133*H133,2)</f>
        <v>0</v>
      </c>
      <c r="BL133" s="16" t="s">
        <v>222</v>
      </c>
      <c r="BM133" s="198" t="s">
        <v>334</v>
      </c>
    </row>
    <row r="134" spans="1:65" s="13" customFormat="1" ht="10" x14ac:dyDescent="0.2">
      <c r="B134" s="200"/>
      <c r="C134" s="201"/>
      <c r="D134" s="202" t="s">
        <v>133</v>
      </c>
      <c r="E134" s="203" t="s">
        <v>1</v>
      </c>
      <c r="F134" s="204" t="s">
        <v>335</v>
      </c>
      <c r="G134" s="201"/>
      <c r="H134" s="205">
        <v>234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133</v>
      </c>
      <c r="AU134" s="211" t="s">
        <v>86</v>
      </c>
      <c r="AV134" s="13" t="s">
        <v>86</v>
      </c>
      <c r="AW134" s="13" t="s">
        <v>32</v>
      </c>
      <c r="AX134" s="13" t="s">
        <v>84</v>
      </c>
      <c r="AY134" s="211" t="s">
        <v>125</v>
      </c>
    </row>
    <row r="135" spans="1:65" s="2" customFormat="1" ht="16.5" customHeight="1" x14ac:dyDescent="0.2">
      <c r="A135" s="33"/>
      <c r="B135" s="34"/>
      <c r="C135" s="232" t="s">
        <v>155</v>
      </c>
      <c r="D135" s="232" t="s">
        <v>328</v>
      </c>
      <c r="E135" s="233" t="s">
        <v>336</v>
      </c>
      <c r="F135" s="234" t="s">
        <v>337</v>
      </c>
      <c r="G135" s="235" t="s">
        <v>338</v>
      </c>
      <c r="H135" s="236">
        <v>0.26900000000000002</v>
      </c>
      <c r="I135" s="237"/>
      <c r="J135" s="238">
        <f>ROUND(I135*H135,2)</f>
        <v>0</v>
      </c>
      <c r="K135" s="239"/>
      <c r="L135" s="240"/>
      <c r="M135" s="241" t="s">
        <v>1</v>
      </c>
      <c r="N135" s="242" t="s">
        <v>41</v>
      </c>
      <c r="O135" s="70"/>
      <c r="P135" s="196">
        <f>O135*H135</f>
        <v>0</v>
      </c>
      <c r="Q135" s="196">
        <v>0.17</v>
      </c>
      <c r="R135" s="196">
        <f>Q135*H135</f>
        <v>4.5730000000000007E-2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306</v>
      </c>
      <c r="AT135" s="198" t="s">
        <v>328</v>
      </c>
      <c r="AU135" s="198" t="s">
        <v>86</v>
      </c>
      <c r="AY135" s="16" t="s">
        <v>125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84</v>
      </c>
      <c r="BK135" s="199">
        <f>ROUND(I135*H135,2)</f>
        <v>0</v>
      </c>
      <c r="BL135" s="16" t="s">
        <v>222</v>
      </c>
      <c r="BM135" s="198" t="s">
        <v>339</v>
      </c>
    </row>
    <row r="136" spans="1:65" s="13" customFormat="1" ht="10" x14ac:dyDescent="0.2">
      <c r="B136" s="200"/>
      <c r="C136" s="201"/>
      <c r="D136" s="202" t="s">
        <v>133</v>
      </c>
      <c r="E136" s="203" t="s">
        <v>1</v>
      </c>
      <c r="F136" s="204" t="s">
        <v>340</v>
      </c>
      <c r="G136" s="201"/>
      <c r="H136" s="205">
        <v>0.23400000000000001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133</v>
      </c>
      <c r="AU136" s="211" t="s">
        <v>86</v>
      </c>
      <c r="AV136" s="13" t="s">
        <v>86</v>
      </c>
      <c r="AW136" s="13" t="s">
        <v>32</v>
      </c>
      <c r="AX136" s="13" t="s">
        <v>84</v>
      </c>
      <c r="AY136" s="211" t="s">
        <v>125</v>
      </c>
    </row>
    <row r="137" spans="1:65" s="13" customFormat="1" ht="10" x14ac:dyDescent="0.2">
      <c r="B137" s="200"/>
      <c r="C137" s="201"/>
      <c r="D137" s="202" t="s">
        <v>133</v>
      </c>
      <c r="E137" s="201"/>
      <c r="F137" s="204" t="s">
        <v>341</v>
      </c>
      <c r="G137" s="201"/>
      <c r="H137" s="205">
        <v>0.26900000000000002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133</v>
      </c>
      <c r="AU137" s="211" t="s">
        <v>86</v>
      </c>
      <c r="AV137" s="13" t="s">
        <v>86</v>
      </c>
      <c r="AW137" s="13" t="s">
        <v>4</v>
      </c>
      <c r="AX137" s="13" t="s">
        <v>84</v>
      </c>
      <c r="AY137" s="211" t="s">
        <v>125</v>
      </c>
    </row>
    <row r="138" spans="1:65" s="2" customFormat="1" ht="21.75" customHeight="1" x14ac:dyDescent="0.2">
      <c r="A138" s="33"/>
      <c r="B138" s="34"/>
      <c r="C138" s="186" t="s">
        <v>162</v>
      </c>
      <c r="D138" s="186" t="s">
        <v>127</v>
      </c>
      <c r="E138" s="187" t="s">
        <v>342</v>
      </c>
      <c r="F138" s="188" t="s">
        <v>333</v>
      </c>
      <c r="G138" s="189" t="s">
        <v>198</v>
      </c>
      <c r="H138" s="190">
        <v>1358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41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222</v>
      </c>
      <c r="AT138" s="198" t="s">
        <v>127</v>
      </c>
      <c r="AU138" s="198" t="s">
        <v>86</v>
      </c>
      <c r="AY138" s="16" t="s">
        <v>125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84</v>
      </c>
      <c r="BK138" s="199">
        <f>ROUND(I138*H138,2)</f>
        <v>0</v>
      </c>
      <c r="BL138" s="16" t="s">
        <v>222</v>
      </c>
      <c r="BM138" s="198" t="s">
        <v>343</v>
      </c>
    </row>
    <row r="139" spans="1:65" s="13" customFormat="1" ht="10" x14ac:dyDescent="0.2">
      <c r="B139" s="200"/>
      <c r="C139" s="201"/>
      <c r="D139" s="202" t="s">
        <v>133</v>
      </c>
      <c r="E139" s="203" t="s">
        <v>1</v>
      </c>
      <c r="F139" s="204" t="s">
        <v>344</v>
      </c>
      <c r="G139" s="201"/>
      <c r="H139" s="205">
        <v>1358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133</v>
      </c>
      <c r="AU139" s="211" t="s">
        <v>86</v>
      </c>
      <c r="AV139" s="13" t="s">
        <v>86</v>
      </c>
      <c r="AW139" s="13" t="s">
        <v>32</v>
      </c>
      <c r="AX139" s="13" t="s">
        <v>84</v>
      </c>
      <c r="AY139" s="211" t="s">
        <v>125</v>
      </c>
    </row>
    <row r="140" spans="1:65" s="2" customFormat="1" ht="16.5" customHeight="1" x14ac:dyDescent="0.2">
      <c r="A140" s="33"/>
      <c r="B140" s="34"/>
      <c r="C140" s="232" t="s">
        <v>168</v>
      </c>
      <c r="D140" s="232" t="s">
        <v>328</v>
      </c>
      <c r="E140" s="233" t="s">
        <v>345</v>
      </c>
      <c r="F140" s="234" t="s">
        <v>346</v>
      </c>
      <c r="G140" s="235" t="s">
        <v>198</v>
      </c>
      <c r="H140" s="236">
        <v>1358</v>
      </c>
      <c r="I140" s="237"/>
      <c r="J140" s="238">
        <f>ROUND(I140*H140,2)</f>
        <v>0</v>
      </c>
      <c r="K140" s="239"/>
      <c r="L140" s="240"/>
      <c r="M140" s="241" t="s">
        <v>1</v>
      </c>
      <c r="N140" s="242" t="s">
        <v>41</v>
      </c>
      <c r="O140" s="70"/>
      <c r="P140" s="196">
        <f>O140*H140</f>
        <v>0</v>
      </c>
      <c r="Q140" s="196">
        <v>2.3000000000000001E-4</v>
      </c>
      <c r="R140" s="196">
        <f>Q140*H140</f>
        <v>0.31234000000000001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306</v>
      </c>
      <c r="AT140" s="198" t="s">
        <v>328</v>
      </c>
      <c r="AU140" s="198" t="s">
        <v>86</v>
      </c>
      <c r="AY140" s="16" t="s">
        <v>125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84</v>
      </c>
      <c r="BK140" s="199">
        <f>ROUND(I140*H140,2)</f>
        <v>0</v>
      </c>
      <c r="BL140" s="16" t="s">
        <v>222</v>
      </c>
      <c r="BM140" s="198" t="s">
        <v>347</v>
      </c>
    </row>
    <row r="141" spans="1:65" s="2" customFormat="1" ht="18" x14ac:dyDescent="0.2">
      <c r="A141" s="33"/>
      <c r="B141" s="34"/>
      <c r="C141" s="35"/>
      <c r="D141" s="202" t="s">
        <v>160</v>
      </c>
      <c r="E141" s="35"/>
      <c r="F141" s="223" t="s">
        <v>348</v>
      </c>
      <c r="G141" s="35"/>
      <c r="H141" s="35"/>
      <c r="I141" s="224"/>
      <c r="J141" s="35"/>
      <c r="K141" s="35"/>
      <c r="L141" s="38"/>
      <c r="M141" s="225"/>
      <c r="N141" s="226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160</v>
      </c>
      <c r="AU141" s="16" t="s">
        <v>86</v>
      </c>
    </row>
    <row r="142" spans="1:65" s="2" customFormat="1" ht="16.5" customHeight="1" x14ac:dyDescent="0.2">
      <c r="A142" s="33"/>
      <c r="B142" s="34"/>
      <c r="C142" s="186" t="s">
        <v>173</v>
      </c>
      <c r="D142" s="186" t="s">
        <v>127</v>
      </c>
      <c r="E142" s="187" t="s">
        <v>349</v>
      </c>
      <c r="F142" s="188" t="s">
        <v>350</v>
      </c>
      <c r="G142" s="189" t="s">
        <v>262</v>
      </c>
      <c r="H142" s="190">
        <v>6</v>
      </c>
      <c r="I142" s="191"/>
      <c r="J142" s="192">
        <f t="shared" ref="J142:J149" si="0">ROUND(I142*H142,2)</f>
        <v>0</v>
      </c>
      <c r="K142" s="193"/>
      <c r="L142" s="38"/>
      <c r="M142" s="194" t="s">
        <v>1</v>
      </c>
      <c r="N142" s="195" t="s">
        <v>41</v>
      </c>
      <c r="O142" s="70"/>
      <c r="P142" s="196">
        <f t="shared" ref="P142:P149" si="1">O142*H142</f>
        <v>0</v>
      </c>
      <c r="Q142" s="196">
        <v>0</v>
      </c>
      <c r="R142" s="196">
        <f t="shared" ref="R142:R149" si="2">Q142*H142</f>
        <v>0</v>
      </c>
      <c r="S142" s="196">
        <v>0</v>
      </c>
      <c r="T142" s="197">
        <f t="shared" ref="T142:T149" si="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222</v>
      </c>
      <c r="AT142" s="198" t="s">
        <v>127</v>
      </c>
      <c r="AU142" s="198" t="s">
        <v>86</v>
      </c>
      <c r="AY142" s="16" t="s">
        <v>125</v>
      </c>
      <c r="BE142" s="199">
        <f t="shared" ref="BE142:BE149" si="4">IF(N142="základní",J142,0)</f>
        <v>0</v>
      </c>
      <c r="BF142" s="199">
        <f t="shared" ref="BF142:BF149" si="5">IF(N142="snížená",J142,0)</f>
        <v>0</v>
      </c>
      <c r="BG142" s="199">
        <f t="shared" ref="BG142:BG149" si="6">IF(N142="zákl. přenesená",J142,0)</f>
        <v>0</v>
      </c>
      <c r="BH142" s="199">
        <f t="shared" ref="BH142:BH149" si="7">IF(N142="sníž. přenesená",J142,0)</f>
        <v>0</v>
      </c>
      <c r="BI142" s="199">
        <f t="shared" ref="BI142:BI149" si="8">IF(N142="nulová",J142,0)</f>
        <v>0</v>
      </c>
      <c r="BJ142" s="16" t="s">
        <v>84</v>
      </c>
      <c r="BK142" s="199">
        <f t="shared" ref="BK142:BK149" si="9">ROUND(I142*H142,2)</f>
        <v>0</v>
      </c>
      <c r="BL142" s="16" t="s">
        <v>222</v>
      </c>
      <c r="BM142" s="198" t="s">
        <v>351</v>
      </c>
    </row>
    <row r="143" spans="1:65" s="2" customFormat="1" ht="16.5" customHeight="1" x14ac:dyDescent="0.2">
      <c r="A143" s="33"/>
      <c r="B143" s="34"/>
      <c r="C143" s="186" t="s">
        <v>177</v>
      </c>
      <c r="D143" s="186" t="s">
        <v>127</v>
      </c>
      <c r="E143" s="187" t="s">
        <v>352</v>
      </c>
      <c r="F143" s="188" t="s">
        <v>353</v>
      </c>
      <c r="G143" s="189" t="s">
        <v>262</v>
      </c>
      <c r="H143" s="190">
        <v>1</v>
      </c>
      <c r="I143" s="191"/>
      <c r="J143" s="192">
        <f t="shared" si="0"/>
        <v>0</v>
      </c>
      <c r="K143" s="193"/>
      <c r="L143" s="38"/>
      <c r="M143" s="194" t="s">
        <v>1</v>
      </c>
      <c r="N143" s="195" t="s">
        <v>41</v>
      </c>
      <c r="O143" s="70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222</v>
      </c>
      <c r="AT143" s="198" t="s">
        <v>127</v>
      </c>
      <c r="AU143" s="198" t="s">
        <v>86</v>
      </c>
      <c r="AY143" s="16" t="s">
        <v>125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6" t="s">
        <v>84</v>
      </c>
      <c r="BK143" s="199">
        <f t="shared" si="9"/>
        <v>0</v>
      </c>
      <c r="BL143" s="16" t="s">
        <v>222</v>
      </c>
      <c r="BM143" s="198" t="s">
        <v>354</v>
      </c>
    </row>
    <row r="144" spans="1:65" s="2" customFormat="1" ht="16.5" customHeight="1" x14ac:dyDescent="0.2">
      <c r="A144" s="33"/>
      <c r="B144" s="34"/>
      <c r="C144" s="186" t="s">
        <v>188</v>
      </c>
      <c r="D144" s="186" t="s">
        <v>127</v>
      </c>
      <c r="E144" s="187" t="s">
        <v>355</v>
      </c>
      <c r="F144" s="188" t="s">
        <v>356</v>
      </c>
      <c r="G144" s="189" t="s">
        <v>262</v>
      </c>
      <c r="H144" s="190">
        <v>1</v>
      </c>
      <c r="I144" s="191"/>
      <c r="J144" s="192">
        <f t="shared" si="0"/>
        <v>0</v>
      </c>
      <c r="K144" s="193"/>
      <c r="L144" s="38"/>
      <c r="M144" s="194" t="s">
        <v>1</v>
      </c>
      <c r="N144" s="195" t="s">
        <v>41</v>
      </c>
      <c r="O144" s="70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222</v>
      </c>
      <c r="AT144" s="198" t="s">
        <v>127</v>
      </c>
      <c r="AU144" s="198" t="s">
        <v>86</v>
      </c>
      <c r="AY144" s="16" t="s">
        <v>125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6" t="s">
        <v>84</v>
      </c>
      <c r="BK144" s="199">
        <f t="shared" si="9"/>
        <v>0</v>
      </c>
      <c r="BL144" s="16" t="s">
        <v>222</v>
      </c>
      <c r="BM144" s="198" t="s">
        <v>357</v>
      </c>
    </row>
    <row r="145" spans="1:65" s="2" customFormat="1" ht="16.5" customHeight="1" x14ac:dyDescent="0.2">
      <c r="A145" s="33"/>
      <c r="B145" s="34"/>
      <c r="C145" s="232" t="s">
        <v>195</v>
      </c>
      <c r="D145" s="232" t="s">
        <v>328</v>
      </c>
      <c r="E145" s="233" t="s">
        <v>358</v>
      </c>
      <c r="F145" s="234" t="s">
        <v>359</v>
      </c>
      <c r="G145" s="235" t="s">
        <v>262</v>
      </c>
      <c r="H145" s="236">
        <v>1</v>
      </c>
      <c r="I145" s="237"/>
      <c r="J145" s="238">
        <f t="shared" si="0"/>
        <v>0</v>
      </c>
      <c r="K145" s="239"/>
      <c r="L145" s="240"/>
      <c r="M145" s="241" t="s">
        <v>1</v>
      </c>
      <c r="N145" s="242" t="s">
        <v>41</v>
      </c>
      <c r="O145" s="70"/>
      <c r="P145" s="196">
        <f t="shared" si="1"/>
        <v>0</v>
      </c>
      <c r="Q145" s="196">
        <v>2.4E-2</v>
      </c>
      <c r="R145" s="196">
        <f t="shared" si="2"/>
        <v>2.4E-2</v>
      </c>
      <c r="S145" s="196">
        <v>0</v>
      </c>
      <c r="T145" s="19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306</v>
      </c>
      <c r="AT145" s="198" t="s">
        <v>328</v>
      </c>
      <c r="AU145" s="198" t="s">
        <v>86</v>
      </c>
      <c r="AY145" s="16" t="s">
        <v>125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6" t="s">
        <v>84</v>
      </c>
      <c r="BK145" s="199">
        <f t="shared" si="9"/>
        <v>0</v>
      </c>
      <c r="BL145" s="16" t="s">
        <v>222</v>
      </c>
      <c r="BM145" s="198" t="s">
        <v>360</v>
      </c>
    </row>
    <row r="146" spans="1:65" s="2" customFormat="1" ht="16.5" customHeight="1" x14ac:dyDescent="0.2">
      <c r="A146" s="33"/>
      <c r="B146" s="34"/>
      <c r="C146" s="186" t="s">
        <v>201</v>
      </c>
      <c r="D146" s="186" t="s">
        <v>127</v>
      </c>
      <c r="E146" s="187" t="s">
        <v>361</v>
      </c>
      <c r="F146" s="188" t="s">
        <v>362</v>
      </c>
      <c r="G146" s="189" t="s">
        <v>262</v>
      </c>
      <c r="H146" s="190">
        <v>14</v>
      </c>
      <c r="I146" s="191"/>
      <c r="J146" s="192">
        <f t="shared" si="0"/>
        <v>0</v>
      </c>
      <c r="K146" s="193"/>
      <c r="L146" s="38"/>
      <c r="M146" s="194" t="s">
        <v>1</v>
      </c>
      <c r="N146" s="195" t="s">
        <v>41</v>
      </c>
      <c r="O146" s="70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222</v>
      </c>
      <c r="AT146" s="198" t="s">
        <v>127</v>
      </c>
      <c r="AU146" s="198" t="s">
        <v>86</v>
      </c>
      <c r="AY146" s="16" t="s">
        <v>125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6" t="s">
        <v>84</v>
      </c>
      <c r="BK146" s="199">
        <f t="shared" si="9"/>
        <v>0</v>
      </c>
      <c r="BL146" s="16" t="s">
        <v>222</v>
      </c>
      <c r="BM146" s="198" t="s">
        <v>363</v>
      </c>
    </row>
    <row r="147" spans="1:65" s="2" customFormat="1" ht="16.5" customHeight="1" x14ac:dyDescent="0.2">
      <c r="A147" s="33"/>
      <c r="B147" s="34"/>
      <c r="C147" s="232" t="s">
        <v>206</v>
      </c>
      <c r="D147" s="232" t="s">
        <v>328</v>
      </c>
      <c r="E147" s="233" t="s">
        <v>364</v>
      </c>
      <c r="F147" s="234" t="s">
        <v>365</v>
      </c>
      <c r="G147" s="235" t="s">
        <v>262</v>
      </c>
      <c r="H147" s="236">
        <v>14</v>
      </c>
      <c r="I147" s="237"/>
      <c r="J147" s="238">
        <f t="shared" si="0"/>
        <v>0</v>
      </c>
      <c r="K147" s="239"/>
      <c r="L147" s="240"/>
      <c r="M147" s="241" t="s">
        <v>1</v>
      </c>
      <c r="N147" s="242" t="s">
        <v>41</v>
      </c>
      <c r="O147" s="70"/>
      <c r="P147" s="196">
        <f t="shared" si="1"/>
        <v>0</v>
      </c>
      <c r="Q147" s="196">
        <v>3.3E-4</v>
      </c>
      <c r="R147" s="196">
        <f t="shared" si="2"/>
        <v>4.62E-3</v>
      </c>
      <c r="S147" s="196">
        <v>0</v>
      </c>
      <c r="T147" s="19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306</v>
      </c>
      <c r="AT147" s="198" t="s">
        <v>328</v>
      </c>
      <c r="AU147" s="198" t="s">
        <v>86</v>
      </c>
      <c r="AY147" s="16" t="s">
        <v>125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6" t="s">
        <v>84</v>
      </c>
      <c r="BK147" s="199">
        <f t="shared" si="9"/>
        <v>0</v>
      </c>
      <c r="BL147" s="16" t="s">
        <v>222</v>
      </c>
      <c r="BM147" s="198" t="s">
        <v>366</v>
      </c>
    </row>
    <row r="148" spans="1:65" s="2" customFormat="1" ht="16.5" customHeight="1" x14ac:dyDescent="0.2">
      <c r="A148" s="33"/>
      <c r="B148" s="34"/>
      <c r="C148" s="186" t="s">
        <v>212</v>
      </c>
      <c r="D148" s="186" t="s">
        <v>127</v>
      </c>
      <c r="E148" s="187" t="s">
        <v>367</v>
      </c>
      <c r="F148" s="188" t="s">
        <v>368</v>
      </c>
      <c r="G148" s="189" t="s">
        <v>262</v>
      </c>
      <c r="H148" s="190">
        <v>14</v>
      </c>
      <c r="I148" s="191"/>
      <c r="J148" s="192">
        <f t="shared" si="0"/>
        <v>0</v>
      </c>
      <c r="K148" s="193"/>
      <c r="L148" s="38"/>
      <c r="M148" s="194" t="s">
        <v>1</v>
      </c>
      <c r="N148" s="195" t="s">
        <v>41</v>
      </c>
      <c r="O148" s="70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369</v>
      </c>
      <c r="AT148" s="198" t="s">
        <v>127</v>
      </c>
      <c r="AU148" s="198" t="s">
        <v>86</v>
      </c>
      <c r="AY148" s="16" t="s">
        <v>125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6" t="s">
        <v>84</v>
      </c>
      <c r="BK148" s="199">
        <f t="shared" si="9"/>
        <v>0</v>
      </c>
      <c r="BL148" s="16" t="s">
        <v>369</v>
      </c>
      <c r="BM148" s="198" t="s">
        <v>370</v>
      </c>
    </row>
    <row r="149" spans="1:65" s="2" customFormat="1" ht="21.75" customHeight="1" x14ac:dyDescent="0.2">
      <c r="A149" s="33"/>
      <c r="B149" s="34"/>
      <c r="C149" s="186" t="s">
        <v>8</v>
      </c>
      <c r="D149" s="186" t="s">
        <v>127</v>
      </c>
      <c r="E149" s="187" t="s">
        <v>371</v>
      </c>
      <c r="F149" s="188" t="s">
        <v>372</v>
      </c>
      <c r="G149" s="189" t="s">
        <v>198</v>
      </c>
      <c r="H149" s="190">
        <v>280</v>
      </c>
      <c r="I149" s="191"/>
      <c r="J149" s="192">
        <f t="shared" si="0"/>
        <v>0</v>
      </c>
      <c r="K149" s="193"/>
      <c r="L149" s="38"/>
      <c r="M149" s="194" t="s">
        <v>1</v>
      </c>
      <c r="N149" s="195" t="s">
        <v>41</v>
      </c>
      <c r="O149" s="70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222</v>
      </c>
      <c r="AT149" s="198" t="s">
        <v>127</v>
      </c>
      <c r="AU149" s="198" t="s">
        <v>86</v>
      </c>
      <c r="AY149" s="16" t="s">
        <v>125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6" t="s">
        <v>84</v>
      </c>
      <c r="BK149" s="199">
        <f t="shared" si="9"/>
        <v>0</v>
      </c>
      <c r="BL149" s="16" t="s">
        <v>222</v>
      </c>
      <c r="BM149" s="198" t="s">
        <v>373</v>
      </c>
    </row>
    <row r="150" spans="1:65" s="13" customFormat="1" ht="10" x14ac:dyDescent="0.2">
      <c r="B150" s="200"/>
      <c r="C150" s="201"/>
      <c r="D150" s="202" t="s">
        <v>133</v>
      </c>
      <c r="E150" s="203" t="s">
        <v>1</v>
      </c>
      <c r="F150" s="204" t="s">
        <v>374</v>
      </c>
      <c r="G150" s="201"/>
      <c r="H150" s="205">
        <v>280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133</v>
      </c>
      <c r="AU150" s="211" t="s">
        <v>86</v>
      </c>
      <c r="AV150" s="13" t="s">
        <v>86</v>
      </c>
      <c r="AW150" s="13" t="s">
        <v>32</v>
      </c>
      <c r="AX150" s="13" t="s">
        <v>84</v>
      </c>
      <c r="AY150" s="211" t="s">
        <v>125</v>
      </c>
    </row>
    <row r="151" spans="1:65" s="2" customFormat="1" ht="16.5" customHeight="1" x14ac:dyDescent="0.2">
      <c r="A151" s="33"/>
      <c r="B151" s="34"/>
      <c r="C151" s="232" t="s">
        <v>222</v>
      </c>
      <c r="D151" s="232" t="s">
        <v>328</v>
      </c>
      <c r="E151" s="233" t="s">
        <v>375</v>
      </c>
      <c r="F151" s="234" t="s">
        <v>376</v>
      </c>
      <c r="G151" s="235" t="s">
        <v>377</v>
      </c>
      <c r="H151" s="236">
        <v>280</v>
      </c>
      <c r="I151" s="237"/>
      <c r="J151" s="238">
        <f>ROUND(I151*H151,2)</f>
        <v>0</v>
      </c>
      <c r="K151" s="239"/>
      <c r="L151" s="240"/>
      <c r="M151" s="241" t="s">
        <v>1</v>
      </c>
      <c r="N151" s="242" t="s">
        <v>41</v>
      </c>
      <c r="O151" s="70"/>
      <c r="P151" s="196">
        <f>O151*H151</f>
        <v>0</v>
      </c>
      <c r="Q151" s="196">
        <v>1E-3</v>
      </c>
      <c r="R151" s="196">
        <f>Q151*H151</f>
        <v>0.28000000000000003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306</v>
      </c>
      <c r="AT151" s="198" t="s">
        <v>328</v>
      </c>
      <c r="AU151" s="198" t="s">
        <v>86</v>
      </c>
      <c r="AY151" s="16" t="s">
        <v>125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84</v>
      </c>
      <c r="BK151" s="199">
        <f>ROUND(I151*H151,2)</f>
        <v>0</v>
      </c>
      <c r="BL151" s="16" t="s">
        <v>222</v>
      </c>
      <c r="BM151" s="198" t="s">
        <v>378</v>
      </c>
    </row>
    <row r="152" spans="1:65" s="2" customFormat="1" ht="21.75" customHeight="1" x14ac:dyDescent="0.2">
      <c r="A152" s="33"/>
      <c r="B152" s="34"/>
      <c r="C152" s="186" t="s">
        <v>230</v>
      </c>
      <c r="D152" s="186" t="s">
        <v>127</v>
      </c>
      <c r="E152" s="187" t="s">
        <v>379</v>
      </c>
      <c r="F152" s="188" t="s">
        <v>380</v>
      </c>
      <c r="G152" s="189" t="s">
        <v>198</v>
      </c>
      <c r="H152" s="190">
        <v>12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41</v>
      </c>
      <c r="O152" s="70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222</v>
      </c>
      <c r="AT152" s="198" t="s">
        <v>127</v>
      </c>
      <c r="AU152" s="198" t="s">
        <v>86</v>
      </c>
      <c r="AY152" s="16" t="s">
        <v>125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84</v>
      </c>
      <c r="BK152" s="199">
        <f>ROUND(I152*H152,2)</f>
        <v>0</v>
      </c>
      <c r="BL152" s="16" t="s">
        <v>222</v>
      </c>
      <c r="BM152" s="198" t="s">
        <v>381</v>
      </c>
    </row>
    <row r="153" spans="1:65" s="13" customFormat="1" ht="10" x14ac:dyDescent="0.2">
      <c r="B153" s="200"/>
      <c r="C153" s="201"/>
      <c r="D153" s="202" t="s">
        <v>133</v>
      </c>
      <c r="E153" s="203" t="s">
        <v>1</v>
      </c>
      <c r="F153" s="204" t="s">
        <v>382</v>
      </c>
      <c r="G153" s="201"/>
      <c r="H153" s="205">
        <v>12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133</v>
      </c>
      <c r="AU153" s="211" t="s">
        <v>86</v>
      </c>
      <c r="AV153" s="13" t="s">
        <v>86</v>
      </c>
      <c r="AW153" s="13" t="s">
        <v>32</v>
      </c>
      <c r="AX153" s="13" t="s">
        <v>84</v>
      </c>
      <c r="AY153" s="211" t="s">
        <v>125</v>
      </c>
    </row>
    <row r="154" spans="1:65" s="2" customFormat="1" ht="16.5" customHeight="1" x14ac:dyDescent="0.2">
      <c r="A154" s="33"/>
      <c r="B154" s="34"/>
      <c r="C154" s="232" t="s">
        <v>235</v>
      </c>
      <c r="D154" s="232" t="s">
        <v>328</v>
      </c>
      <c r="E154" s="233" t="s">
        <v>383</v>
      </c>
      <c r="F154" s="234" t="s">
        <v>384</v>
      </c>
      <c r="G154" s="235" t="s">
        <v>377</v>
      </c>
      <c r="H154" s="236">
        <v>7.44</v>
      </c>
      <c r="I154" s="237"/>
      <c r="J154" s="238">
        <f>ROUND(I154*H154,2)</f>
        <v>0</v>
      </c>
      <c r="K154" s="239"/>
      <c r="L154" s="240"/>
      <c r="M154" s="241" t="s">
        <v>1</v>
      </c>
      <c r="N154" s="242" t="s">
        <v>41</v>
      </c>
      <c r="O154" s="70"/>
      <c r="P154" s="196">
        <f>O154*H154</f>
        <v>0</v>
      </c>
      <c r="Q154" s="196">
        <v>1E-3</v>
      </c>
      <c r="R154" s="196">
        <f>Q154*H154</f>
        <v>7.4400000000000004E-3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306</v>
      </c>
      <c r="AT154" s="198" t="s">
        <v>328</v>
      </c>
      <c r="AU154" s="198" t="s">
        <v>86</v>
      </c>
      <c r="AY154" s="16" t="s">
        <v>125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84</v>
      </c>
      <c r="BK154" s="199">
        <f>ROUND(I154*H154,2)</f>
        <v>0</v>
      </c>
      <c r="BL154" s="16" t="s">
        <v>222</v>
      </c>
      <c r="BM154" s="198" t="s">
        <v>385</v>
      </c>
    </row>
    <row r="155" spans="1:65" s="13" customFormat="1" ht="10" x14ac:dyDescent="0.2">
      <c r="B155" s="200"/>
      <c r="C155" s="201"/>
      <c r="D155" s="202" t="s">
        <v>133</v>
      </c>
      <c r="E155" s="203" t="s">
        <v>1</v>
      </c>
      <c r="F155" s="204" t="s">
        <v>386</v>
      </c>
      <c r="G155" s="201"/>
      <c r="H155" s="205">
        <v>7.44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133</v>
      </c>
      <c r="AU155" s="211" t="s">
        <v>86</v>
      </c>
      <c r="AV155" s="13" t="s">
        <v>86</v>
      </c>
      <c r="AW155" s="13" t="s">
        <v>32</v>
      </c>
      <c r="AX155" s="13" t="s">
        <v>84</v>
      </c>
      <c r="AY155" s="211" t="s">
        <v>125</v>
      </c>
    </row>
    <row r="156" spans="1:65" s="2" customFormat="1" ht="16.5" customHeight="1" x14ac:dyDescent="0.2">
      <c r="A156" s="33"/>
      <c r="B156" s="34"/>
      <c r="C156" s="186" t="s">
        <v>239</v>
      </c>
      <c r="D156" s="186" t="s">
        <v>127</v>
      </c>
      <c r="E156" s="187" t="s">
        <v>387</v>
      </c>
      <c r="F156" s="188" t="s">
        <v>388</v>
      </c>
      <c r="G156" s="189" t="s">
        <v>262</v>
      </c>
      <c r="H156" s="190">
        <v>10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41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222</v>
      </c>
      <c r="AT156" s="198" t="s">
        <v>127</v>
      </c>
      <c r="AU156" s="198" t="s">
        <v>86</v>
      </c>
      <c r="AY156" s="16" t="s">
        <v>125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84</v>
      </c>
      <c r="BK156" s="199">
        <f>ROUND(I156*H156,2)</f>
        <v>0</v>
      </c>
      <c r="BL156" s="16" t="s">
        <v>222</v>
      </c>
      <c r="BM156" s="198" t="s">
        <v>389</v>
      </c>
    </row>
    <row r="157" spans="1:65" s="2" customFormat="1" ht="21.75" customHeight="1" x14ac:dyDescent="0.2">
      <c r="A157" s="33"/>
      <c r="B157" s="34"/>
      <c r="C157" s="186" t="s">
        <v>243</v>
      </c>
      <c r="D157" s="186" t="s">
        <v>127</v>
      </c>
      <c r="E157" s="187" t="s">
        <v>390</v>
      </c>
      <c r="F157" s="188" t="s">
        <v>391</v>
      </c>
      <c r="G157" s="189" t="s">
        <v>180</v>
      </c>
      <c r="H157" s="190">
        <v>0.97599999999999998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41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222</v>
      </c>
      <c r="AT157" s="198" t="s">
        <v>127</v>
      </c>
      <c r="AU157" s="198" t="s">
        <v>86</v>
      </c>
      <c r="AY157" s="16" t="s">
        <v>125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84</v>
      </c>
      <c r="BK157" s="199">
        <f>ROUND(I157*H157,2)</f>
        <v>0</v>
      </c>
      <c r="BL157" s="16" t="s">
        <v>222</v>
      </c>
      <c r="BM157" s="198" t="s">
        <v>392</v>
      </c>
    </row>
    <row r="158" spans="1:65" s="12" customFormat="1" ht="25.9" customHeight="1" x14ac:dyDescent="0.35">
      <c r="B158" s="170"/>
      <c r="C158" s="171"/>
      <c r="D158" s="172" t="s">
        <v>75</v>
      </c>
      <c r="E158" s="173" t="s">
        <v>328</v>
      </c>
      <c r="F158" s="173" t="s">
        <v>393</v>
      </c>
      <c r="G158" s="171"/>
      <c r="H158" s="171"/>
      <c r="I158" s="174"/>
      <c r="J158" s="175">
        <f>BK158</f>
        <v>0</v>
      </c>
      <c r="K158" s="171"/>
      <c r="L158" s="176"/>
      <c r="M158" s="177"/>
      <c r="N158" s="178"/>
      <c r="O158" s="178"/>
      <c r="P158" s="179">
        <f>P159+P167</f>
        <v>0</v>
      </c>
      <c r="Q158" s="178"/>
      <c r="R158" s="179">
        <f>R159+R167</f>
        <v>80.385840000000002</v>
      </c>
      <c r="S158" s="178"/>
      <c r="T158" s="180">
        <f>T159+T167</f>
        <v>0</v>
      </c>
      <c r="AR158" s="181" t="s">
        <v>143</v>
      </c>
      <c r="AT158" s="182" t="s">
        <v>75</v>
      </c>
      <c r="AU158" s="182" t="s">
        <v>76</v>
      </c>
      <c r="AY158" s="181" t="s">
        <v>125</v>
      </c>
      <c r="BK158" s="183">
        <f>BK159+BK167</f>
        <v>0</v>
      </c>
    </row>
    <row r="159" spans="1:65" s="12" customFormat="1" ht="22.75" customHeight="1" x14ac:dyDescent="0.25">
      <c r="B159" s="170"/>
      <c r="C159" s="171"/>
      <c r="D159" s="172" t="s">
        <v>75</v>
      </c>
      <c r="E159" s="184" t="s">
        <v>394</v>
      </c>
      <c r="F159" s="184" t="s">
        <v>395</v>
      </c>
      <c r="G159" s="171"/>
      <c r="H159" s="171"/>
      <c r="I159" s="174"/>
      <c r="J159" s="185">
        <f>BK159</f>
        <v>0</v>
      </c>
      <c r="K159" s="171"/>
      <c r="L159" s="176"/>
      <c r="M159" s="177"/>
      <c r="N159" s="178"/>
      <c r="O159" s="178"/>
      <c r="P159" s="179">
        <f>SUM(P160:P166)</f>
        <v>0</v>
      </c>
      <c r="Q159" s="178"/>
      <c r="R159" s="179">
        <f>SUM(R160:R166)</f>
        <v>24.34104</v>
      </c>
      <c r="S159" s="178"/>
      <c r="T159" s="180">
        <f>SUM(T160:T166)</f>
        <v>0</v>
      </c>
      <c r="AR159" s="181" t="s">
        <v>143</v>
      </c>
      <c r="AT159" s="182" t="s">
        <v>75</v>
      </c>
      <c r="AU159" s="182" t="s">
        <v>84</v>
      </c>
      <c r="AY159" s="181" t="s">
        <v>125</v>
      </c>
      <c r="BK159" s="183">
        <f>SUM(BK160:BK166)</f>
        <v>0</v>
      </c>
    </row>
    <row r="160" spans="1:65" s="2" customFormat="1" ht="21.75" customHeight="1" x14ac:dyDescent="0.2">
      <c r="A160" s="33"/>
      <c r="B160" s="34"/>
      <c r="C160" s="186" t="s">
        <v>7</v>
      </c>
      <c r="D160" s="186" t="s">
        <v>127</v>
      </c>
      <c r="E160" s="187" t="s">
        <v>396</v>
      </c>
      <c r="F160" s="188" t="s">
        <v>397</v>
      </c>
      <c r="G160" s="189" t="s">
        <v>262</v>
      </c>
      <c r="H160" s="190">
        <v>6</v>
      </c>
      <c r="I160" s="191"/>
      <c r="J160" s="192">
        <f t="shared" ref="J160:J165" si="10">ROUND(I160*H160,2)</f>
        <v>0</v>
      </c>
      <c r="K160" s="193"/>
      <c r="L160" s="38"/>
      <c r="M160" s="194" t="s">
        <v>1</v>
      </c>
      <c r="N160" s="195" t="s">
        <v>41</v>
      </c>
      <c r="O160" s="70"/>
      <c r="P160" s="196">
        <f t="shared" ref="P160:P165" si="11">O160*H160</f>
        <v>0</v>
      </c>
      <c r="Q160" s="196">
        <v>0</v>
      </c>
      <c r="R160" s="196">
        <f t="shared" ref="R160:R165" si="12">Q160*H160</f>
        <v>0</v>
      </c>
      <c r="S160" s="196">
        <v>0</v>
      </c>
      <c r="T160" s="197">
        <f t="shared" ref="T160:T165" si="13"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369</v>
      </c>
      <c r="AT160" s="198" t="s">
        <v>127</v>
      </c>
      <c r="AU160" s="198" t="s">
        <v>86</v>
      </c>
      <c r="AY160" s="16" t="s">
        <v>125</v>
      </c>
      <c r="BE160" s="199">
        <f t="shared" ref="BE160:BE165" si="14">IF(N160="základní",J160,0)</f>
        <v>0</v>
      </c>
      <c r="BF160" s="199">
        <f t="shared" ref="BF160:BF165" si="15">IF(N160="snížená",J160,0)</f>
        <v>0</v>
      </c>
      <c r="BG160" s="199">
        <f t="shared" ref="BG160:BG165" si="16">IF(N160="zákl. přenesená",J160,0)</f>
        <v>0</v>
      </c>
      <c r="BH160" s="199">
        <f t="shared" ref="BH160:BH165" si="17">IF(N160="sníž. přenesená",J160,0)</f>
        <v>0</v>
      </c>
      <c r="BI160" s="199">
        <f t="shared" ref="BI160:BI165" si="18">IF(N160="nulová",J160,0)</f>
        <v>0</v>
      </c>
      <c r="BJ160" s="16" t="s">
        <v>84</v>
      </c>
      <c r="BK160" s="199">
        <f t="shared" ref="BK160:BK165" si="19">ROUND(I160*H160,2)</f>
        <v>0</v>
      </c>
      <c r="BL160" s="16" t="s">
        <v>369</v>
      </c>
      <c r="BM160" s="198" t="s">
        <v>398</v>
      </c>
    </row>
    <row r="161" spans="1:65" s="2" customFormat="1" ht="16.5" customHeight="1" x14ac:dyDescent="0.2">
      <c r="A161" s="33"/>
      <c r="B161" s="34"/>
      <c r="C161" s="232" t="s">
        <v>253</v>
      </c>
      <c r="D161" s="232" t="s">
        <v>328</v>
      </c>
      <c r="E161" s="233" t="s">
        <v>399</v>
      </c>
      <c r="F161" s="234" t="s">
        <v>400</v>
      </c>
      <c r="G161" s="235" t="s">
        <v>262</v>
      </c>
      <c r="H161" s="236">
        <v>6</v>
      </c>
      <c r="I161" s="237"/>
      <c r="J161" s="238">
        <f t="shared" si="10"/>
        <v>0</v>
      </c>
      <c r="K161" s="239"/>
      <c r="L161" s="240"/>
      <c r="M161" s="241" t="s">
        <v>1</v>
      </c>
      <c r="N161" s="242" t="s">
        <v>41</v>
      </c>
      <c r="O161" s="70"/>
      <c r="P161" s="196">
        <f t="shared" si="11"/>
        <v>0</v>
      </c>
      <c r="Q161" s="196">
        <v>1.8</v>
      </c>
      <c r="R161" s="196">
        <f t="shared" si="12"/>
        <v>10.8</v>
      </c>
      <c r="S161" s="196">
        <v>0</v>
      </c>
      <c r="T161" s="19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401</v>
      </c>
      <c r="AT161" s="198" t="s">
        <v>328</v>
      </c>
      <c r="AU161" s="198" t="s">
        <v>86</v>
      </c>
      <c r="AY161" s="16" t="s">
        <v>125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6" t="s">
        <v>84</v>
      </c>
      <c r="BK161" s="199">
        <f t="shared" si="19"/>
        <v>0</v>
      </c>
      <c r="BL161" s="16" t="s">
        <v>401</v>
      </c>
      <c r="BM161" s="198" t="s">
        <v>402</v>
      </c>
    </row>
    <row r="162" spans="1:65" s="2" customFormat="1" ht="16.5" customHeight="1" x14ac:dyDescent="0.2">
      <c r="A162" s="33"/>
      <c r="B162" s="34"/>
      <c r="C162" s="232" t="s">
        <v>259</v>
      </c>
      <c r="D162" s="232" t="s">
        <v>328</v>
      </c>
      <c r="E162" s="233" t="s">
        <v>403</v>
      </c>
      <c r="F162" s="234" t="s">
        <v>404</v>
      </c>
      <c r="G162" s="235" t="s">
        <v>262</v>
      </c>
      <c r="H162" s="236">
        <v>6</v>
      </c>
      <c r="I162" s="237"/>
      <c r="J162" s="238">
        <f t="shared" si="10"/>
        <v>0</v>
      </c>
      <c r="K162" s="239"/>
      <c r="L162" s="240"/>
      <c r="M162" s="241" t="s">
        <v>1</v>
      </c>
      <c r="N162" s="242" t="s">
        <v>41</v>
      </c>
      <c r="O162" s="70"/>
      <c r="P162" s="196">
        <f t="shared" si="11"/>
        <v>0</v>
      </c>
      <c r="Q162" s="196">
        <v>5.0000000000000001E-4</v>
      </c>
      <c r="R162" s="196">
        <f t="shared" si="12"/>
        <v>3.0000000000000001E-3</v>
      </c>
      <c r="S162" s="196">
        <v>0</v>
      </c>
      <c r="T162" s="19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401</v>
      </c>
      <c r="AT162" s="198" t="s">
        <v>328</v>
      </c>
      <c r="AU162" s="198" t="s">
        <v>86</v>
      </c>
      <c r="AY162" s="16" t="s">
        <v>125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6" t="s">
        <v>84</v>
      </c>
      <c r="BK162" s="199">
        <f t="shared" si="19"/>
        <v>0</v>
      </c>
      <c r="BL162" s="16" t="s">
        <v>401</v>
      </c>
      <c r="BM162" s="198" t="s">
        <v>405</v>
      </c>
    </row>
    <row r="163" spans="1:65" s="2" customFormat="1" ht="16.5" customHeight="1" x14ac:dyDescent="0.2">
      <c r="A163" s="33"/>
      <c r="B163" s="34"/>
      <c r="C163" s="186" t="s">
        <v>266</v>
      </c>
      <c r="D163" s="186" t="s">
        <v>127</v>
      </c>
      <c r="E163" s="187" t="s">
        <v>406</v>
      </c>
      <c r="F163" s="188" t="s">
        <v>407</v>
      </c>
      <c r="G163" s="189" t="s">
        <v>262</v>
      </c>
      <c r="H163" s="190">
        <v>6</v>
      </c>
      <c r="I163" s="191"/>
      <c r="J163" s="192">
        <f t="shared" si="10"/>
        <v>0</v>
      </c>
      <c r="K163" s="193"/>
      <c r="L163" s="38"/>
      <c r="M163" s="194" t="s">
        <v>1</v>
      </c>
      <c r="N163" s="195" t="s">
        <v>41</v>
      </c>
      <c r="O163" s="70"/>
      <c r="P163" s="196">
        <f t="shared" si="11"/>
        <v>0</v>
      </c>
      <c r="Q163" s="196">
        <v>2.2563399999999998</v>
      </c>
      <c r="R163" s="196">
        <f t="shared" si="12"/>
        <v>13.538039999999999</v>
      </c>
      <c r="S163" s="196">
        <v>0</v>
      </c>
      <c r="T163" s="19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369</v>
      </c>
      <c r="AT163" s="198" t="s">
        <v>127</v>
      </c>
      <c r="AU163" s="198" t="s">
        <v>86</v>
      </c>
      <c r="AY163" s="16" t="s">
        <v>125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6" t="s">
        <v>84</v>
      </c>
      <c r="BK163" s="199">
        <f t="shared" si="19"/>
        <v>0</v>
      </c>
      <c r="BL163" s="16" t="s">
        <v>369</v>
      </c>
      <c r="BM163" s="198" t="s">
        <v>408</v>
      </c>
    </row>
    <row r="164" spans="1:65" s="2" customFormat="1" ht="21.75" customHeight="1" x14ac:dyDescent="0.2">
      <c r="A164" s="33"/>
      <c r="B164" s="34"/>
      <c r="C164" s="186" t="s">
        <v>270</v>
      </c>
      <c r="D164" s="186" t="s">
        <v>127</v>
      </c>
      <c r="E164" s="187" t="s">
        <v>409</v>
      </c>
      <c r="F164" s="188" t="s">
        <v>410</v>
      </c>
      <c r="G164" s="189" t="s">
        <v>262</v>
      </c>
      <c r="H164" s="190">
        <v>1</v>
      </c>
      <c r="I164" s="191"/>
      <c r="J164" s="192">
        <f t="shared" si="10"/>
        <v>0</v>
      </c>
      <c r="K164" s="193"/>
      <c r="L164" s="38"/>
      <c r="M164" s="194" t="s">
        <v>1</v>
      </c>
      <c r="N164" s="195" t="s">
        <v>41</v>
      </c>
      <c r="O164" s="70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369</v>
      </c>
      <c r="AT164" s="198" t="s">
        <v>127</v>
      </c>
      <c r="AU164" s="198" t="s">
        <v>86</v>
      </c>
      <c r="AY164" s="16" t="s">
        <v>125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6" t="s">
        <v>84</v>
      </c>
      <c r="BK164" s="199">
        <f t="shared" si="19"/>
        <v>0</v>
      </c>
      <c r="BL164" s="16" t="s">
        <v>369</v>
      </c>
      <c r="BM164" s="198" t="s">
        <v>411</v>
      </c>
    </row>
    <row r="165" spans="1:65" s="2" customFormat="1" ht="16.5" customHeight="1" x14ac:dyDescent="0.2">
      <c r="A165" s="33"/>
      <c r="B165" s="34"/>
      <c r="C165" s="186" t="s">
        <v>274</v>
      </c>
      <c r="D165" s="186" t="s">
        <v>127</v>
      </c>
      <c r="E165" s="187" t="s">
        <v>412</v>
      </c>
      <c r="F165" s="188" t="s">
        <v>413</v>
      </c>
      <c r="G165" s="189" t="s">
        <v>414</v>
      </c>
      <c r="H165" s="190">
        <v>1</v>
      </c>
      <c r="I165" s="191"/>
      <c r="J165" s="192">
        <f t="shared" si="10"/>
        <v>0</v>
      </c>
      <c r="K165" s="193"/>
      <c r="L165" s="38"/>
      <c r="M165" s="194" t="s">
        <v>1</v>
      </c>
      <c r="N165" s="195" t="s">
        <v>41</v>
      </c>
      <c r="O165" s="70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369</v>
      </c>
      <c r="AT165" s="198" t="s">
        <v>127</v>
      </c>
      <c r="AU165" s="198" t="s">
        <v>86</v>
      </c>
      <c r="AY165" s="16" t="s">
        <v>125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6" t="s">
        <v>84</v>
      </c>
      <c r="BK165" s="199">
        <f t="shared" si="19"/>
        <v>0</v>
      </c>
      <c r="BL165" s="16" t="s">
        <v>369</v>
      </c>
      <c r="BM165" s="198" t="s">
        <v>415</v>
      </c>
    </row>
    <row r="166" spans="1:65" s="2" customFormat="1" ht="18" x14ac:dyDescent="0.2">
      <c r="A166" s="33"/>
      <c r="B166" s="34"/>
      <c r="C166" s="35"/>
      <c r="D166" s="202" t="s">
        <v>160</v>
      </c>
      <c r="E166" s="35"/>
      <c r="F166" s="223" t="s">
        <v>416</v>
      </c>
      <c r="G166" s="35"/>
      <c r="H166" s="35"/>
      <c r="I166" s="224"/>
      <c r="J166" s="35"/>
      <c r="K166" s="35"/>
      <c r="L166" s="38"/>
      <c r="M166" s="225"/>
      <c r="N166" s="226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160</v>
      </c>
      <c r="AU166" s="16" t="s">
        <v>86</v>
      </c>
    </row>
    <row r="167" spans="1:65" s="12" customFormat="1" ht="22.75" customHeight="1" x14ac:dyDescent="0.25">
      <c r="B167" s="170"/>
      <c r="C167" s="171"/>
      <c r="D167" s="172" t="s">
        <v>75</v>
      </c>
      <c r="E167" s="184" t="s">
        <v>417</v>
      </c>
      <c r="F167" s="184" t="s">
        <v>418</v>
      </c>
      <c r="G167" s="171"/>
      <c r="H167" s="171"/>
      <c r="I167" s="174"/>
      <c r="J167" s="185">
        <f>BK167</f>
        <v>0</v>
      </c>
      <c r="K167" s="171"/>
      <c r="L167" s="176"/>
      <c r="M167" s="177"/>
      <c r="N167" s="178"/>
      <c r="O167" s="178"/>
      <c r="P167" s="179">
        <f>SUM(P168:P174)</f>
        <v>0</v>
      </c>
      <c r="Q167" s="178"/>
      <c r="R167" s="179">
        <f>SUM(R168:R174)</f>
        <v>56.044799999999995</v>
      </c>
      <c r="S167" s="178"/>
      <c r="T167" s="180">
        <f>SUM(T168:T174)</f>
        <v>0</v>
      </c>
      <c r="AR167" s="181" t="s">
        <v>143</v>
      </c>
      <c r="AT167" s="182" t="s">
        <v>75</v>
      </c>
      <c r="AU167" s="182" t="s">
        <v>84</v>
      </c>
      <c r="AY167" s="181" t="s">
        <v>125</v>
      </c>
      <c r="BK167" s="183">
        <f>SUM(BK168:BK174)</f>
        <v>0</v>
      </c>
    </row>
    <row r="168" spans="1:65" s="2" customFormat="1" ht="33" customHeight="1" x14ac:dyDescent="0.2">
      <c r="A168" s="33"/>
      <c r="B168" s="34"/>
      <c r="C168" s="186" t="s">
        <v>279</v>
      </c>
      <c r="D168" s="186" t="s">
        <v>127</v>
      </c>
      <c r="E168" s="187" t="s">
        <v>419</v>
      </c>
      <c r="F168" s="188" t="s">
        <v>420</v>
      </c>
      <c r="G168" s="189" t="s">
        <v>198</v>
      </c>
      <c r="H168" s="190">
        <v>280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41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369</v>
      </c>
      <c r="AT168" s="198" t="s">
        <v>127</v>
      </c>
      <c r="AU168" s="198" t="s">
        <v>86</v>
      </c>
      <c r="AY168" s="16" t="s">
        <v>125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84</v>
      </c>
      <c r="BK168" s="199">
        <f>ROUND(I168*H168,2)</f>
        <v>0</v>
      </c>
      <c r="BL168" s="16" t="s">
        <v>369</v>
      </c>
      <c r="BM168" s="198" t="s">
        <v>421</v>
      </c>
    </row>
    <row r="169" spans="1:65" s="2" customFormat="1" ht="21.75" customHeight="1" x14ac:dyDescent="0.2">
      <c r="A169" s="33"/>
      <c r="B169" s="34"/>
      <c r="C169" s="186" t="s">
        <v>285</v>
      </c>
      <c r="D169" s="186" t="s">
        <v>127</v>
      </c>
      <c r="E169" s="187" t="s">
        <v>422</v>
      </c>
      <c r="F169" s="188" t="s">
        <v>423</v>
      </c>
      <c r="G169" s="189" t="s">
        <v>198</v>
      </c>
      <c r="H169" s="190">
        <v>280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41</v>
      </c>
      <c r="O169" s="70"/>
      <c r="P169" s="196">
        <f>O169*H169</f>
        <v>0</v>
      </c>
      <c r="Q169" s="196">
        <v>0.2</v>
      </c>
      <c r="R169" s="196">
        <f>Q169*H169</f>
        <v>56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369</v>
      </c>
      <c r="AT169" s="198" t="s">
        <v>127</v>
      </c>
      <c r="AU169" s="198" t="s">
        <v>86</v>
      </c>
      <c r="AY169" s="16" t="s">
        <v>125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84</v>
      </c>
      <c r="BK169" s="199">
        <f>ROUND(I169*H169,2)</f>
        <v>0</v>
      </c>
      <c r="BL169" s="16" t="s">
        <v>369</v>
      </c>
      <c r="BM169" s="198" t="s">
        <v>424</v>
      </c>
    </row>
    <row r="170" spans="1:65" s="13" customFormat="1" ht="10" x14ac:dyDescent="0.2">
      <c r="B170" s="200"/>
      <c r="C170" s="201"/>
      <c r="D170" s="202" t="s">
        <v>133</v>
      </c>
      <c r="E170" s="203" t="s">
        <v>1</v>
      </c>
      <c r="F170" s="204" t="s">
        <v>425</v>
      </c>
      <c r="G170" s="201"/>
      <c r="H170" s="205">
        <v>280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133</v>
      </c>
      <c r="AU170" s="211" t="s">
        <v>86</v>
      </c>
      <c r="AV170" s="13" t="s">
        <v>86</v>
      </c>
      <c r="AW170" s="13" t="s">
        <v>32</v>
      </c>
      <c r="AX170" s="13" t="s">
        <v>84</v>
      </c>
      <c r="AY170" s="211" t="s">
        <v>125</v>
      </c>
    </row>
    <row r="171" spans="1:65" s="2" customFormat="1" ht="21.75" customHeight="1" x14ac:dyDescent="0.2">
      <c r="A171" s="33"/>
      <c r="B171" s="34"/>
      <c r="C171" s="186" t="s">
        <v>291</v>
      </c>
      <c r="D171" s="186" t="s">
        <v>127</v>
      </c>
      <c r="E171" s="187" t="s">
        <v>426</v>
      </c>
      <c r="F171" s="188" t="s">
        <v>427</v>
      </c>
      <c r="G171" s="189" t="s">
        <v>198</v>
      </c>
      <c r="H171" s="190">
        <v>280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41</v>
      </c>
      <c r="O171" s="70"/>
      <c r="P171" s="196">
        <f>O171*H171</f>
        <v>0</v>
      </c>
      <c r="Q171" s="196">
        <v>6.9999999999999994E-5</v>
      </c>
      <c r="R171" s="196">
        <f>Q171*H171</f>
        <v>1.9599999999999999E-2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369</v>
      </c>
      <c r="AT171" s="198" t="s">
        <v>127</v>
      </c>
      <c r="AU171" s="198" t="s">
        <v>86</v>
      </c>
      <c r="AY171" s="16" t="s">
        <v>125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84</v>
      </c>
      <c r="BK171" s="199">
        <f>ROUND(I171*H171,2)</f>
        <v>0</v>
      </c>
      <c r="BL171" s="16" t="s">
        <v>369</v>
      </c>
      <c r="BM171" s="198" t="s">
        <v>428</v>
      </c>
    </row>
    <row r="172" spans="1:65" s="2" customFormat="1" ht="18" x14ac:dyDescent="0.2">
      <c r="A172" s="33"/>
      <c r="B172" s="34"/>
      <c r="C172" s="35"/>
      <c r="D172" s="202" t="s">
        <v>160</v>
      </c>
      <c r="E172" s="35"/>
      <c r="F172" s="223" t="s">
        <v>429</v>
      </c>
      <c r="G172" s="35"/>
      <c r="H172" s="35"/>
      <c r="I172" s="224"/>
      <c r="J172" s="35"/>
      <c r="K172" s="35"/>
      <c r="L172" s="38"/>
      <c r="M172" s="225"/>
      <c r="N172" s="226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160</v>
      </c>
      <c r="AU172" s="16" t="s">
        <v>86</v>
      </c>
    </row>
    <row r="173" spans="1:65" s="2" customFormat="1" ht="21.75" customHeight="1" x14ac:dyDescent="0.2">
      <c r="A173" s="33"/>
      <c r="B173" s="34"/>
      <c r="C173" s="186" t="s">
        <v>295</v>
      </c>
      <c r="D173" s="186" t="s">
        <v>127</v>
      </c>
      <c r="E173" s="187" t="s">
        <v>430</v>
      </c>
      <c r="F173" s="188" t="s">
        <v>431</v>
      </c>
      <c r="G173" s="189" t="s">
        <v>198</v>
      </c>
      <c r="H173" s="190">
        <v>280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41</v>
      </c>
      <c r="O173" s="70"/>
      <c r="P173" s="196">
        <f>O173*H173</f>
        <v>0</v>
      </c>
      <c r="Q173" s="196">
        <v>9.0000000000000006E-5</v>
      </c>
      <c r="R173" s="196">
        <f>Q173*H173</f>
        <v>2.52E-2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369</v>
      </c>
      <c r="AT173" s="198" t="s">
        <v>127</v>
      </c>
      <c r="AU173" s="198" t="s">
        <v>86</v>
      </c>
      <c r="AY173" s="16" t="s">
        <v>125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84</v>
      </c>
      <c r="BK173" s="199">
        <f>ROUND(I173*H173,2)</f>
        <v>0</v>
      </c>
      <c r="BL173" s="16" t="s">
        <v>369</v>
      </c>
      <c r="BM173" s="198" t="s">
        <v>432</v>
      </c>
    </row>
    <row r="174" spans="1:65" s="13" customFormat="1" ht="10" x14ac:dyDescent="0.2">
      <c r="B174" s="200"/>
      <c r="C174" s="201"/>
      <c r="D174" s="202" t="s">
        <v>133</v>
      </c>
      <c r="E174" s="203" t="s">
        <v>1</v>
      </c>
      <c r="F174" s="204" t="s">
        <v>425</v>
      </c>
      <c r="G174" s="201"/>
      <c r="H174" s="205">
        <v>280</v>
      </c>
      <c r="I174" s="206"/>
      <c r="J174" s="201"/>
      <c r="K174" s="201"/>
      <c r="L174" s="207"/>
      <c r="M174" s="243"/>
      <c r="N174" s="244"/>
      <c r="O174" s="244"/>
      <c r="P174" s="244"/>
      <c r="Q174" s="244"/>
      <c r="R174" s="244"/>
      <c r="S174" s="244"/>
      <c r="T174" s="245"/>
      <c r="AT174" s="211" t="s">
        <v>133</v>
      </c>
      <c r="AU174" s="211" t="s">
        <v>86</v>
      </c>
      <c r="AV174" s="13" t="s">
        <v>86</v>
      </c>
      <c r="AW174" s="13" t="s">
        <v>32</v>
      </c>
      <c r="AX174" s="13" t="s">
        <v>84</v>
      </c>
      <c r="AY174" s="211" t="s">
        <v>125</v>
      </c>
    </row>
    <row r="175" spans="1:65" s="2" customFormat="1" ht="7" customHeight="1" x14ac:dyDescent="0.2">
      <c r="A175" s="3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eCWEr4X1BwDu2Non9HY3uKymXgzdPX6rPaN/GGPwROHFVYOXz5LzvmnooC7smUR1KJjRL2//mkcIviepYt8V+g==" saltValue="0ZJM+yBt9VSbCBX0imVOf0w6dob8P4fv2jjPWggXTG/GGDdqK/Rt6htxzGv7bgOG/Bzocphym4zlwjdxK0GOJw==" spinCount="100000" sheet="1" objects="1" scenarios="1" formatColumns="0" formatRows="0" autoFilter="0"/>
  <autoFilter ref="C122:K17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3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92</v>
      </c>
    </row>
    <row r="3" spans="1:46" s="1" customFormat="1" ht="7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5" customHeight="1" x14ac:dyDescent="0.2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7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90" t="str">
        <f>'Rekapitulace stavby'!K6</f>
        <v>Výměna povrchu a nové osvětlení fotbalového hřiště u ISŠTE</v>
      </c>
      <c r="F7" s="291"/>
      <c r="G7" s="291"/>
      <c r="H7" s="291"/>
      <c r="L7" s="19"/>
    </row>
    <row r="8" spans="1:46" s="2" customFormat="1" ht="12" customHeight="1" x14ac:dyDescent="0.2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92" t="s">
        <v>433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8. 3. 2021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">
        <v>31</v>
      </c>
      <c r="F21" s="33"/>
      <c r="G21" s="33"/>
      <c r="H21" s="33"/>
      <c r="I21" s="111" t="s">
        <v>27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7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 x14ac:dyDescent="0.2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8"/>
      <c r="C33" s="33"/>
      <c r="D33" s="121" t="s">
        <v>40</v>
      </c>
      <c r="E33" s="111" t="s">
        <v>41</v>
      </c>
      <c r="F33" s="122">
        <f>ROUND((SUM(BE121:BE152)),  2)</f>
        <v>0</v>
      </c>
      <c r="G33" s="33"/>
      <c r="H33" s="33"/>
      <c r="I33" s="123">
        <v>0.21</v>
      </c>
      <c r="J33" s="122">
        <f>ROUND(((SUM(BE121:BE152))*I33),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8"/>
      <c r="C34" s="33"/>
      <c r="D34" s="33"/>
      <c r="E34" s="111" t="s">
        <v>42</v>
      </c>
      <c r="F34" s="122">
        <f>ROUND((SUM(BF121:BF152)),  2)</f>
        <v>0</v>
      </c>
      <c r="G34" s="33"/>
      <c r="H34" s="33"/>
      <c r="I34" s="123">
        <v>0.15</v>
      </c>
      <c r="J34" s="122">
        <f>ROUND(((SUM(BF121:BF152))*I34),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8"/>
      <c r="C35" s="33"/>
      <c r="D35" s="33"/>
      <c r="E35" s="111" t="s">
        <v>43</v>
      </c>
      <c r="F35" s="122">
        <f>ROUND((SUM(BG121:BG152)),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8"/>
      <c r="C36" s="33"/>
      <c r="D36" s="33"/>
      <c r="E36" s="111" t="s">
        <v>44</v>
      </c>
      <c r="F36" s="122">
        <f>ROUND((SUM(BH121:BH152)),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8"/>
      <c r="C37" s="33"/>
      <c r="D37" s="33"/>
      <c r="E37" s="111" t="s">
        <v>45</v>
      </c>
      <c r="F37" s="122">
        <f>ROUND((SUM(BI121:BI152)),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 x14ac:dyDescent="0.2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19"/>
      <c r="L41" s="19"/>
    </row>
    <row r="42" spans="1:31" s="1" customFormat="1" ht="14.4" customHeight="1" x14ac:dyDescent="0.2">
      <c r="B42" s="19"/>
      <c r="L42" s="19"/>
    </row>
    <row r="43" spans="1:31" s="1" customFormat="1" ht="14.4" customHeight="1" x14ac:dyDescent="0.2">
      <c r="B43" s="19"/>
      <c r="L43" s="19"/>
    </row>
    <row r="44" spans="1:31" s="1" customFormat="1" ht="14.4" customHeight="1" x14ac:dyDescent="0.2">
      <c r="B44" s="19"/>
      <c r="L44" s="19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0" x14ac:dyDescent="0.2">
      <c r="B51" s="19"/>
      <c r="L51" s="19"/>
    </row>
    <row r="52" spans="1:31" ht="10" x14ac:dyDescent="0.2">
      <c r="B52" s="19"/>
      <c r="L52" s="19"/>
    </row>
    <row r="53" spans="1:31" ht="10" x14ac:dyDescent="0.2">
      <c r="B53" s="19"/>
      <c r="L53" s="19"/>
    </row>
    <row r="54" spans="1:31" ht="10" x14ac:dyDescent="0.2">
      <c r="B54" s="19"/>
      <c r="L54" s="19"/>
    </row>
    <row r="55" spans="1:31" ht="10" x14ac:dyDescent="0.2">
      <c r="B55" s="19"/>
      <c r="L55" s="19"/>
    </row>
    <row r="56" spans="1:31" ht="10" x14ac:dyDescent="0.2">
      <c r="B56" s="19"/>
      <c r="L56" s="19"/>
    </row>
    <row r="57" spans="1:31" ht="10" x14ac:dyDescent="0.2">
      <c r="B57" s="19"/>
      <c r="L57" s="19"/>
    </row>
    <row r="58" spans="1:31" ht="10" x14ac:dyDescent="0.2">
      <c r="B58" s="19"/>
      <c r="L58" s="19"/>
    </row>
    <row r="59" spans="1:31" ht="10" x14ac:dyDescent="0.2">
      <c r="B59" s="19"/>
      <c r="L59" s="19"/>
    </row>
    <row r="60" spans="1:31" ht="10" x14ac:dyDescent="0.2">
      <c r="B60" s="19"/>
      <c r="L60" s="19"/>
    </row>
    <row r="61" spans="1:31" s="2" customFormat="1" ht="12.5" x14ac:dyDescent="0.2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" x14ac:dyDescent="0.2">
      <c r="B62" s="19"/>
      <c r="L62" s="19"/>
    </row>
    <row r="63" spans="1:31" ht="10" x14ac:dyDescent="0.2">
      <c r="B63" s="19"/>
      <c r="L63" s="19"/>
    </row>
    <row r="64" spans="1:31" ht="10" x14ac:dyDescent="0.2">
      <c r="B64" s="19"/>
      <c r="L64" s="19"/>
    </row>
    <row r="65" spans="1:31" s="2" customFormat="1" ht="13" x14ac:dyDescent="0.2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" x14ac:dyDescent="0.2">
      <c r="B66" s="19"/>
      <c r="L66" s="19"/>
    </row>
    <row r="67" spans="1:31" ht="10" x14ac:dyDescent="0.2">
      <c r="B67" s="19"/>
      <c r="L67" s="19"/>
    </row>
    <row r="68" spans="1:31" ht="10" x14ac:dyDescent="0.2">
      <c r="B68" s="19"/>
      <c r="L68" s="19"/>
    </row>
    <row r="69" spans="1:31" ht="10" x14ac:dyDescent="0.2">
      <c r="B69" s="19"/>
      <c r="L69" s="19"/>
    </row>
    <row r="70" spans="1:31" ht="10" x14ac:dyDescent="0.2">
      <c r="B70" s="19"/>
      <c r="L70" s="19"/>
    </row>
    <row r="71" spans="1:31" ht="10" x14ac:dyDescent="0.2">
      <c r="B71" s="19"/>
      <c r="L71" s="19"/>
    </row>
    <row r="72" spans="1:31" ht="10" x14ac:dyDescent="0.2">
      <c r="B72" s="19"/>
      <c r="L72" s="19"/>
    </row>
    <row r="73" spans="1:31" ht="10" x14ac:dyDescent="0.2">
      <c r="B73" s="19"/>
      <c r="L73" s="19"/>
    </row>
    <row r="74" spans="1:31" ht="10" x14ac:dyDescent="0.2">
      <c r="B74" s="19"/>
      <c r="L74" s="19"/>
    </row>
    <row r="75" spans="1:31" ht="10" x14ac:dyDescent="0.2">
      <c r="B75" s="19"/>
      <c r="L75" s="19"/>
    </row>
    <row r="76" spans="1:31" s="2" customFormat="1" ht="12.5" x14ac:dyDescent="0.2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 x14ac:dyDescent="0.2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97" t="str">
        <f>E7</f>
        <v>Výměna povrchu a nové osvětlení fotbalového hřiště u ISŠTE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68" t="str">
        <f>E9</f>
        <v>VRN - Vedlejší rozpočtové náklady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>Sokolov</v>
      </c>
      <c r="G89" s="35"/>
      <c r="H89" s="35"/>
      <c r="I89" s="28" t="s">
        <v>22</v>
      </c>
      <c r="J89" s="65" t="str">
        <f>IF(J12="","",J12)</f>
        <v>8. 3. 2021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 x14ac:dyDescent="0.2">
      <c r="A91" s="33"/>
      <c r="B91" s="34"/>
      <c r="C91" s="28" t="s">
        <v>24</v>
      </c>
      <c r="D91" s="35"/>
      <c r="E91" s="35"/>
      <c r="F91" s="26" t="str">
        <f>E15</f>
        <v>Město Sokolov</v>
      </c>
      <c r="G91" s="35"/>
      <c r="H91" s="35"/>
      <c r="I91" s="28" t="s">
        <v>30</v>
      </c>
      <c r="J91" s="31" t="str">
        <f>E21</f>
        <v>Ing. Jiří Dvořák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 x14ac:dyDescent="0.2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Petr Macek, Otevřená 680/7, Kuřim 664 34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 x14ac:dyDescent="0.2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5" customHeight="1" x14ac:dyDescent="0.2">
      <c r="B97" s="146"/>
      <c r="C97" s="147"/>
      <c r="D97" s="148" t="s">
        <v>433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 x14ac:dyDescent="0.2">
      <c r="B98" s="152"/>
      <c r="C98" s="153"/>
      <c r="D98" s="154" t="s">
        <v>434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 x14ac:dyDescent="0.2">
      <c r="B99" s="152"/>
      <c r="C99" s="153"/>
      <c r="D99" s="154" t="s">
        <v>435</v>
      </c>
      <c r="E99" s="155"/>
      <c r="F99" s="155"/>
      <c r="G99" s="155"/>
      <c r="H99" s="155"/>
      <c r="I99" s="155"/>
      <c r="J99" s="156">
        <f>J138</f>
        <v>0</v>
      </c>
      <c r="K99" s="153"/>
      <c r="L99" s="157"/>
    </row>
    <row r="100" spans="1:31" s="10" customFormat="1" ht="19.899999999999999" customHeight="1" x14ac:dyDescent="0.2">
      <c r="B100" s="152"/>
      <c r="C100" s="153"/>
      <c r="D100" s="154" t="s">
        <v>436</v>
      </c>
      <c r="E100" s="155"/>
      <c r="F100" s="155"/>
      <c r="G100" s="155"/>
      <c r="H100" s="155"/>
      <c r="I100" s="155"/>
      <c r="J100" s="156">
        <f>J145</f>
        <v>0</v>
      </c>
      <c r="K100" s="153"/>
      <c r="L100" s="157"/>
    </row>
    <row r="101" spans="1:31" s="10" customFormat="1" ht="19.899999999999999" customHeight="1" x14ac:dyDescent="0.2">
      <c r="B101" s="152"/>
      <c r="C101" s="153"/>
      <c r="D101" s="154" t="s">
        <v>437</v>
      </c>
      <c r="E101" s="155"/>
      <c r="F101" s="155"/>
      <c r="G101" s="155"/>
      <c r="H101" s="155"/>
      <c r="I101" s="155"/>
      <c r="J101" s="156">
        <f>J148</f>
        <v>0</v>
      </c>
      <c r="K101" s="153"/>
      <c r="L101" s="157"/>
    </row>
    <row r="102" spans="1:31" s="2" customFormat="1" ht="21.75" customHeight="1" x14ac:dyDescent="0.2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 x14ac:dyDescent="0.2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 x14ac:dyDescent="0.2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 x14ac:dyDescent="0.2">
      <c r="A108" s="33"/>
      <c r="B108" s="34"/>
      <c r="C108" s="22" t="s">
        <v>110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 x14ac:dyDescent="0.2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5"/>
      <c r="D111" s="35"/>
      <c r="E111" s="297" t="str">
        <f>E7</f>
        <v>Výměna povrchu a nové osvětlení fotbalového hřiště u ISŠTE</v>
      </c>
      <c r="F111" s="298"/>
      <c r="G111" s="298"/>
      <c r="H111" s="298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94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5"/>
      <c r="D113" s="35"/>
      <c r="E113" s="268" t="str">
        <f>E9</f>
        <v>VRN - Vedlejší rozpočtové náklady</v>
      </c>
      <c r="F113" s="299"/>
      <c r="G113" s="299"/>
      <c r="H113" s="29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 x14ac:dyDescent="0.2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5"/>
      <c r="E115" s="35"/>
      <c r="F115" s="26" t="str">
        <f>F12</f>
        <v>Sokolov</v>
      </c>
      <c r="G115" s="35"/>
      <c r="H115" s="35"/>
      <c r="I115" s="28" t="s">
        <v>22</v>
      </c>
      <c r="J115" s="65" t="str">
        <f>IF(J12="","",J12)</f>
        <v>8. 3. 2021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 x14ac:dyDescent="0.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 x14ac:dyDescent="0.2">
      <c r="A117" s="33"/>
      <c r="B117" s="34"/>
      <c r="C117" s="28" t="s">
        <v>24</v>
      </c>
      <c r="D117" s="35"/>
      <c r="E117" s="35"/>
      <c r="F117" s="26" t="str">
        <f>E15</f>
        <v>Město Sokolov</v>
      </c>
      <c r="G117" s="35"/>
      <c r="H117" s="35"/>
      <c r="I117" s="28" t="s">
        <v>30</v>
      </c>
      <c r="J117" s="31" t="str">
        <f>E21</f>
        <v>Ing. Jiří Dvořák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65" customHeight="1" x14ac:dyDescent="0.2">
      <c r="A118" s="33"/>
      <c r="B118" s="34"/>
      <c r="C118" s="28" t="s">
        <v>28</v>
      </c>
      <c r="D118" s="35"/>
      <c r="E118" s="35"/>
      <c r="F118" s="26" t="str">
        <f>IF(E18="","",E18)</f>
        <v>Vyplň údaj</v>
      </c>
      <c r="G118" s="35"/>
      <c r="H118" s="35"/>
      <c r="I118" s="28" t="s">
        <v>33</v>
      </c>
      <c r="J118" s="31" t="str">
        <f>E24</f>
        <v>Petr Macek, Otevřená 680/7, Kuřim 664 34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 x14ac:dyDescent="0.2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58"/>
      <c r="B120" s="159"/>
      <c r="C120" s="160" t="s">
        <v>111</v>
      </c>
      <c r="D120" s="161" t="s">
        <v>61</v>
      </c>
      <c r="E120" s="161" t="s">
        <v>57</v>
      </c>
      <c r="F120" s="161" t="s">
        <v>58</v>
      </c>
      <c r="G120" s="161" t="s">
        <v>112</v>
      </c>
      <c r="H120" s="161" t="s">
        <v>113</v>
      </c>
      <c r="I120" s="161" t="s">
        <v>114</v>
      </c>
      <c r="J120" s="162" t="s">
        <v>98</v>
      </c>
      <c r="K120" s="163" t="s">
        <v>115</v>
      </c>
      <c r="L120" s="164"/>
      <c r="M120" s="74" t="s">
        <v>1</v>
      </c>
      <c r="N120" s="75" t="s">
        <v>40</v>
      </c>
      <c r="O120" s="75" t="s">
        <v>116</v>
      </c>
      <c r="P120" s="75" t="s">
        <v>117</v>
      </c>
      <c r="Q120" s="75" t="s">
        <v>118</v>
      </c>
      <c r="R120" s="75" t="s">
        <v>119</v>
      </c>
      <c r="S120" s="75" t="s">
        <v>120</v>
      </c>
      <c r="T120" s="76" t="s">
        <v>121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75" customHeight="1" x14ac:dyDescent="0.35">
      <c r="A121" s="33"/>
      <c r="B121" s="34"/>
      <c r="C121" s="81" t="s">
        <v>122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</f>
        <v>0</v>
      </c>
      <c r="Q121" s="78"/>
      <c r="R121" s="167">
        <f>R122</f>
        <v>0</v>
      </c>
      <c r="S121" s="78"/>
      <c r="T121" s="168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75</v>
      </c>
      <c r="AU121" s="16" t="s">
        <v>100</v>
      </c>
      <c r="BK121" s="169">
        <f>BK122</f>
        <v>0</v>
      </c>
    </row>
    <row r="122" spans="1:65" s="12" customFormat="1" ht="25.9" customHeight="1" x14ac:dyDescent="0.35">
      <c r="B122" s="170"/>
      <c r="C122" s="171"/>
      <c r="D122" s="172" t="s">
        <v>75</v>
      </c>
      <c r="E122" s="173" t="s">
        <v>90</v>
      </c>
      <c r="F122" s="173" t="s">
        <v>91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P123+P138+P145+P148</f>
        <v>0</v>
      </c>
      <c r="Q122" s="178"/>
      <c r="R122" s="179">
        <f>R123+R138+R145+R148</f>
        <v>0</v>
      </c>
      <c r="S122" s="178"/>
      <c r="T122" s="180">
        <f>T123+T138+T145+T148</f>
        <v>0</v>
      </c>
      <c r="AR122" s="181" t="s">
        <v>155</v>
      </c>
      <c r="AT122" s="182" t="s">
        <v>75</v>
      </c>
      <c r="AU122" s="182" t="s">
        <v>76</v>
      </c>
      <c r="AY122" s="181" t="s">
        <v>125</v>
      </c>
      <c r="BK122" s="183">
        <f>BK123+BK138+BK145+BK148</f>
        <v>0</v>
      </c>
    </row>
    <row r="123" spans="1:65" s="12" customFormat="1" ht="22.75" customHeight="1" x14ac:dyDescent="0.25">
      <c r="B123" s="170"/>
      <c r="C123" s="171"/>
      <c r="D123" s="172" t="s">
        <v>75</v>
      </c>
      <c r="E123" s="184" t="s">
        <v>438</v>
      </c>
      <c r="F123" s="184" t="s">
        <v>439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SUM(P124:P137)</f>
        <v>0</v>
      </c>
      <c r="Q123" s="178"/>
      <c r="R123" s="179">
        <f>SUM(R124:R137)</f>
        <v>0</v>
      </c>
      <c r="S123" s="178"/>
      <c r="T123" s="180">
        <f>SUM(T124:T137)</f>
        <v>0</v>
      </c>
      <c r="AR123" s="181" t="s">
        <v>155</v>
      </c>
      <c r="AT123" s="182" t="s">
        <v>75</v>
      </c>
      <c r="AU123" s="182" t="s">
        <v>84</v>
      </c>
      <c r="AY123" s="181" t="s">
        <v>125</v>
      </c>
      <c r="BK123" s="183">
        <f>SUM(BK124:BK137)</f>
        <v>0</v>
      </c>
    </row>
    <row r="124" spans="1:65" s="2" customFormat="1" ht="16.5" customHeight="1" x14ac:dyDescent="0.2">
      <c r="A124" s="33"/>
      <c r="B124" s="34"/>
      <c r="C124" s="186" t="s">
        <v>84</v>
      </c>
      <c r="D124" s="186" t="s">
        <v>127</v>
      </c>
      <c r="E124" s="187" t="s">
        <v>440</v>
      </c>
      <c r="F124" s="188" t="s">
        <v>441</v>
      </c>
      <c r="G124" s="189" t="s">
        <v>442</v>
      </c>
      <c r="H124" s="190">
        <v>1</v>
      </c>
      <c r="I124" s="191"/>
      <c r="J124" s="192">
        <f>ROUND(I124*H124,2)</f>
        <v>0</v>
      </c>
      <c r="K124" s="193"/>
      <c r="L124" s="38"/>
      <c r="M124" s="194" t="s">
        <v>1</v>
      </c>
      <c r="N124" s="195" t="s">
        <v>41</v>
      </c>
      <c r="O124" s="70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443</v>
      </c>
      <c r="AT124" s="198" t="s">
        <v>127</v>
      </c>
      <c r="AU124" s="198" t="s">
        <v>86</v>
      </c>
      <c r="AY124" s="16" t="s">
        <v>125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6" t="s">
        <v>84</v>
      </c>
      <c r="BK124" s="199">
        <f>ROUND(I124*H124,2)</f>
        <v>0</v>
      </c>
      <c r="BL124" s="16" t="s">
        <v>443</v>
      </c>
      <c r="BM124" s="198" t="s">
        <v>444</v>
      </c>
    </row>
    <row r="125" spans="1:65" s="2" customFormat="1" ht="18" x14ac:dyDescent="0.2">
      <c r="A125" s="33"/>
      <c r="B125" s="34"/>
      <c r="C125" s="35"/>
      <c r="D125" s="202" t="s">
        <v>160</v>
      </c>
      <c r="E125" s="35"/>
      <c r="F125" s="223" t="s">
        <v>445</v>
      </c>
      <c r="G125" s="35"/>
      <c r="H125" s="35"/>
      <c r="I125" s="224"/>
      <c r="J125" s="35"/>
      <c r="K125" s="35"/>
      <c r="L125" s="38"/>
      <c r="M125" s="225"/>
      <c r="N125" s="226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160</v>
      </c>
      <c r="AU125" s="16" t="s">
        <v>86</v>
      </c>
    </row>
    <row r="126" spans="1:65" s="2" customFormat="1" ht="16.5" customHeight="1" x14ac:dyDescent="0.2">
      <c r="A126" s="33"/>
      <c r="B126" s="34"/>
      <c r="C126" s="186" t="s">
        <v>86</v>
      </c>
      <c r="D126" s="186" t="s">
        <v>127</v>
      </c>
      <c r="E126" s="187" t="s">
        <v>446</v>
      </c>
      <c r="F126" s="188" t="s">
        <v>447</v>
      </c>
      <c r="G126" s="189" t="s">
        <v>442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41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443</v>
      </c>
      <c r="AT126" s="198" t="s">
        <v>127</v>
      </c>
      <c r="AU126" s="198" t="s">
        <v>86</v>
      </c>
      <c r="AY126" s="16" t="s">
        <v>125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84</v>
      </c>
      <c r="BK126" s="199">
        <f>ROUND(I126*H126,2)</f>
        <v>0</v>
      </c>
      <c r="BL126" s="16" t="s">
        <v>443</v>
      </c>
      <c r="BM126" s="198" t="s">
        <v>448</v>
      </c>
    </row>
    <row r="127" spans="1:65" s="2" customFormat="1" ht="18" x14ac:dyDescent="0.2">
      <c r="A127" s="33"/>
      <c r="B127" s="34"/>
      <c r="C127" s="35"/>
      <c r="D127" s="202" t="s">
        <v>160</v>
      </c>
      <c r="E127" s="35"/>
      <c r="F127" s="223" t="s">
        <v>449</v>
      </c>
      <c r="G127" s="35"/>
      <c r="H127" s="35"/>
      <c r="I127" s="224"/>
      <c r="J127" s="35"/>
      <c r="K127" s="35"/>
      <c r="L127" s="38"/>
      <c r="M127" s="225"/>
      <c r="N127" s="226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160</v>
      </c>
      <c r="AU127" s="16" t="s">
        <v>86</v>
      </c>
    </row>
    <row r="128" spans="1:65" s="2" customFormat="1" ht="16.5" customHeight="1" x14ac:dyDescent="0.2">
      <c r="A128" s="33"/>
      <c r="B128" s="34"/>
      <c r="C128" s="186" t="s">
        <v>143</v>
      </c>
      <c r="D128" s="186" t="s">
        <v>127</v>
      </c>
      <c r="E128" s="187" t="s">
        <v>450</v>
      </c>
      <c r="F128" s="188" t="s">
        <v>451</v>
      </c>
      <c r="G128" s="189" t="s">
        <v>442</v>
      </c>
      <c r="H128" s="190">
        <v>1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41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443</v>
      </c>
      <c r="AT128" s="198" t="s">
        <v>127</v>
      </c>
      <c r="AU128" s="198" t="s">
        <v>86</v>
      </c>
      <c r="AY128" s="16" t="s">
        <v>125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84</v>
      </c>
      <c r="BK128" s="199">
        <f>ROUND(I128*H128,2)</f>
        <v>0</v>
      </c>
      <c r="BL128" s="16" t="s">
        <v>443</v>
      </c>
      <c r="BM128" s="198" t="s">
        <v>452</v>
      </c>
    </row>
    <row r="129" spans="1:65" s="2" customFormat="1" ht="18" x14ac:dyDescent="0.2">
      <c r="A129" s="33"/>
      <c r="B129" s="34"/>
      <c r="C129" s="35"/>
      <c r="D129" s="202" t="s">
        <v>160</v>
      </c>
      <c r="E129" s="35"/>
      <c r="F129" s="223" t="s">
        <v>453</v>
      </c>
      <c r="G129" s="35"/>
      <c r="H129" s="35"/>
      <c r="I129" s="224"/>
      <c r="J129" s="35"/>
      <c r="K129" s="35"/>
      <c r="L129" s="38"/>
      <c r="M129" s="225"/>
      <c r="N129" s="226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160</v>
      </c>
      <c r="AU129" s="16" t="s">
        <v>86</v>
      </c>
    </row>
    <row r="130" spans="1:65" s="2" customFormat="1" ht="16.5" customHeight="1" x14ac:dyDescent="0.2">
      <c r="A130" s="33"/>
      <c r="B130" s="34"/>
      <c r="C130" s="186" t="s">
        <v>131</v>
      </c>
      <c r="D130" s="186" t="s">
        <v>127</v>
      </c>
      <c r="E130" s="187" t="s">
        <v>454</v>
      </c>
      <c r="F130" s="188" t="s">
        <v>455</v>
      </c>
      <c r="G130" s="189" t="s">
        <v>442</v>
      </c>
      <c r="H130" s="190">
        <v>1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41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443</v>
      </c>
      <c r="AT130" s="198" t="s">
        <v>127</v>
      </c>
      <c r="AU130" s="198" t="s">
        <v>86</v>
      </c>
      <c r="AY130" s="16" t="s">
        <v>125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84</v>
      </c>
      <c r="BK130" s="199">
        <f>ROUND(I130*H130,2)</f>
        <v>0</v>
      </c>
      <c r="BL130" s="16" t="s">
        <v>443</v>
      </c>
      <c r="BM130" s="198" t="s">
        <v>456</v>
      </c>
    </row>
    <row r="131" spans="1:65" s="2" customFormat="1" ht="18" x14ac:dyDescent="0.2">
      <c r="A131" s="33"/>
      <c r="B131" s="34"/>
      <c r="C131" s="35"/>
      <c r="D131" s="202" t="s">
        <v>160</v>
      </c>
      <c r="E131" s="35"/>
      <c r="F131" s="223" t="s">
        <v>457</v>
      </c>
      <c r="G131" s="35"/>
      <c r="H131" s="35"/>
      <c r="I131" s="224"/>
      <c r="J131" s="35"/>
      <c r="K131" s="35"/>
      <c r="L131" s="38"/>
      <c r="M131" s="225"/>
      <c r="N131" s="226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160</v>
      </c>
      <c r="AU131" s="16" t="s">
        <v>86</v>
      </c>
    </row>
    <row r="132" spans="1:65" s="2" customFormat="1" ht="16.5" customHeight="1" x14ac:dyDescent="0.2">
      <c r="A132" s="33"/>
      <c r="B132" s="34"/>
      <c r="C132" s="186" t="s">
        <v>155</v>
      </c>
      <c r="D132" s="186" t="s">
        <v>127</v>
      </c>
      <c r="E132" s="187" t="s">
        <v>458</v>
      </c>
      <c r="F132" s="188" t="s">
        <v>459</v>
      </c>
      <c r="G132" s="189" t="s">
        <v>442</v>
      </c>
      <c r="H132" s="190">
        <v>1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41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443</v>
      </c>
      <c r="AT132" s="198" t="s">
        <v>127</v>
      </c>
      <c r="AU132" s="198" t="s">
        <v>86</v>
      </c>
      <c r="AY132" s="16" t="s">
        <v>125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84</v>
      </c>
      <c r="BK132" s="199">
        <f>ROUND(I132*H132,2)</f>
        <v>0</v>
      </c>
      <c r="BL132" s="16" t="s">
        <v>443</v>
      </c>
      <c r="BM132" s="198" t="s">
        <v>460</v>
      </c>
    </row>
    <row r="133" spans="1:65" s="2" customFormat="1" ht="18" x14ac:dyDescent="0.2">
      <c r="A133" s="33"/>
      <c r="B133" s="34"/>
      <c r="C133" s="35"/>
      <c r="D133" s="202" t="s">
        <v>160</v>
      </c>
      <c r="E133" s="35"/>
      <c r="F133" s="223" t="s">
        <v>461</v>
      </c>
      <c r="G133" s="35"/>
      <c r="H133" s="35"/>
      <c r="I133" s="224"/>
      <c r="J133" s="35"/>
      <c r="K133" s="35"/>
      <c r="L133" s="38"/>
      <c r="M133" s="225"/>
      <c r="N133" s="226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160</v>
      </c>
      <c r="AU133" s="16" t="s">
        <v>86</v>
      </c>
    </row>
    <row r="134" spans="1:65" s="2" customFormat="1" ht="16.5" customHeight="1" x14ac:dyDescent="0.2">
      <c r="A134" s="33"/>
      <c r="B134" s="34"/>
      <c r="C134" s="186" t="s">
        <v>162</v>
      </c>
      <c r="D134" s="186" t="s">
        <v>127</v>
      </c>
      <c r="E134" s="187" t="s">
        <v>462</v>
      </c>
      <c r="F134" s="188" t="s">
        <v>463</v>
      </c>
      <c r="G134" s="189" t="s">
        <v>442</v>
      </c>
      <c r="H134" s="190">
        <v>1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41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443</v>
      </c>
      <c r="AT134" s="198" t="s">
        <v>127</v>
      </c>
      <c r="AU134" s="198" t="s">
        <v>86</v>
      </c>
      <c r="AY134" s="16" t="s">
        <v>125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84</v>
      </c>
      <c r="BK134" s="199">
        <f>ROUND(I134*H134,2)</f>
        <v>0</v>
      </c>
      <c r="BL134" s="16" t="s">
        <v>443</v>
      </c>
      <c r="BM134" s="198" t="s">
        <v>464</v>
      </c>
    </row>
    <row r="135" spans="1:65" s="2" customFormat="1" ht="18" x14ac:dyDescent="0.2">
      <c r="A135" s="33"/>
      <c r="B135" s="34"/>
      <c r="C135" s="35"/>
      <c r="D135" s="202" t="s">
        <v>160</v>
      </c>
      <c r="E135" s="35"/>
      <c r="F135" s="223" t="s">
        <v>465</v>
      </c>
      <c r="G135" s="35"/>
      <c r="H135" s="35"/>
      <c r="I135" s="224"/>
      <c r="J135" s="35"/>
      <c r="K135" s="35"/>
      <c r="L135" s="38"/>
      <c r="M135" s="225"/>
      <c r="N135" s="226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160</v>
      </c>
      <c r="AU135" s="16" t="s">
        <v>86</v>
      </c>
    </row>
    <row r="136" spans="1:65" s="2" customFormat="1" ht="16.5" customHeight="1" x14ac:dyDescent="0.2">
      <c r="A136" s="33"/>
      <c r="B136" s="34"/>
      <c r="C136" s="186" t="s">
        <v>168</v>
      </c>
      <c r="D136" s="186" t="s">
        <v>127</v>
      </c>
      <c r="E136" s="187" t="s">
        <v>466</v>
      </c>
      <c r="F136" s="188" t="s">
        <v>467</v>
      </c>
      <c r="G136" s="189" t="s">
        <v>442</v>
      </c>
      <c r="H136" s="190">
        <v>1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41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443</v>
      </c>
      <c r="AT136" s="198" t="s">
        <v>127</v>
      </c>
      <c r="AU136" s="198" t="s">
        <v>86</v>
      </c>
      <c r="AY136" s="16" t="s">
        <v>125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84</v>
      </c>
      <c r="BK136" s="199">
        <f>ROUND(I136*H136,2)</f>
        <v>0</v>
      </c>
      <c r="BL136" s="16" t="s">
        <v>443</v>
      </c>
      <c r="BM136" s="198" t="s">
        <v>468</v>
      </c>
    </row>
    <row r="137" spans="1:65" s="2" customFormat="1" ht="18" x14ac:dyDescent="0.2">
      <c r="A137" s="33"/>
      <c r="B137" s="34"/>
      <c r="C137" s="35"/>
      <c r="D137" s="202" t="s">
        <v>160</v>
      </c>
      <c r="E137" s="35"/>
      <c r="F137" s="223" t="s">
        <v>469</v>
      </c>
      <c r="G137" s="35"/>
      <c r="H137" s="35"/>
      <c r="I137" s="224"/>
      <c r="J137" s="35"/>
      <c r="K137" s="35"/>
      <c r="L137" s="38"/>
      <c r="M137" s="225"/>
      <c r="N137" s="226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160</v>
      </c>
      <c r="AU137" s="16" t="s">
        <v>86</v>
      </c>
    </row>
    <row r="138" spans="1:65" s="12" customFormat="1" ht="22.75" customHeight="1" x14ac:dyDescent="0.25">
      <c r="B138" s="170"/>
      <c r="C138" s="171"/>
      <c r="D138" s="172" t="s">
        <v>75</v>
      </c>
      <c r="E138" s="184" t="s">
        <v>470</v>
      </c>
      <c r="F138" s="184" t="s">
        <v>471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SUM(P139:P144)</f>
        <v>0</v>
      </c>
      <c r="Q138" s="178"/>
      <c r="R138" s="179">
        <f>SUM(R139:R144)</f>
        <v>0</v>
      </c>
      <c r="S138" s="178"/>
      <c r="T138" s="180">
        <f>SUM(T139:T144)</f>
        <v>0</v>
      </c>
      <c r="AR138" s="181" t="s">
        <v>155</v>
      </c>
      <c r="AT138" s="182" t="s">
        <v>75</v>
      </c>
      <c r="AU138" s="182" t="s">
        <v>84</v>
      </c>
      <c r="AY138" s="181" t="s">
        <v>125</v>
      </c>
      <c r="BK138" s="183">
        <f>SUM(BK139:BK144)</f>
        <v>0</v>
      </c>
    </row>
    <row r="139" spans="1:65" s="2" customFormat="1" ht="16.5" customHeight="1" x14ac:dyDescent="0.2">
      <c r="A139" s="33"/>
      <c r="B139" s="34"/>
      <c r="C139" s="186" t="s">
        <v>173</v>
      </c>
      <c r="D139" s="186" t="s">
        <v>127</v>
      </c>
      <c r="E139" s="187" t="s">
        <v>472</v>
      </c>
      <c r="F139" s="188" t="s">
        <v>471</v>
      </c>
      <c r="G139" s="189" t="s">
        <v>442</v>
      </c>
      <c r="H139" s="190">
        <v>1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41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443</v>
      </c>
      <c r="AT139" s="198" t="s">
        <v>127</v>
      </c>
      <c r="AU139" s="198" t="s">
        <v>86</v>
      </c>
      <c r="AY139" s="16" t="s">
        <v>125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84</v>
      </c>
      <c r="BK139" s="199">
        <f>ROUND(I139*H139,2)</f>
        <v>0</v>
      </c>
      <c r="BL139" s="16" t="s">
        <v>443</v>
      </c>
      <c r="BM139" s="198" t="s">
        <v>473</v>
      </c>
    </row>
    <row r="140" spans="1:65" s="2" customFormat="1" ht="27" x14ac:dyDescent="0.2">
      <c r="A140" s="33"/>
      <c r="B140" s="34"/>
      <c r="C140" s="35"/>
      <c r="D140" s="202" t="s">
        <v>160</v>
      </c>
      <c r="E140" s="35"/>
      <c r="F140" s="223" t="s">
        <v>474</v>
      </c>
      <c r="G140" s="35"/>
      <c r="H140" s="35"/>
      <c r="I140" s="224"/>
      <c r="J140" s="35"/>
      <c r="K140" s="35"/>
      <c r="L140" s="38"/>
      <c r="M140" s="225"/>
      <c r="N140" s="226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160</v>
      </c>
      <c r="AU140" s="16" t="s">
        <v>86</v>
      </c>
    </row>
    <row r="141" spans="1:65" s="2" customFormat="1" ht="16.5" customHeight="1" x14ac:dyDescent="0.2">
      <c r="A141" s="33"/>
      <c r="B141" s="34"/>
      <c r="C141" s="186" t="s">
        <v>177</v>
      </c>
      <c r="D141" s="186" t="s">
        <v>127</v>
      </c>
      <c r="E141" s="187" t="s">
        <v>475</v>
      </c>
      <c r="F141" s="188" t="s">
        <v>476</v>
      </c>
      <c r="G141" s="189" t="s">
        <v>442</v>
      </c>
      <c r="H141" s="190">
        <v>1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41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443</v>
      </c>
      <c r="AT141" s="198" t="s">
        <v>127</v>
      </c>
      <c r="AU141" s="198" t="s">
        <v>86</v>
      </c>
      <c r="AY141" s="16" t="s">
        <v>125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84</v>
      </c>
      <c r="BK141" s="199">
        <f>ROUND(I141*H141,2)</f>
        <v>0</v>
      </c>
      <c r="BL141" s="16" t="s">
        <v>443</v>
      </c>
      <c r="BM141" s="198" t="s">
        <v>477</v>
      </c>
    </row>
    <row r="142" spans="1:65" s="2" customFormat="1" ht="36" x14ac:dyDescent="0.2">
      <c r="A142" s="33"/>
      <c r="B142" s="34"/>
      <c r="C142" s="35"/>
      <c r="D142" s="202" t="s">
        <v>160</v>
      </c>
      <c r="E142" s="35"/>
      <c r="F142" s="223" t="s">
        <v>478</v>
      </c>
      <c r="G142" s="35"/>
      <c r="H142" s="35"/>
      <c r="I142" s="224"/>
      <c r="J142" s="35"/>
      <c r="K142" s="35"/>
      <c r="L142" s="38"/>
      <c r="M142" s="225"/>
      <c r="N142" s="226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160</v>
      </c>
      <c r="AU142" s="16" t="s">
        <v>86</v>
      </c>
    </row>
    <row r="143" spans="1:65" s="2" customFormat="1" ht="16.5" customHeight="1" x14ac:dyDescent="0.2">
      <c r="A143" s="33"/>
      <c r="B143" s="34"/>
      <c r="C143" s="186" t="s">
        <v>188</v>
      </c>
      <c r="D143" s="186" t="s">
        <v>127</v>
      </c>
      <c r="E143" s="187" t="s">
        <v>479</v>
      </c>
      <c r="F143" s="188" t="s">
        <v>480</v>
      </c>
      <c r="G143" s="189" t="s">
        <v>442</v>
      </c>
      <c r="H143" s="190">
        <v>1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41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443</v>
      </c>
      <c r="AT143" s="198" t="s">
        <v>127</v>
      </c>
      <c r="AU143" s="198" t="s">
        <v>86</v>
      </c>
      <c r="AY143" s="16" t="s">
        <v>125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84</v>
      </c>
      <c r="BK143" s="199">
        <f>ROUND(I143*H143,2)</f>
        <v>0</v>
      </c>
      <c r="BL143" s="16" t="s">
        <v>443</v>
      </c>
      <c r="BM143" s="198" t="s">
        <v>481</v>
      </c>
    </row>
    <row r="144" spans="1:65" s="2" customFormat="1" ht="27" x14ac:dyDescent="0.2">
      <c r="A144" s="33"/>
      <c r="B144" s="34"/>
      <c r="C144" s="35"/>
      <c r="D144" s="202" t="s">
        <v>160</v>
      </c>
      <c r="E144" s="35"/>
      <c r="F144" s="223" t="s">
        <v>482</v>
      </c>
      <c r="G144" s="35"/>
      <c r="H144" s="35"/>
      <c r="I144" s="224"/>
      <c r="J144" s="35"/>
      <c r="K144" s="35"/>
      <c r="L144" s="38"/>
      <c r="M144" s="225"/>
      <c r="N144" s="226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160</v>
      </c>
      <c r="AU144" s="16" t="s">
        <v>86</v>
      </c>
    </row>
    <row r="145" spans="1:65" s="12" customFormat="1" ht="22.75" customHeight="1" x14ac:dyDescent="0.25">
      <c r="B145" s="170"/>
      <c r="C145" s="171"/>
      <c r="D145" s="172" t="s">
        <v>75</v>
      </c>
      <c r="E145" s="184" t="s">
        <v>483</v>
      </c>
      <c r="F145" s="184" t="s">
        <v>484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SUM(P146:P147)</f>
        <v>0</v>
      </c>
      <c r="Q145" s="178"/>
      <c r="R145" s="179">
        <f>SUM(R146:R147)</f>
        <v>0</v>
      </c>
      <c r="S145" s="178"/>
      <c r="T145" s="180">
        <f>SUM(T146:T147)</f>
        <v>0</v>
      </c>
      <c r="AR145" s="181" t="s">
        <v>155</v>
      </c>
      <c r="AT145" s="182" t="s">
        <v>75</v>
      </c>
      <c r="AU145" s="182" t="s">
        <v>84</v>
      </c>
      <c r="AY145" s="181" t="s">
        <v>125</v>
      </c>
      <c r="BK145" s="183">
        <f>SUM(BK146:BK147)</f>
        <v>0</v>
      </c>
    </row>
    <row r="146" spans="1:65" s="2" customFormat="1" ht="16.5" customHeight="1" x14ac:dyDescent="0.2">
      <c r="A146" s="33"/>
      <c r="B146" s="34"/>
      <c r="C146" s="186" t="s">
        <v>195</v>
      </c>
      <c r="D146" s="186" t="s">
        <v>127</v>
      </c>
      <c r="E146" s="187" t="s">
        <v>485</v>
      </c>
      <c r="F146" s="188" t="s">
        <v>486</v>
      </c>
      <c r="G146" s="189" t="s">
        <v>442</v>
      </c>
      <c r="H146" s="190">
        <v>1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41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443</v>
      </c>
      <c r="AT146" s="198" t="s">
        <v>127</v>
      </c>
      <c r="AU146" s="198" t="s">
        <v>86</v>
      </c>
      <c r="AY146" s="16" t="s">
        <v>125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84</v>
      </c>
      <c r="BK146" s="199">
        <f>ROUND(I146*H146,2)</f>
        <v>0</v>
      </c>
      <c r="BL146" s="16" t="s">
        <v>443</v>
      </c>
      <c r="BM146" s="198" t="s">
        <v>487</v>
      </c>
    </row>
    <row r="147" spans="1:65" s="2" customFormat="1" ht="18" x14ac:dyDescent="0.2">
      <c r="A147" s="33"/>
      <c r="B147" s="34"/>
      <c r="C147" s="35"/>
      <c r="D147" s="202" t="s">
        <v>160</v>
      </c>
      <c r="E147" s="35"/>
      <c r="F147" s="223" t="s">
        <v>488</v>
      </c>
      <c r="G147" s="35"/>
      <c r="H147" s="35"/>
      <c r="I147" s="224"/>
      <c r="J147" s="35"/>
      <c r="K147" s="35"/>
      <c r="L147" s="38"/>
      <c r="M147" s="225"/>
      <c r="N147" s="226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160</v>
      </c>
      <c r="AU147" s="16" t="s">
        <v>86</v>
      </c>
    </row>
    <row r="148" spans="1:65" s="12" customFormat="1" ht="22.75" customHeight="1" x14ac:dyDescent="0.25">
      <c r="B148" s="170"/>
      <c r="C148" s="171"/>
      <c r="D148" s="172" t="s">
        <v>75</v>
      </c>
      <c r="E148" s="184" t="s">
        <v>489</v>
      </c>
      <c r="F148" s="184" t="s">
        <v>490</v>
      </c>
      <c r="G148" s="171"/>
      <c r="H148" s="171"/>
      <c r="I148" s="174"/>
      <c r="J148" s="185">
        <f>BK148</f>
        <v>0</v>
      </c>
      <c r="K148" s="171"/>
      <c r="L148" s="176"/>
      <c r="M148" s="177"/>
      <c r="N148" s="178"/>
      <c r="O148" s="178"/>
      <c r="P148" s="179">
        <f>SUM(P149:P152)</f>
        <v>0</v>
      </c>
      <c r="Q148" s="178"/>
      <c r="R148" s="179">
        <f>SUM(R149:R152)</f>
        <v>0</v>
      </c>
      <c r="S148" s="178"/>
      <c r="T148" s="180">
        <f>SUM(T149:T152)</f>
        <v>0</v>
      </c>
      <c r="AR148" s="181" t="s">
        <v>155</v>
      </c>
      <c r="AT148" s="182" t="s">
        <v>75</v>
      </c>
      <c r="AU148" s="182" t="s">
        <v>84</v>
      </c>
      <c r="AY148" s="181" t="s">
        <v>125</v>
      </c>
      <c r="BK148" s="183">
        <f>SUM(BK149:BK152)</f>
        <v>0</v>
      </c>
    </row>
    <row r="149" spans="1:65" s="2" customFormat="1" ht="16.5" customHeight="1" x14ac:dyDescent="0.2">
      <c r="A149" s="33"/>
      <c r="B149" s="34"/>
      <c r="C149" s="186" t="s">
        <v>201</v>
      </c>
      <c r="D149" s="186" t="s">
        <v>127</v>
      </c>
      <c r="E149" s="187" t="s">
        <v>491</v>
      </c>
      <c r="F149" s="188" t="s">
        <v>492</v>
      </c>
      <c r="G149" s="189" t="s">
        <v>442</v>
      </c>
      <c r="H149" s="190">
        <v>1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41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443</v>
      </c>
      <c r="AT149" s="198" t="s">
        <v>127</v>
      </c>
      <c r="AU149" s="198" t="s">
        <v>86</v>
      </c>
      <c r="AY149" s="16" t="s">
        <v>125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84</v>
      </c>
      <c r="BK149" s="199">
        <f>ROUND(I149*H149,2)</f>
        <v>0</v>
      </c>
      <c r="BL149" s="16" t="s">
        <v>443</v>
      </c>
      <c r="BM149" s="198" t="s">
        <v>493</v>
      </c>
    </row>
    <row r="150" spans="1:65" s="2" customFormat="1" ht="27" x14ac:dyDescent="0.2">
      <c r="A150" s="33"/>
      <c r="B150" s="34"/>
      <c r="C150" s="35"/>
      <c r="D150" s="202" t="s">
        <v>160</v>
      </c>
      <c r="E150" s="35"/>
      <c r="F150" s="223" t="s">
        <v>494</v>
      </c>
      <c r="G150" s="35"/>
      <c r="H150" s="35"/>
      <c r="I150" s="224"/>
      <c r="J150" s="35"/>
      <c r="K150" s="35"/>
      <c r="L150" s="38"/>
      <c r="M150" s="225"/>
      <c r="N150" s="226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160</v>
      </c>
      <c r="AU150" s="16" t="s">
        <v>86</v>
      </c>
    </row>
    <row r="151" spans="1:65" s="2" customFormat="1" ht="16.5" customHeight="1" x14ac:dyDescent="0.2">
      <c r="A151" s="33"/>
      <c r="B151" s="34"/>
      <c r="C151" s="186" t="s">
        <v>206</v>
      </c>
      <c r="D151" s="186" t="s">
        <v>127</v>
      </c>
      <c r="E151" s="187" t="s">
        <v>495</v>
      </c>
      <c r="F151" s="188" t="s">
        <v>496</v>
      </c>
      <c r="G151" s="189" t="s">
        <v>442</v>
      </c>
      <c r="H151" s="190">
        <v>1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41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443</v>
      </c>
      <c r="AT151" s="198" t="s">
        <v>127</v>
      </c>
      <c r="AU151" s="198" t="s">
        <v>86</v>
      </c>
      <c r="AY151" s="16" t="s">
        <v>125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84</v>
      </c>
      <c r="BK151" s="199">
        <f>ROUND(I151*H151,2)</f>
        <v>0</v>
      </c>
      <c r="BL151" s="16" t="s">
        <v>443</v>
      </c>
      <c r="BM151" s="198" t="s">
        <v>497</v>
      </c>
    </row>
    <row r="152" spans="1:65" s="2" customFormat="1" ht="18" x14ac:dyDescent="0.2">
      <c r="A152" s="33"/>
      <c r="B152" s="34"/>
      <c r="C152" s="35"/>
      <c r="D152" s="202" t="s">
        <v>160</v>
      </c>
      <c r="E152" s="35"/>
      <c r="F152" s="223" t="s">
        <v>498</v>
      </c>
      <c r="G152" s="35"/>
      <c r="H152" s="35"/>
      <c r="I152" s="224"/>
      <c r="J152" s="35"/>
      <c r="K152" s="35"/>
      <c r="L152" s="38"/>
      <c r="M152" s="246"/>
      <c r="N152" s="247"/>
      <c r="O152" s="229"/>
      <c r="P152" s="229"/>
      <c r="Q152" s="229"/>
      <c r="R152" s="229"/>
      <c r="S152" s="229"/>
      <c r="T152" s="248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160</v>
      </c>
      <c r="AU152" s="16" t="s">
        <v>86</v>
      </c>
    </row>
    <row r="153" spans="1:65" s="2" customFormat="1" ht="7" customHeight="1" x14ac:dyDescent="0.2">
      <c r="A153" s="33"/>
      <c r="B153" s="53"/>
      <c r="C153" s="54"/>
      <c r="D153" s="54"/>
      <c r="E153" s="54"/>
      <c r="F153" s="54"/>
      <c r="G153" s="54"/>
      <c r="H153" s="54"/>
      <c r="I153" s="54"/>
      <c r="J153" s="54"/>
      <c r="K153" s="54"/>
      <c r="L153" s="38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</sheetData>
  <sheetProtection algorithmName="SHA-512" hashValue="NbJfCHK1UNdv2Vz27BTjoZKJuq4JkngoNLITI1tgrOgUpamkRRcy8SCs+GakruUSBo1w5+TIPed8P7x62z+npQ==" saltValue="VLMg3ak34q3ml1zgbj6gR5GOX2M8P6enyYWACVUch+Cs6GTyThLAcRTfe2BZE8BAOtJL5TgOLg2F2aanI4Cvog==" spinCount="100000" sheet="1" objects="1" scenarios="1" formatColumns="0" formatRows="0" autoFilter="0"/>
  <autoFilter ref="C120:K15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Hrací plocha, vyb...</vt:lpstr>
      <vt:lpstr>SO 02 - Osvětlení hrací p...</vt:lpstr>
      <vt:lpstr>VRN - Vedlejší rozpočtové...</vt:lpstr>
      <vt:lpstr>'Rekapitulace stavby'!Názvy_tisku</vt:lpstr>
      <vt:lpstr>'SO 01 - Hrací plocha, vyb...'!Názvy_tisku</vt:lpstr>
      <vt:lpstr>'SO 02 - Osvětlení hrací p...'!Názvy_tisku</vt:lpstr>
      <vt:lpstr>'VRN - Vedlejší rozpočtové...'!Názvy_tisku</vt:lpstr>
      <vt:lpstr>'Rekapitulace stavby'!Oblast_tisku</vt:lpstr>
      <vt:lpstr>'SO 01 - Hrací plocha, vyb...'!Oblast_tisku</vt:lpstr>
      <vt:lpstr>'SO 02 - Osvětlení hrací p...'!Oblast_tisku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Macek</dc:creator>
  <cp:lastModifiedBy>ADMIN</cp:lastModifiedBy>
  <dcterms:created xsi:type="dcterms:W3CDTF">2021-03-10T15:36:43Z</dcterms:created>
  <dcterms:modified xsi:type="dcterms:W3CDTF">2021-03-11T08:36:44Z</dcterms:modified>
</cp:coreProperties>
</file>