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-120" yWindow="-120" windowWidth="29040" windowHeight="15720" firstSheet="4" activeTab="9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Stavební část" sheetId="13" r:id="rId5"/>
    <sheet name="Vodovod" sheetId="14" r:id="rId6"/>
    <sheet name="Komunikace" sheetId="19" r:id="rId7"/>
    <sheet name="EI" sheetId="16" r:id="rId8"/>
    <sheet name="Vegetace vysadba pece" sheetId="20" r:id="rId9"/>
    <sheet name="Vegetace kaceni osetreni" sheetId="2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6" hidden="1">Komunikace!$C$85:$K$320</definedName>
    <definedName name="_xlnm._FilterDatabase" localSheetId="5" hidden="1">Vodovod!$C$123:$L$204</definedName>
    <definedName name="CelkemDPHVypocet" localSheetId="1">Stavba!$H$48</definedName>
    <definedName name="CenaCelkem" localSheetId="9">[1]Stavba!$G$29</definedName>
    <definedName name="CenaCelkem" localSheetId="8">#REF!</definedName>
    <definedName name="CenaCelkem">Stavba!$G$29</definedName>
    <definedName name="CenaCelkemBezDPH" localSheetId="8">#REF!</definedName>
    <definedName name="CenaCelkemBezDPH">Stavba!$G$28</definedName>
    <definedName name="CenaCelkemVypocet" localSheetId="1">Stavba!$I$48</definedName>
    <definedName name="cisloobjektu" localSheetId="8">#REF!</definedName>
    <definedName name="cisloobjektu">Stavba!$D$3</definedName>
    <definedName name="CisloRozpoctu" localSheetId="7">'[2]Krycí list'!$C$2</definedName>
    <definedName name="CisloRozpoctu" localSheetId="8">'[3]Krycí list'!$C$2</definedName>
    <definedName name="CisloRozpoctu">'[4]Krycí list'!$C$2</definedName>
    <definedName name="cislostavby" localSheetId="7">'[2]Krycí list'!$A$7</definedName>
    <definedName name="CisloStavby" localSheetId="1">Stavba!$D$2</definedName>
    <definedName name="cislostavby" localSheetId="8">'[3]Krycí list'!$A$7</definedName>
    <definedName name="cislostavby">'[4]Krycí list'!$A$7</definedName>
    <definedName name="CisloStavebnihoRozpoctu" localSheetId="8">#REF!</definedName>
    <definedName name="CisloStavebnihoRozpoctu">Stavba!$D$4</definedName>
    <definedName name="dadresa" localSheetId="8">#REF!</definedName>
    <definedName name="dadresa">Stavba!$D$12:$G$12</definedName>
    <definedName name="DIČ" localSheetId="1">Stavba!$I$12</definedName>
    <definedName name="dmisto" localSheetId="8">#REF!</definedName>
    <definedName name="dmisto">Stavba!$E$13:$G$13</definedName>
    <definedName name="DPHSni" localSheetId="9">[1]Stavba!$G$24</definedName>
    <definedName name="DPHSni" localSheetId="8">#REF!</definedName>
    <definedName name="DPHSni">Stavba!$G$24</definedName>
    <definedName name="DPHZakl" localSheetId="9">[1]Stavba!$G$26</definedName>
    <definedName name="DPHZakl" localSheetId="8">#REF!</definedName>
    <definedName name="DPHZakl">Stavba!$G$26</definedName>
    <definedName name="dpsc" localSheetId="1">Stavba!$D$13</definedName>
    <definedName name="IČO" localSheetId="1">Stavba!$I$11</definedName>
    <definedName name="Mena" localSheetId="9">[1]Stavba!$J$29</definedName>
    <definedName name="Mena" localSheetId="8">#REF!</definedName>
    <definedName name="Mena">Stavba!$J$29</definedName>
    <definedName name="MistoStavby" localSheetId="8">#REF!</definedName>
    <definedName name="MistoStavby">Stavba!$D$4</definedName>
    <definedName name="nazevobjektu" localSheetId="8">#REF!</definedName>
    <definedName name="nazevobjektu">Stavba!$E$3</definedName>
    <definedName name="NazevRozpoctu" localSheetId="7">'[2]Krycí list'!$D$2</definedName>
    <definedName name="NazevRozpoctu" localSheetId="8">'[3]Krycí list'!$D$2</definedName>
    <definedName name="NazevRozpoctu">'[4]Krycí list'!$D$2</definedName>
    <definedName name="nazevstavby" localSheetId="7">'[2]Krycí list'!$C$7</definedName>
    <definedName name="NazevStavby" localSheetId="1">Stavba!$E$2</definedName>
    <definedName name="nazevstavby" localSheetId="8">'[3]Krycí list'!$C$7</definedName>
    <definedName name="nazevstavby">'[4]Krycí list'!$C$7</definedName>
    <definedName name="NazevStavebnihoRozpoctu" localSheetId="8">#REF!</definedName>
    <definedName name="NazevStavebnihoRozpoctu">Stavba!$E$4</definedName>
    <definedName name="_xlnm.Print_Titles" localSheetId="6">Komunikace!$85:$85</definedName>
    <definedName name="_xlnm.Print_Titles" localSheetId="3">OVN!$1:$7</definedName>
    <definedName name="_xlnm.Print_Titles" localSheetId="4">'Stavební část'!$1:$7</definedName>
    <definedName name="_xlnm.Print_Titles" localSheetId="5">Vodovod!$123:$123</definedName>
    <definedName name="oadresa" localSheetId="8">#REF!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7">EI!$A$1:$U$35</definedName>
    <definedName name="_xlnm.Print_Area" localSheetId="6">Komunikace!$C$4:$J$39,Komunikace!$C$45:$J$67,Komunikace!$C$73:$J$320</definedName>
    <definedName name="_xlnm.Print_Area" localSheetId="3">OVN!$A$1:$Y$28</definedName>
    <definedName name="_xlnm.Print_Area" localSheetId="1">Stavba!$A$1:$J$75</definedName>
    <definedName name="_xlnm.Print_Area" localSheetId="4">'Stavební část'!$A$1:$Y$217</definedName>
    <definedName name="_xlnm.Print_Area" localSheetId="8">'Vegetace vysadba pece'!$A$1:$G$183</definedName>
    <definedName name="_xlnm.Print_Area" localSheetId="5">Vodovod!$C$4:$K$76,Vodovod!$C$82:$K$105,Vodovod!$C$111:$L$204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 localSheetId="8">#REF!</definedName>
    <definedName name="padresa">Stavba!$D$9</definedName>
    <definedName name="pdic" localSheetId="8">#REF!</definedName>
    <definedName name="pdic">Stavba!$I$9</definedName>
    <definedName name="pico" localSheetId="8">#REF!</definedName>
    <definedName name="pico">Stavba!$I$8</definedName>
    <definedName name="pmisto" localSheetId="8">#REF!</definedName>
    <definedName name="pmisto">Stavba!$E$10</definedName>
    <definedName name="PocetMJ" localSheetId="7">#REF!</definedName>
    <definedName name="PocetMJ" localSheetId="9">#REF!</definedName>
    <definedName name="PocetMJ" localSheetId="8">#REF!</definedName>
    <definedName name="PocetMJ" localSheetId="5">#REF!</definedName>
    <definedName name="PocetMJ">#REF!</definedName>
    <definedName name="PoptavkaID" localSheetId="8">#REF!</definedName>
    <definedName name="PoptavkaID">Stavba!$A$1</definedName>
    <definedName name="pPSC" localSheetId="8">#REF!</definedName>
    <definedName name="pPSC">Stavba!$D$10</definedName>
    <definedName name="Projektant" localSheetId="8">#REF!</definedName>
    <definedName name="Projektant">Stavba!$D$8</definedName>
    <definedName name="SazbaDPH1" localSheetId="7">'[2]Krycí list'!$C$30</definedName>
    <definedName name="SazbaDPH1" localSheetId="1">Stavba!$E$23</definedName>
    <definedName name="SazbaDPH1" localSheetId="8">'[3]Krycí list'!$C$30</definedName>
    <definedName name="SazbaDPH1">'[4]Krycí list'!$C$30</definedName>
    <definedName name="SazbaDPH2" localSheetId="7">'[2]Krycí list'!$C$32</definedName>
    <definedName name="SazbaDPH2" localSheetId="1">Stavba!$E$25</definedName>
    <definedName name="SazbaDPH2" localSheetId="8">'[3]Krycí list'!$C$32</definedName>
    <definedName name="SazbaDPH2">'[4]Krycí list'!$C$32</definedName>
    <definedName name="SloupecCC" localSheetId="7">#REF!</definedName>
    <definedName name="SloupecCC" localSheetId="9">#REF!</definedName>
    <definedName name="SloupecCC" localSheetId="8">#REF!</definedName>
    <definedName name="SloupecCC" localSheetId="5">#REF!</definedName>
    <definedName name="SloupecCC">#REF!</definedName>
    <definedName name="SloupecCisloPol" localSheetId="7">#REF!</definedName>
    <definedName name="SloupecCisloPol" localSheetId="9">#REF!</definedName>
    <definedName name="SloupecCisloPol" localSheetId="8">#REF!</definedName>
    <definedName name="SloupecCisloPol" localSheetId="5">#REF!</definedName>
    <definedName name="SloupecCisloPol">#REF!</definedName>
    <definedName name="SloupecJC" localSheetId="7">#REF!</definedName>
    <definedName name="SloupecJC" localSheetId="9">#REF!</definedName>
    <definedName name="SloupecJC" localSheetId="8">#REF!</definedName>
    <definedName name="SloupecJC" localSheetId="5">#REF!</definedName>
    <definedName name="SloupecJC">#REF!</definedName>
    <definedName name="SloupecMJ" localSheetId="7">#REF!</definedName>
    <definedName name="SloupecMJ" localSheetId="9">#REF!</definedName>
    <definedName name="SloupecMJ" localSheetId="8">#REF!</definedName>
    <definedName name="SloupecMJ" localSheetId="5">#REF!</definedName>
    <definedName name="SloupecMJ">#REF!</definedName>
    <definedName name="SloupecMnozstvi" localSheetId="7">#REF!</definedName>
    <definedName name="SloupecMnozstvi" localSheetId="9">#REF!</definedName>
    <definedName name="SloupecMnozstvi" localSheetId="8">#REF!</definedName>
    <definedName name="SloupecMnozstvi" localSheetId="5">#REF!</definedName>
    <definedName name="SloupecMnozstvi">#REF!</definedName>
    <definedName name="SloupecNazPol" localSheetId="7">#REF!</definedName>
    <definedName name="SloupecNazPol" localSheetId="9">#REF!</definedName>
    <definedName name="SloupecNazPol" localSheetId="8">#REF!</definedName>
    <definedName name="SloupecNazPol" localSheetId="5">#REF!</definedName>
    <definedName name="SloupecNazPol">#REF!</definedName>
    <definedName name="SloupecPC" localSheetId="7">#REF!</definedName>
    <definedName name="SloupecPC" localSheetId="9">#REF!</definedName>
    <definedName name="SloupecPC" localSheetId="8">#REF!</definedName>
    <definedName name="SloupecPC" localSheetId="5">#REF!</definedName>
    <definedName name="SloupecPC">#REF!</definedName>
    <definedName name="Vypracoval" localSheetId="8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9">[1]Stavba!$G$23</definedName>
    <definedName name="ZakladDPHSni" localSheetId="8">#REF!</definedName>
    <definedName name="ZakladDPHSni">Stavba!$G$23</definedName>
    <definedName name="ZakladDPHSniVypocet" localSheetId="1">Stavba!$F$48</definedName>
    <definedName name="ZakladDPHZakl" localSheetId="9">[1]Stavba!$G$25</definedName>
    <definedName name="ZakladDPHZakl" localSheetId="8">#REF!</definedName>
    <definedName name="ZakladDPHZakl">Stavba!$G$25</definedName>
    <definedName name="ZakladDPHZaklVypocet" localSheetId="1">Stavba!$G$48</definedName>
    <definedName name="ZaObjednatele" localSheetId="8">#REF!</definedName>
    <definedName name="ZaObjednatele">Stavba!$G$34</definedName>
    <definedName name="Zaokrouhleni" localSheetId="8">#REF!</definedName>
    <definedName name="Zaokrouhleni">Stavba!$G$27</definedName>
    <definedName name="ZaZhotovitele" localSheetId="8">#REF!</definedName>
    <definedName name="ZaZhotovitele">Stavba!$D$34</definedName>
    <definedName name="Zhotovitel" localSheetId="8">#REF!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0" i="20"/>
  <c r="G129"/>
  <c r="G172" l="1"/>
  <c r="G174"/>
  <c r="G176"/>
  <c r="G179"/>
  <c r="G8"/>
  <c r="G9"/>
  <c r="G10"/>
  <c r="G12"/>
  <c r="G13"/>
  <c r="G14"/>
  <c r="G15"/>
  <c r="G16"/>
  <c r="G17"/>
  <c r="G19"/>
  <c r="G21"/>
  <c r="G22"/>
  <c r="G24"/>
  <c r="G7"/>
  <c r="G86"/>
  <c r="G70"/>
  <c r="G72"/>
  <c r="G73"/>
  <c r="G80"/>
  <c r="G81"/>
  <c r="G89"/>
  <c r="G62"/>
  <c r="G64"/>
  <c r="G66"/>
  <c r="G68"/>
  <c r="G116"/>
  <c r="G119"/>
  <c r="G121"/>
  <c r="G124"/>
  <c r="G126"/>
  <c r="G108"/>
  <c r="G110"/>
  <c r="G112"/>
  <c r="G113"/>
  <c r="G96"/>
  <c r="G98"/>
  <c r="G100"/>
  <c r="G102"/>
  <c r="G104"/>
  <c r="G106"/>
  <c r="G149"/>
  <c r="G138"/>
  <c r="G139"/>
  <c r="G140"/>
  <c r="G141"/>
  <c r="G143"/>
  <c r="G144"/>
  <c r="G145"/>
  <c r="G148"/>
  <c r="G165"/>
  <c r="G156"/>
  <c r="G159"/>
  <c r="G162"/>
  <c r="O95" i="21"/>
  <c r="O88"/>
  <c r="O87"/>
  <c r="O83"/>
  <c r="O82"/>
  <c r="O75"/>
  <c r="O67"/>
  <c r="O66"/>
  <c r="O64"/>
  <c r="O62"/>
  <c r="O61"/>
  <c r="O60"/>
  <c r="O57"/>
  <c r="O56"/>
  <c r="O53"/>
  <c r="O50"/>
  <c r="O49"/>
  <c r="O48"/>
  <c r="O46"/>
  <c r="O42"/>
  <c r="O41"/>
  <c r="O38"/>
  <c r="O37"/>
  <c r="O35"/>
  <c r="O34"/>
  <c r="O33"/>
  <c r="O32"/>
  <c r="O31"/>
  <c r="O30"/>
  <c r="O29"/>
  <c r="O28"/>
  <c r="O23"/>
  <c r="O21"/>
  <c r="O20"/>
  <c r="O18"/>
  <c r="O17"/>
  <c r="O16"/>
  <c r="O15"/>
  <c r="O14"/>
  <c r="O3"/>
  <c r="O4"/>
  <c r="O5"/>
  <c r="O6"/>
  <c r="O7"/>
  <c r="O8"/>
  <c r="O9"/>
  <c r="O10"/>
  <c r="O11"/>
  <c r="O12"/>
  <c r="O13"/>
  <c r="O19"/>
  <c r="O22"/>
  <c r="O24"/>
  <c r="O25"/>
  <c r="O26"/>
  <c r="O27"/>
  <c r="O36"/>
  <c r="O39"/>
  <c r="O40"/>
  <c r="O43"/>
  <c r="O44"/>
  <c r="O45"/>
  <c r="O47"/>
  <c r="O51"/>
  <c r="O52"/>
  <c r="O54"/>
  <c r="O55"/>
  <c r="O58"/>
  <c r="O59"/>
  <c r="O63"/>
  <c r="O65"/>
  <c r="O68"/>
  <c r="O69"/>
  <c r="O71"/>
  <c r="O72"/>
  <c r="O73"/>
  <c r="O74"/>
  <c r="O78"/>
  <c r="O79"/>
  <c r="O80"/>
  <c r="O81"/>
  <c r="O84"/>
  <c r="O85"/>
  <c r="O86"/>
  <c r="O89"/>
  <c r="O90"/>
  <c r="O91"/>
  <c r="O92"/>
  <c r="O93"/>
  <c r="O94"/>
  <c r="M3"/>
  <c r="M4"/>
  <c r="M5"/>
  <c r="M6"/>
  <c r="M7"/>
  <c r="M8"/>
  <c r="M9"/>
  <c r="M10"/>
  <c r="M11"/>
  <c r="M12"/>
  <c r="M13"/>
  <c r="M14"/>
  <c r="M15"/>
  <c r="M16"/>
  <c r="M17"/>
  <c r="M18"/>
  <c r="M20"/>
  <c r="M23"/>
  <c r="M25"/>
  <c r="M26"/>
  <c r="M27"/>
  <c r="M28"/>
  <c r="M30"/>
  <c r="M31"/>
  <c r="M32"/>
  <c r="M33"/>
  <c r="M34"/>
  <c r="M35"/>
  <c r="M37"/>
  <c r="M38"/>
  <c r="M41"/>
  <c r="M44"/>
  <c r="M45"/>
  <c r="M46"/>
  <c r="M48"/>
  <c r="M49"/>
  <c r="M50"/>
  <c r="M52"/>
  <c r="M53"/>
  <c r="M55"/>
  <c r="M56"/>
  <c r="M57"/>
  <c r="M59"/>
  <c r="M60"/>
  <c r="M61"/>
  <c r="M62"/>
  <c r="M63"/>
  <c r="M64"/>
  <c r="M66"/>
  <c r="M67"/>
  <c r="M68"/>
  <c r="M69"/>
  <c r="M71"/>
  <c r="M72"/>
  <c r="M73"/>
  <c r="M74"/>
  <c r="M75"/>
  <c r="M78"/>
  <c r="M79"/>
  <c r="M80"/>
  <c r="M81"/>
  <c r="M82"/>
  <c r="M83"/>
  <c r="M84"/>
  <c r="M85"/>
  <c r="M86"/>
  <c r="M88"/>
  <c r="M90"/>
  <c r="M91"/>
  <c r="M92"/>
  <c r="G29" i="20"/>
  <c r="G31"/>
  <c r="G33"/>
  <c r="G35"/>
  <c r="G37"/>
  <c r="G39"/>
  <c r="G40"/>
  <c r="G41"/>
  <c r="G43"/>
  <c r="G45"/>
  <c r="G47"/>
  <c r="G49"/>
  <c r="G51"/>
  <c r="G53"/>
  <c r="G55"/>
  <c r="E209" i="13"/>
  <c r="E206"/>
  <c r="BK89" i="19"/>
  <c r="BK94"/>
  <c r="BK99"/>
  <c r="BK128"/>
  <c r="BK132"/>
  <c r="BK135"/>
  <c r="BK139"/>
  <c r="BK165"/>
  <c r="BK169"/>
  <c r="BK173"/>
  <c r="BK172" s="1"/>
  <c r="J172" s="1"/>
  <c r="J62" s="1"/>
  <c r="BK179"/>
  <c r="BK184"/>
  <c r="BK192"/>
  <c r="BK198"/>
  <c r="BK216"/>
  <c r="BK227"/>
  <c r="BK230"/>
  <c r="BK242"/>
  <c r="BK261"/>
  <c r="BK264"/>
  <c r="BK288"/>
  <c r="BK291"/>
  <c r="BK295"/>
  <c r="BK263" s="1"/>
  <c r="J263" s="1"/>
  <c r="J64" s="1"/>
  <c r="BK297"/>
  <c r="BK301"/>
  <c r="BK309"/>
  <c r="BK313"/>
  <c r="BK300" s="1"/>
  <c r="J300" s="1"/>
  <c r="J65" s="1"/>
  <c r="BK318"/>
  <c r="BK317" s="1"/>
  <c r="J317" s="1"/>
  <c r="J66" s="1"/>
  <c r="J37"/>
  <c r="J36"/>
  <c r="J35"/>
  <c r="BI318"/>
  <c r="BH318"/>
  <c r="BG318"/>
  <c r="BF318"/>
  <c r="T318"/>
  <c r="T317" s="1"/>
  <c r="R318"/>
  <c r="R317" s="1"/>
  <c r="P318"/>
  <c r="P317"/>
  <c r="BI313"/>
  <c r="BH313"/>
  <c r="BG313"/>
  <c r="BF313"/>
  <c r="T313"/>
  <c r="R313"/>
  <c r="P313"/>
  <c r="BI309"/>
  <c r="BH309"/>
  <c r="BG309"/>
  <c r="BF309"/>
  <c r="T309"/>
  <c r="R309"/>
  <c r="P309"/>
  <c r="BI301"/>
  <c r="BH301"/>
  <c r="BG301"/>
  <c r="BF301"/>
  <c r="T301"/>
  <c r="T300" s="1"/>
  <c r="R301"/>
  <c r="P301"/>
  <c r="P300" s="1"/>
  <c r="BI297"/>
  <c r="BH297"/>
  <c r="BG297"/>
  <c r="BF297"/>
  <c r="T297"/>
  <c r="R297"/>
  <c r="P297"/>
  <c r="BI295"/>
  <c r="BH295"/>
  <c r="BG295"/>
  <c r="BF295"/>
  <c r="T295"/>
  <c r="R295"/>
  <c r="P295"/>
  <c r="P263" s="1"/>
  <c r="BI291"/>
  <c r="BH291"/>
  <c r="BG291"/>
  <c r="BF291"/>
  <c r="T291"/>
  <c r="R291"/>
  <c r="P291"/>
  <c r="BI288"/>
  <c r="BH288"/>
  <c r="BG288"/>
  <c r="BF288"/>
  <c r="T288"/>
  <c r="T263" s="1"/>
  <c r="R288"/>
  <c r="P288"/>
  <c r="BI264"/>
  <c r="BH264"/>
  <c r="BG264"/>
  <c r="BF264"/>
  <c r="T264"/>
  <c r="R264"/>
  <c r="R263" s="1"/>
  <c r="P264"/>
  <c r="BI261"/>
  <c r="BH261"/>
  <c r="BG261"/>
  <c r="BF261"/>
  <c r="T261"/>
  <c r="R261"/>
  <c r="P261"/>
  <c r="BI242"/>
  <c r="BH242"/>
  <c r="BG242"/>
  <c r="BF242"/>
  <c r="T242"/>
  <c r="R242"/>
  <c r="P242"/>
  <c r="BI230"/>
  <c r="BH230"/>
  <c r="BG230"/>
  <c r="BF230"/>
  <c r="T230"/>
  <c r="R230"/>
  <c r="P230"/>
  <c r="BI227"/>
  <c r="BH227"/>
  <c r="BG227"/>
  <c r="BF227"/>
  <c r="T227"/>
  <c r="R227"/>
  <c r="P227"/>
  <c r="BI216"/>
  <c r="BH216"/>
  <c r="BG216"/>
  <c r="BF216"/>
  <c r="T216"/>
  <c r="R216"/>
  <c r="P216"/>
  <c r="BI198"/>
  <c r="BH198"/>
  <c r="BG198"/>
  <c r="BF198"/>
  <c r="T198"/>
  <c r="R198"/>
  <c r="P198"/>
  <c r="BI192"/>
  <c r="BH192"/>
  <c r="BG192"/>
  <c r="BF192"/>
  <c r="T192"/>
  <c r="T178" s="1"/>
  <c r="R192"/>
  <c r="P192"/>
  <c r="BI184"/>
  <c r="BH184"/>
  <c r="BG184"/>
  <c r="BF184"/>
  <c r="T184"/>
  <c r="R184"/>
  <c r="R178" s="1"/>
  <c r="P184"/>
  <c r="BI179"/>
  <c r="BH179"/>
  <c r="BG179"/>
  <c r="BF179"/>
  <c r="T179"/>
  <c r="R179"/>
  <c r="P179"/>
  <c r="P178" s="1"/>
  <c r="BI173"/>
  <c r="BH173"/>
  <c r="BG173"/>
  <c r="BF173"/>
  <c r="T173"/>
  <c r="T172" s="1"/>
  <c r="R173"/>
  <c r="R172"/>
  <c r="P173"/>
  <c r="P172" s="1"/>
  <c r="BI169"/>
  <c r="BH169"/>
  <c r="BG169"/>
  <c r="BF169"/>
  <c r="T169"/>
  <c r="R169"/>
  <c r="P169"/>
  <c r="BI165"/>
  <c r="BH165"/>
  <c r="BG165"/>
  <c r="BF165"/>
  <c r="T165"/>
  <c r="R165"/>
  <c r="P165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P88" s="1"/>
  <c r="J83"/>
  <c r="F82"/>
  <c r="F80"/>
  <c r="E78"/>
  <c r="J55"/>
  <c r="F54"/>
  <c r="F52"/>
  <c r="E50"/>
  <c r="J21"/>
  <c r="E21"/>
  <c r="J82" s="1"/>
  <c r="J20"/>
  <c r="J18"/>
  <c r="E18"/>
  <c r="F83"/>
  <c r="J17"/>
  <c r="J12"/>
  <c r="J52" s="1"/>
  <c r="E7"/>
  <c r="E48" s="1"/>
  <c r="J216"/>
  <c r="BE216" s="1"/>
  <c r="J295"/>
  <c r="BE295" s="1"/>
  <c r="J297"/>
  <c r="BE297"/>
  <c r="J184"/>
  <c r="BE184"/>
  <c r="J313"/>
  <c r="BE313"/>
  <c r="J128"/>
  <c r="BE128" s="1"/>
  <c r="J94"/>
  <c r="BE94" s="1"/>
  <c r="J318"/>
  <c r="BE318" s="1"/>
  <c r="J139"/>
  <c r="BE139" s="1"/>
  <c r="J291"/>
  <c r="BE291"/>
  <c r="J309"/>
  <c r="BE309"/>
  <c r="J198"/>
  <c r="BE198" s="1"/>
  <c r="J227"/>
  <c r="BE227" s="1"/>
  <c r="J179"/>
  <c r="BE179"/>
  <c r="J89"/>
  <c r="BE89"/>
  <c r="J169"/>
  <c r="BE169" s="1"/>
  <c r="J242"/>
  <c r="BE242" s="1"/>
  <c r="J230"/>
  <c r="BE230" s="1"/>
  <c r="J264"/>
  <c r="BE264" s="1"/>
  <c r="J99"/>
  <c r="BE99" s="1"/>
  <c r="J173"/>
  <c r="BE173" s="1"/>
  <c r="J288"/>
  <c r="BE288" s="1"/>
  <c r="J261"/>
  <c r="BE261" s="1"/>
  <c r="J192"/>
  <c r="BE192" s="1"/>
  <c r="J165"/>
  <c r="BE165" s="1"/>
  <c r="J301"/>
  <c r="BE301" s="1"/>
  <c r="J135"/>
  <c r="BE135" s="1"/>
  <c r="J132"/>
  <c r="BE132" s="1"/>
  <c r="G31" i="16"/>
  <c r="M31"/>
  <c r="G30"/>
  <c r="M30" s="1"/>
  <c r="G29"/>
  <c r="M29" s="1"/>
  <c r="G28"/>
  <c r="M28" s="1"/>
  <c r="G27"/>
  <c r="M27" s="1"/>
  <c r="G24"/>
  <c r="M24" s="1"/>
  <c r="G25"/>
  <c r="M25"/>
  <c r="G26"/>
  <c r="M26"/>
  <c r="G22"/>
  <c r="M22"/>
  <c r="G21"/>
  <c r="M21"/>
  <c r="G20"/>
  <c r="M20" s="1"/>
  <c r="G19"/>
  <c r="M19" s="1"/>
  <c r="G18"/>
  <c r="M18" s="1"/>
  <c r="G17"/>
  <c r="M17"/>
  <c r="G16"/>
  <c r="M16"/>
  <c r="G15"/>
  <c r="M15" s="1"/>
  <c r="G14"/>
  <c r="G13"/>
  <c r="M13"/>
  <c r="G12"/>
  <c r="M12" s="1"/>
  <c r="G11"/>
  <c r="M11" s="1"/>
  <c r="G9"/>
  <c r="M9" s="1"/>
  <c r="G10"/>
  <c r="M10" s="1"/>
  <c r="M14"/>
  <c r="I9"/>
  <c r="K9"/>
  <c r="O9"/>
  <c r="Q9"/>
  <c r="U9"/>
  <c r="I10"/>
  <c r="K10"/>
  <c r="O10"/>
  <c r="Q10"/>
  <c r="U10"/>
  <c r="I11"/>
  <c r="K11"/>
  <c r="O11"/>
  <c r="Q11"/>
  <c r="U11"/>
  <c r="I12"/>
  <c r="K12"/>
  <c r="O12"/>
  <c r="Q12"/>
  <c r="U12"/>
  <c r="I13"/>
  <c r="K13"/>
  <c r="O13"/>
  <c r="Q13"/>
  <c r="U13"/>
  <c r="I14"/>
  <c r="K14"/>
  <c r="O14"/>
  <c r="Q14"/>
  <c r="U14"/>
  <c r="I15"/>
  <c r="K15"/>
  <c r="O15"/>
  <c r="Q15"/>
  <c r="U15"/>
  <c r="I16"/>
  <c r="K16"/>
  <c r="O16"/>
  <c r="Q16"/>
  <c r="U16"/>
  <c r="I17"/>
  <c r="K17"/>
  <c r="O17"/>
  <c r="Q17"/>
  <c r="U17"/>
  <c r="I18"/>
  <c r="K18"/>
  <c r="O18"/>
  <c r="Q18"/>
  <c r="U18"/>
  <c r="I19"/>
  <c r="K19"/>
  <c r="O19"/>
  <c r="Q19"/>
  <c r="U19"/>
  <c r="I20"/>
  <c r="K20"/>
  <c r="O20"/>
  <c r="Q20"/>
  <c r="U20"/>
  <c r="I21"/>
  <c r="K21"/>
  <c r="O21"/>
  <c r="Q21"/>
  <c r="U21"/>
  <c r="I22"/>
  <c r="K22"/>
  <c r="O22"/>
  <c r="Q22"/>
  <c r="U22"/>
  <c r="I24"/>
  <c r="I23" s="1"/>
  <c r="K24"/>
  <c r="O24"/>
  <c r="Q24"/>
  <c r="U24"/>
  <c r="I25"/>
  <c r="K25"/>
  <c r="O25"/>
  <c r="Q25"/>
  <c r="U25"/>
  <c r="I26"/>
  <c r="K26"/>
  <c r="O26"/>
  <c r="Q26"/>
  <c r="U26"/>
  <c r="I27"/>
  <c r="K27"/>
  <c r="K23" s="1"/>
  <c r="O27"/>
  <c r="Q27"/>
  <c r="U27"/>
  <c r="I28"/>
  <c r="K28"/>
  <c r="O28"/>
  <c r="Q28"/>
  <c r="U28"/>
  <c r="I29"/>
  <c r="K29"/>
  <c r="O29"/>
  <c r="Q29"/>
  <c r="U29"/>
  <c r="I30"/>
  <c r="K30"/>
  <c r="O30"/>
  <c r="Q30"/>
  <c r="U30"/>
  <c r="I31"/>
  <c r="K31"/>
  <c r="O31"/>
  <c r="Q31"/>
  <c r="U31"/>
  <c r="G127" i="13"/>
  <c r="G126" s="1"/>
  <c r="I60" i="1" s="1"/>
  <c r="F40"/>
  <c r="F42"/>
  <c r="G195" i="13"/>
  <c r="G198"/>
  <c r="G201"/>
  <c r="U215"/>
  <c r="T215"/>
  <c r="K204"/>
  <c r="K201"/>
  <c r="K198"/>
  <c r="K195"/>
  <c r="K194" s="1"/>
  <c r="K193"/>
  <c r="K191"/>
  <c r="K189"/>
  <c r="K187"/>
  <c r="K181"/>
  <c r="K178"/>
  <c r="K174"/>
  <c r="K173" s="1"/>
  <c r="K172"/>
  <c r="K170"/>
  <c r="K168"/>
  <c r="K166"/>
  <c r="K164"/>
  <c r="K162"/>
  <c r="K160"/>
  <c r="K158"/>
  <c r="K156"/>
  <c r="K154"/>
  <c r="K153"/>
  <c r="K152"/>
  <c r="K151" s="1"/>
  <c r="K150"/>
  <c r="K149"/>
  <c r="K148"/>
  <c r="K147"/>
  <c r="K146"/>
  <c r="K144"/>
  <c r="K142"/>
  <c r="K139"/>
  <c r="K135"/>
  <c r="K134" s="1"/>
  <c r="K132"/>
  <c r="K131" s="1"/>
  <c r="K127"/>
  <c r="K126" s="1"/>
  <c r="K124"/>
  <c r="K120"/>
  <c r="K119" s="1"/>
  <c r="K116"/>
  <c r="K113"/>
  <c r="K110"/>
  <c r="K107"/>
  <c r="K104"/>
  <c r="K103" s="1"/>
  <c r="K98"/>
  <c r="K96"/>
  <c r="K89"/>
  <c r="K86"/>
  <c r="K84"/>
  <c r="K82"/>
  <c r="K79"/>
  <c r="K77"/>
  <c r="K76" s="1"/>
  <c r="K74"/>
  <c r="K72"/>
  <c r="K68"/>
  <c r="K66"/>
  <c r="K64"/>
  <c r="K62"/>
  <c r="K60"/>
  <c r="K59" s="1"/>
  <c r="K57"/>
  <c r="K55"/>
  <c r="K53"/>
  <c r="K51"/>
  <c r="K49"/>
  <c r="K47"/>
  <c r="K44"/>
  <c r="K42"/>
  <c r="K40"/>
  <c r="K38"/>
  <c r="K36"/>
  <c r="K33"/>
  <c r="K31"/>
  <c r="K29"/>
  <c r="K20"/>
  <c r="K13"/>
  <c r="K11"/>
  <c r="K9"/>
  <c r="K8" s="1"/>
  <c r="U26" i="12"/>
  <c r="T26"/>
  <c r="K24"/>
  <c r="K23"/>
  <c r="K21"/>
  <c r="K19"/>
  <c r="K18" s="1"/>
  <c r="K16"/>
  <c r="K14"/>
  <c r="K12"/>
  <c r="K10"/>
  <c r="K9"/>
  <c r="K8" s="1"/>
  <c r="G39" i="1"/>
  <c r="F39"/>
  <c r="H39" s="1"/>
  <c r="I39" s="1"/>
  <c r="BA128" i="13"/>
  <c r="BA80"/>
  <c r="G9"/>
  <c r="G11"/>
  <c r="G13"/>
  <c r="G20"/>
  <c r="G29"/>
  <c r="G31"/>
  <c r="G33"/>
  <c r="G36"/>
  <c r="G38"/>
  <c r="G40"/>
  <c r="G42"/>
  <c r="G44"/>
  <c r="G47"/>
  <c r="G49"/>
  <c r="G51"/>
  <c r="G53"/>
  <c r="G55"/>
  <c r="G57"/>
  <c r="G60"/>
  <c r="G62"/>
  <c r="G64"/>
  <c r="G66"/>
  <c r="G59" s="1"/>
  <c r="I56" i="1" s="1"/>
  <c r="G68" i="13"/>
  <c r="G72"/>
  <c r="G74"/>
  <c r="G77"/>
  <c r="G76" s="1"/>
  <c r="I57" i="1" s="1"/>
  <c r="G79" i="13"/>
  <c r="G82"/>
  <c r="G84"/>
  <c r="G86"/>
  <c r="G89"/>
  <c r="G96"/>
  <c r="G98"/>
  <c r="G104"/>
  <c r="G103" s="1"/>
  <c r="I58" i="1" s="1"/>
  <c r="G107" i="13"/>
  <c r="G110"/>
  <c r="G113"/>
  <c r="G116"/>
  <c r="G120"/>
  <c r="G124"/>
  <c r="G132"/>
  <c r="G131"/>
  <c r="I61" i="1" s="1"/>
  <c r="G135" i="13"/>
  <c r="G139"/>
  <c r="G142"/>
  <c r="G144"/>
  <c r="G146"/>
  <c r="G147"/>
  <c r="G148"/>
  <c r="G149"/>
  <c r="G150"/>
  <c r="G152"/>
  <c r="G151"/>
  <c r="I63" i="1" s="1"/>
  <c r="G154" i="13"/>
  <c r="G156"/>
  <c r="G158"/>
  <c r="G160"/>
  <c r="G162"/>
  <c r="G164"/>
  <c r="G166"/>
  <c r="G168"/>
  <c r="G170"/>
  <c r="G174"/>
  <c r="G178"/>
  <c r="G181"/>
  <c r="G187"/>
  <c r="G189"/>
  <c r="G191"/>
  <c r="BA22" i="12"/>
  <c r="BA20"/>
  <c r="BA17"/>
  <c r="BA15"/>
  <c r="BA13"/>
  <c r="BA11"/>
  <c r="G9"/>
  <c r="G10"/>
  <c r="G12"/>
  <c r="G14"/>
  <c r="G16"/>
  <c r="G19"/>
  <c r="G21"/>
  <c r="G23"/>
  <c r="G24"/>
  <c r="J28" i="1"/>
  <c r="J26"/>
  <c r="G38"/>
  <c r="F38"/>
  <c r="J23"/>
  <c r="J24"/>
  <c r="J25"/>
  <c r="J27"/>
  <c r="E24"/>
  <c r="E26"/>
  <c r="P145" i="14"/>
  <c r="BK145" s="1"/>
  <c r="BK144" s="1"/>
  <c r="K144" s="1"/>
  <c r="K99" s="1"/>
  <c r="P175"/>
  <c r="K175"/>
  <c r="BE175"/>
  <c r="P177"/>
  <c r="K177" s="1"/>
  <c r="BE177" s="1"/>
  <c r="P178"/>
  <c r="BK178"/>
  <c r="P180"/>
  <c r="K180"/>
  <c r="BE180" s="1"/>
  <c r="P186"/>
  <c r="BK186" s="1"/>
  <c r="P195"/>
  <c r="K195" s="1"/>
  <c r="BE195" s="1"/>
  <c r="BK199"/>
  <c r="K199" s="1"/>
  <c r="K102" s="1"/>
  <c r="X127"/>
  <c r="X129"/>
  <c r="X131"/>
  <c r="X132"/>
  <c r="X133"/>
  <c r="X134"/>
  <c r="X136"/>
  <c r="X138"/>
  <c r="X140"/>
  <c r="X142"/>
  <c r="K39"/>
  <c r="K38"/>
  <c r="K37"/>
  <c r="BI204"/>
  <c r="BH204"/>
  <c r="BG204"/>
  <c r="BF204"/>
  <c r="X204"/>
  <c r="X203" s="1"/>
  <c r="V204"/>
  <c r="V203" s="1"/>
  <c r="T204"/>
  <c r="T203" s="1"/>
  <c r="P204"/>
  <c r="K204" s="1"/>
  <c r="BE204" s="1"/>
  <c r="BI198"/>
  <c r="BH198"/>
  <c r="BG198"/>
  <c r="BF198"/>
  <c r="X198"/>
  <c r="X197"/>
  <c r="V198"/>
  <c r="V197" s="1"/>
  <c r="T198"/>
  <c r="T197" s="1"/>
  <c r="P198"/>
  <c r="BK198" s="1"/>
  <c r="BK197" s="1"/>
  <c r="K197" s="1"/>
  <c r="K101" s="1"/>
  <c r="BI195"/>
  <c r="BH195"/>
  <c r="BG195"/>
  <c r="BF195"/>
  <c r="X195"/>
  <c r="V195"/>
  <c r="T195"/>
  <c r="BI193"/>
  <c r="BH193"/>
  <c r="BG193"/>
  <c r="BF193"/>
  <c r="X193"/>
  <c r="V193"/>
  <c r="T193"/>
  <c r="P193"/>
  <c r="BK193" s="1"/>
  <c r="BI192"/>
  <c r="BH192"/>
  <c r="BG192"/>
  <c r="BF192"/>
  <c r="X192"/>
  <c r="V192"/>
  <c r="T192"/>
  <c r="P192"/>
  <c r="BK192" s="1"/>
  <c r="BI191"/>
  <c r="BH191"/>
  <c r="BG191"/>
  <c r="BF191"/>
  <c r="X191"/>
  <c r="V191"/>
  <c r="T191"/>
  <c r="P191"/>
  <c r="BK191" s="1"/>
  <c r="BI186"/>
  <c r="BH186"/>
  <c r="BG186"/>
  <c r="BF186"/>
  <c r="X186"/>
  <c r="V186"/>
  <c r="T186"/>
  <c r="BI185"/>
  <c r="BH185"/>
  <c r="BG185"/>
  <c r="BF185"/>
  <c r="X185"/>
  <c r="V185"/>
  <c r="T185"/>
  <c r="P185"/>
  <c r="BK185" s="1"/>
  <c r="BI184"/>
  <c r="BH184"/>
  <c r="BG184"/>
  <c r="BF184"/>
  <c r="X184"/>
  <c r="V184"/>
  <c r="T184"/>
  <c r="P184"/>
  <c r="BI183"/>
  <c r="BH183"/>
  <c r="BG183"/>
  <c r="BF183"/>
  <c r="X183"/>
  <c r="V183"/>
  <c r="T183"/>
  <c r="P183"/>
  <c r="BK183"/>
  <c r="BI180"/>
  <c r="BH180"/>
  <c r="BG180"/>
  <c r="BF180"/>
  <c r="X180"/>
  <c r="V180"/>
  <c r="T180"/>
  <c r="BI178"/>
  <c r="BH178"/>
  <c r="BG178"/>
  <c r="BF178"/>
  <c r="X178"/>
  <c r="V178"/>
  <c r="T178"/>
  <c r="BI177"/>
  <c r="BH177"/>
  <c r="BG177"/>
  <c r="BF177"/>
  <c r="X177"/>
  <c r="V177"/>
  <c r="T177"/>
  <c r="BI175"/>
  <c r="BH175"/>
  <c r="BG175"/>
  <c r="BF175"/>
  <c r="X175"/>
  <c r="V175"/>
  <c r="T175"/>
  <c r="BI165"/>
  <c r="BH165"/>
  <c r="BG165"/>
  <c r="BF165"/>
  <c r="X165"/>
  <c r="V165"/>
  <c r="T165"/>
  <c r="P165"/>
  <c r="BK165" s="1"/>
  <c r="BI164"/>
  <c r="BH164"/>
  <c r="BG164"/>
  <c r="BF164"/>
  <c r="X164"/>
  <c r="V164"/>
  <c r="T164"/>
  <c r="P164"/>
  <c r="K164" s="1"/>
  <c r="BE164" s="1"/>
  <c r="BI163"/>
  <c r="BH163"/>
  <c r="BG163"/>
  <c r="BF163"/>
  <c r="X163"/>
  <c r="V163"/>
  <c r="T163"/>
  <c r="P163"/>
  <c r="BI162"/>
  <c r="BH162"/>
  <c r="BG162"/>
  <c r="BF162"/>
  <c r="X162"/>
  <c r="V162"/>
  <c r="T162"/>
  <c r="P162"/>
  <c r="BK162"/>
  <c r="BI156"/>
  <c r="BH156"/>
  <c r="BG156"/>
  <c r="BF156"/>
  <c r="X156"/>
  <c r="V156"/>
  <c r="T156"/>
  <c r="P156"/>
  <c r="K156" s="1"/>
  <c r="BE156" s="1"/>
  <c r="BI150"/>
  <c r="BH150"/>
  <c r="BG150"/>
  <c r="BF150"/>
  <c r="X150"/>
  <c r="V150"/>
  <c r="T150"/>
  <c r="P150"/>
  <c r="BK150" s="1"/>
  <c r="BI149"/>
  <c r="BH149"/>
  <c r="BG149"/>
  <c r="BF149"/>
  <c r="X149"/>
  <c r="V149"/>
  <c r="T149"/>
  <c r="P149"/>
  <c r="K149"/>
  <c r="BE149" s="1"/>
  <c r="BI148"/>
  <c r="BH148"/>
  <c r="BG148"/>
  <c r="BF148"/>
  <c r="X148"/>
  <c r="V148"/>
  <c r="T148"/>
  <c r="P148"/>
  <c r="BK148" s="1"/>
  <c r="BI145"/>
  <c r="BH145"/>
  <c r="BG145"/>
  <c r="BF145"/>
  <c r="X145"/>
  <c r="X144" s="1"/>
  <c r="V145"/>
  <c r="V144" s="1"/>
  <c r="T145"/>
  <c r="T144" s="1"/>
  <c r="BI142"/>
  <c r="BH142"/>
  <c r="BG142"/>
  <c r="BF142"/>
  <c r="V142"/>
  <c r="T142"/>
  <c r="P142"/>
  <c r="BK142" s="1"/>
  <c r="BI140"/>
  <c r="BH140"/>
  <c r="BG140"/>
  <c r="BF140"/>
  <c r="V140"/>
  <c r="T140"/>
  <c r="P140"/>
  <c r="K140" s="1"/>
  <c r="BE140" s="1"/>
  <c r="BI138"/>
  <c r="BH138"/>
  <c r="BG138"/>
  <c r="BF138"/>
  <c r="V138"/>
  <c r="T138"/>
  <c r="P138"/>
  <c r="BK138"/>
  <c r="BI136"/>
  <c r="BH136"/>
  <c r="BG136"/>
  <c r="BF136"/>
  <c r="V136"/>
  <c r="T136"/>
  <c r="P136"/>
  <c r="K136"/>
  <c r="BE136" s="1"/>
  <c r="BI134"/>
  <c r="BH134"/>
  <c r="BG134"/>
  <c r="BF134"/>
  <c r="V134"/>
  <c r="T134"/>
  <c r="P134"/>
  <c r="BK134" s="1"/>
  <c r="BI133"/>
  <c r="BH133"/>
  <c r="BG133"/>
  <c r="BF133"/>
  <c r="V133"/>
  <c r="T133"/>
  <c r="P133"/>
  <c r="K133" s="1"/>
  <c r="BE133" s="1"/>
  <c r="BI132"/>
  <c r="BH132"/>
  <c r="BG132"/>
  <c r="BG127"/>
  <c r="BG129"/>
  <c r="BG131"/>
  <c r="BF132"/>
  <c r="V132"/>
  <c r="T132"/>
  <c r="P132"/>
  <c r="BK132" s="1"/>
  <c r="BI131"/>
  <c r="BH131"/>
  <c r="BF131"/>
  <c r="V131"/>
  <c r="T131"/>
  <c r="P131"/>
  <c r="BI129"/>
  <c r="BI127"/>
  <c r="BH129"/>
  <c r="BF129"/>
  <c r="V129"/>
  <c r="T129"/>
  <c r="P129"/>
  <c r="K129" s="1"/>
  <c r="BE129" s="1"/>
  <c r="BH127"/>
  <c r="BF127"/>
  <c r="V127"/>
  <c r="T127"/>
  <c r="P127"/>
  <c r="J121"/>
  <c r="J120"/>
  <c r="F120"/>
  <c r="F118"/>
  <c r="E116"/>
  <c r="J92"/>
  <c r="J91"/>
  <c r="F91"/>
  <c r="F89"/>
  <c r="E87"/>
  <c r="J18"/>
  <c r="E18"/>
  <c r="F121" s="1"/>
  <c r="J17"/>
  <c r="J12"/>
  <c r="E7"/>
  <c r="E114" s="1"/>
  <c r="R198"/>
  <c r="R197" s="1"/>
  <c r="J101" s="1"/>
  <c r="R131"/>
  <c r="Q191"/>
  <c r="Q163"/>
  <c r="Q177"/>
  <c r="R204"/>
  <c r="R203" s="1"/>
  <c r="J104" s="1"/>
  <c r="R150"/>
  <c r="Q162"/>
  <c r="Q184"/>
  <c r="Q149"/>
  <c r="R164"/>
  <c r="Q178"/>
  <c r="Q140"/>
  <c r="R191"/>
  <c r="R140"/>
  <c r="Q195"/>
  <c r="Q129"/>
  <c r="R185"/>
  <c r="R163"/>
  <c r="R132"/>
  <c r="Q133"/>
  <c r="R195"/>
  <c r="Q136"/>
  <c r="Q138"/>
  <c r="Q183"/>
  <c r="R145"/>
  <c r="R144" s="1"/>
  <c r="J99" s="1"/>
  <c r="R142"/>
  <c r="R184"/>
  <c r="R138"/>
  <c r="Q165"/>
  <c r="R186"/>
  <c r="R162"/>
  <c r="Q186"/>
  <c r="Q193"/>
  <c r="R192"/>
  <c r="R129"/>
  <c r="Q127"/>
  <c r="Q131"/>
  <c r="R134"/>
  <c r="Q180"/>
  <c r="Q198"/>
  <c r="Q197" s="1"/>
  <c r="I101"/>
  <c r="R148"/>
  <c r="R175"/>
  <c r="Q185"/>
  <c r="Q142"/>
  <c r="R127"/>
  <c r="Q134"/>
  <c r="R178"/>
  <c r="Q175"/>
  <c r="R136"/>
  <c r="R165"/>
  <c r="Q148"/>
  <c r="Q132"/>
  <c r="Q156"/>
  <c r="Q150"/>
  <c r="Q204"/>
  <c r="Q203"/>
  <c r="I104" s="1"/>
  <c r="R177"/>
  <c r="Q145"/>
  <c r="Q144" s="1"/>
  <c r="I99" s="1"/>
  <c r="R180"/>
  <c r="R193"/>
  <c r="R183"/>
  <c r="R133"/>
  <c r="Q192"/>
  <c r="R149"/>
  <c r="R156"/>
  <c r="Q164"/>
  <c r="X199"/>
  <c r="T199"/>
  <c r="Q199"/>
  <c r="I102"/>
  <c r="V199"/>
  <c r="R199"/>
  <c r="J102" s="1"/>
  <c r="K150"/>
  <c r="BE150" s="1"/>
  <c r="I103"/>
  <c r="J103"/>
  <c r="K103"/>
  <c r="BK149"/>
  <c r="K162"/>
  <c r="BE162" s="1"/>
  <c r="U23" i="16"/>
  <c r="K178" i="14"/>
  <c r="BE178" s="1"/>
  <c r="Q23" i="16"/>
  <c r="BK180" i="14"/>
  <c r="F48" i="1"/>
  <c r="G23"/>
  <c r="A23" s="1"/>
  <c r="G24" s="1"/>
  <c r="E76" i="19"/>
  <c r="O8" i="16"/>
  <c r="K138" i="14"/>
  <c r="BE138" s="1"/>
  <c r="BK140"/>
  <c r="R88" i="19"/>
  <c r="R300"/>
  <c r="G119" i="13"/>
  <c r="I59" i="1" s="1"/>
  <c r="E204" i="13"/>
  <c r="G204" s="1"/>
  <c r="G194" s="1"/>
  <c r="I68" i="1" s="1"/>
  <c r="E172" i="13"/>
  <c r="G172" s="1"/>
  <c r="K186" i="14"/>
  <c r="BE186" s="1"/>
  <c r="G8" i="16"/>
  <c r="BK129" i="14"/>
  <c r="G8" i="13"/>
  <c r="I55" i="1" s="1"/>
  <c r="K193" i="14"/>
  <c r="BE193" s="1"/>
  <c r="BK204"/>
  <c r="BK203" s="1"/>
  <c r="K203" s="1"/>
  <c r="K104" s="1"/>
  <c r="K191"/>
  <c r="BE191" s="1"/>
  <c r="K185"/>
  <c r="BE185" s="1"/>
  <c r="K183"/>
  <c r="BE183" s="1"/>
  <c r="BK133"/>
  <c r="BK136"/>
  <c r="F55" i="19"/>
  <c r="J54"/>
  <c r="BK175" i="14"/>
  <c r="K145"/>
  <c r="BE145" s="1"/>
  <c r="G206" i="13"/>
  <c r="G209"/>
  <c r="E211" s="1"/>
  <c r="G211" s="1"/>
  <c r="BK178" i="19" l="1"/>
  <c r="J178" s="1"/>
  <c r="J63" s="1"/>
  <c r="F35"/>
  <c r="F36"/>
  <c r="BK88"/>
  <c r="J88" s="1"/>
  <c r="J61" s="1"/>
  <c r="F37"/>
  <c r="G170" i="20"/>
  <c r="K198" i="14"/>
  <c r="BE198" s="1"/>
  <c r="F37"/>
  <c r="F38"/>
  <c r="G154" i="20"/>
  <c r="G136"/>
  <c r="G94"/>
  <c r="G60"/>
  <c r="G27"/>
  <c r="G5"/>
  <c r="G8" i="12"/>
  <c r="I64" i="1" s="1"/>
  <c r="I20" s="1"/>
  <c r="P87" i="19"/>
  <c r="P86" s="1"/>
  <c r="R87"/>
  <c r="R86" s="1"/>
  <c r="A24" i="1"/>
  <c r="K165" i="14"/>
  <c r="BE165" s="1"/>
  <c r="K132"/>
  <c r="BE132" s="1"/>
  <c r="Q126"/>
  <c r="I98" s="1"/>
  <c r="R126"/>
  <c r="J98" s="1"/>
  <c r="K148"/>
  <c r="BE148" s="1"/>
  <c r="BK164"/>
  <c r="X126"/>
  <c r="X125" s="1"/>
  <c r="X124" s="1"/>
  <c r="J80" i="19"/>
  <c r="BK177" i="14"/>
  <c r="F39"/>
  <c r="K134"/>
  <c r="BE134" s="1"/>
  <c r="X147"/>
  <c r="G134" i="13"/>
  <c r="I62" i="1" s="1"/>
  <c r="I16" s="1"/>
  <c r="U8" i="16"/>
  <c r="T88" i="19"/>
  <c r="T87" s="1"/>
  <c r="T86" s="1"/>
  <c r="F34"/>
  <c r="G23" i="16"/>
  <c r="G32" s="1"/>
  <c r="G45" i="1" s="1"/>
  <c r="H45" s="1"/>
  <c r="I45" s="1"/>
  <c r="G18" i="12"/>
  <c r="I65" i="1" s="1"/>
  <c r="I19" s="1"/>
  <c r="E193" i="13"/>
  <c r="G193" s="1"/>
  <c r="G173" s="1"/>
  <c r="G153"/>
  <c r="I66" i="1" s="1"/>
  <c r="O23" i="16"/>
  <c r="K8"/>
  <c r="Q8"/>
  <c r="I8"/>
  <c r="O96" i="21"/>
  <c r="G47" i="1" s="1"/>
  <c r="T126" i="14"/>
  <c r="BK163"/>
  <c r="K163"/>
  <c r="BE163" s="1"/>
  <c r="BK127"/>
  <c r="K127"/>
  <c r="BE127" s="1"/>
  <c r="V126"/>
  <c r="V147"/>
  <c r="T147"/>
  <c r="M23" i="16"/>
  <c r="BK184" i="14"/>
  <c r="BK147" s="1"/>
  <c r="K147" s="1"/>
  <c r="K100" s="1"/>
  <c r="K184"/>
  <c r="BE184" s="1"/>
  <c r="R147"/>
  <c r="J100" s="1"/>
  <c r="G205" i="13"/>
  <c r="I69" i="1" s="1"/>
  <c r="BK131" i="14"/>
  <c r="K131"/>
  <c r="BE131" s="1"/>
  <c r="J89"/>
  <c r="J118"/>
  <c r="K36"/>
  <c r="M8" i="16"/>
  <c r="Q147" i="14"/>
  <c r="I100" s="1"/>
  <c r="F33" i="19"/>
  <c r="J33"/>
  <c r="BK195" i="14"/>
  <c r="F92"/>
  <c r="F36"/>
  <c r="J34" i="19"/>
  <c r="K192" i="14"/>
  <c r="BE192" s="1"/>
  <c r="K142"/>
  <c r="BE142" s="1"/>
  <c r="E85"/>
  <c r="BK156"/>
  <c r="BK87" i="19" l="1"/>
  <c r="J87" s="1"/>
  <c r="G26" i="12"/>
  <c r="G40" i="1" s="1"/>
  <c r="H40" s="1"/>
  <c r="V125" i="14"/>
  <c r="V124" s="1"/>
  <c r="I72" i="1"/>
  <c r="T125" i="14"/>
  <c r="T124" s="1"/>
  <c r="I74" i="1"/>
  <c r="G183" i="20"/>
  <c r="I73" i="1" s="1"/>
  <c r="K35" i="14"/>
  <c r="F35"/>
  <c r="BK126"/>
  <c r="BK86" i="19"/>
  <c r="J86" s="1"/>
  <c r="R125" i="14"/>
  <c r="Q125"/>
  <c r="H47" i="1"/>
  <c r="I47" s="1"/>
  <c r="I67"/>
  <c r="G215" i="13"/>
  <c r="G42" i="1" s="1"/>
  <c r="G46" l="1"/>
  <c r="H46" s="1"/>
  <c r="I46" s="1"/>
  <c r="H42"/>
  <c r="I42" s="1"/>
  <c r="I71"/>
  <c r="J60" i="19"/>
  <c r="G44" i="1"/>
  <c r="J30" i="19"/>
  <c r="J39" s="1"/>
  <c r="J59"/>
  <c r="I17" i="1"/>
  <c r="BK125" i="14"/>
  <c r="K126"/>
  <c r="K98" s="1"/>
  <c r="I40" i="1"/>
  <c r="Q124" i="14"/>
  <c r="I96" s="1"/>
  <c r="K30" s="1"/>
  <c r="I97"/>
  <c r="J97"/>
  <c r="R124"/>
  <c r="J96" s="1"/>
  <c r="K31" s="1"/>
  <c r="H44" i="1" l="1"/>
  <c r="I44" s="1"/>
  <c r="BK124" i="14"/>
  <c r="K124" s="1"/>
  <c r="K125"/>
  <c r="K97" s="1"/>
  <c r="K96" l="1"/>
  <c r="K32"/>
  <c r="I70" i="1" l="1"/>
  <c r="G43"/>
  <c r="K41" i="14"/>
  <c r="H43" i="1" l="1"/>
  <c r="H48" s="1"/>
  <c r="G48"/>
  <c r="I18"/>
  <c r="I21" s="1"/>
  <c r="I75"/>
  <c r="G25" l="1"/>
  <c r="G28"/>
  <c r="I43"/>
  <c r="I48" s="1"/>
  <c r="A25" l="1"/>
  <c r="A26" l="1"/>
  <c r="G26"/>
  <c r="A27" s="1"/>
  <c r="G29" l="1"/>
  <c r="G27" s="1"/>
  <c r="A29"/>
</calcChain>
</file>

<file path=xl/sharedStrings.xml><?xml version="1.0" encoding="utf-8"?>
<sst xmlns="http://schemas.openxmlformats.org/spreadsheetml/2006/main" count="4986" uniqueCount="1161">
  <si>
    <t>Obdělání půdy kultivátorováním v rovině a svahu do 1:5</t>
  </si>
  <si>
    <t>183403114</t>
  </si>
  <si>
    <t>Obdělání půdy frézováním v rovině a svahu do 1:5</t>
  </si>
  <si>
    <t>183403113</t>
  </si>
  <si>
    <t>Cena celkem za založení parkového trávníku bez DPH (URS/RTS)</t>
  </si>
  <si>
    <t>INTENZIVNÍ TRÁVNÍK - PARKOVÝ</t>
  </si>
  <si>
    <t>795*50*0,001</t>
  </si>
  <si>
    <t>50l / m2</t>
  </si>
  <si>
    <t>Hnojení sazenic průmyslovými hnojivy, plošně včetně dodávky hnojiva</t>
  </si>
  <si>
    <t>ks</t>
  </si>
  <si>
    <t>Vinca minor -barvínek menší, kontejnerované (K9)</t>
  </si>
  <si>
    <t>Výsadba květin hrnkových D květináče 120 mm</t>
  </si>
  <si>
    <t>Hloub. jamek bez výměny půdy do 0,01 m3, rovina/svah 1:5</t>
  </si>
  <si>
    <t>183101111R00</t>
  </si>
  <si>
    <t>795*0,3</t>
  </si>
  <si>
    <t>Substrát zahradnický   VL</t>
  </si>
  <si>
    <t>783+12</t>
  </si>
  <si>
    <t>Rozprostření substrátu tl. vrstvy 25-30 cm v rovině a svahu 1:5</t>
  </si>
  <si>
    <t>Chemické odplevelení před založením kultury nad 20 m2 postřikem na široko (včetně dodávky totálního systémového herbicidu (40ml/10l/100m2)</t>
  </si>
  <si>
    <t>Cena celkem za výsadbu vytrvalých bylin bez DPH (URS/RTS)</t>
  </si>
  <si>
    <t>VYTRVALÉ BYLINY</t>
  </si>
  <si>
    <t>Ošetřování vysazených dřevin ve skupinách v rovině a svahu do 1:5</t>
  </si>
  <si>
    <t>184801131</t>
  </si>
  <si>
    <t>345*01</t>
  </si>
  <si>
    <t>Hnojení sazenic průmyslovými hnojivy do 0,25 kg k jedné sazenici včetně dodávky hnojiva (tabletové hnojivo, pomalu rozpustné)</t>
  </si>
  <si>
    <t>Rýhy pro výsadbu s výměnou 50 % půdy zeminy skupiny 1 až 4 hloubky do 0,5 m šířky přes 0,4 do 0,6 m v rovině a svahu do 1:5</t>
  </si>
  <si>
    <t>183104231</t>
  </si>
  <si>
    <t>345*0,15</t>
  </si>
  <si>
    <t>Rozprostření substrátu tl. vrstvy 15 cm v rovině a svahu 1:5</t>
  </si>
  <si>
    <t>Odstranění travního drnu v rovině a svahu do do 1:5</t>
  </si>
  <si>
    <t>Cena celkem za výsadbu keřů bez DPH (URS/RTS)</t>
  </si>
  <si>
    <t>KEŘE - STŘÍHANÝ PLŮTEK</t>
  </si>
  <si>
    <t>0,5*1,8*1</t>
  </si>
  <si>
    <t>Zhotovení obalu z rákosové rohože v jedné vrstvě v rovině a svahu do 1:5</t>
  </si>
  <si>
    <t>2m / strom</t>
  </si>
  <si>
    <t>Kůl s korunkou a špicí, průměr 10 cm, délka 300cm, 2ks nebo 1ks/strom</t>
  </si>
  <si>
    <t>Ukotvení kmene dřevin dvěma nebo jedním kůlem D do 0,1 m délky do 3 m, upevnění stromů úvazkem</t>
  </si>
  <si>
    <t>184816111</t>
  </si>
  <si>
    <t>Fraxinus excelsior 'Jaspidea' - jasan ztepilý; ok 12/14, s balem</t>
  </si>
  <si>
    <t>Betula utilis - bříza himalájská; vícekmen, 250-300 cm, s balem</t>
  </si>
  <si>
    <t>Výsadba dřeviny s balem do jamky se zalitím v rovině a svahu do 1:5 D balu do 0,8 m</t>
  </si>
  <si>
    <t>184102116</t>
  </si>
  <si>
    <t>Jamky pro výsadbu s 50% výměnou půdy horniny tř 1-4 objem do 1 m3 v rovině a svahu do 1:5 (včetně dodávky substrátu)</t>
  </si>
  <si>
    <t>Cena celkem za výsadbu stromů bez DPH (URS/RTS)</t>
  </si>
  <si>
    <t>Objekt: D.1.5  VEGETACE</t>
  </si>
  <si>
    <t>Akce: SOKOLOV - OBNOVA A ROZŠÍŘENÍ HŘBITOVA - 1. ETAPA</t>
  </si>
  <si>
    <t>Bez nutného zásahu</t>
  </si>
  <si>
    <t>BZ</t>
  </si>
  <si>
    <t>Revizní kontrola již instalovaného stabilizačního systému</t>
  </si>
  <si>
    <t>S-VK</t>
  </si>
  <si>
    <t>Instalace statické vazby vrtané</t>
  </si>
  <si>
    <t>S-VSV</t>
  </si>
  <si>
    <t>Instalace statické vazby podkladnicové</t>
  </si>
  <si>
    <t>S-VSP</t>
  </si>
  <si>
    <t>Instalace dynamické vazby v horní úrovni</t>
  </si>
  <si>
    <t>S-VDH</t>
  </si>
  <si>
    <t>Instalace dynamické vazby v dolní úrovni</t>
  </si>
  <si>
    <t>S-VDD</t>
  </si>
  <si>
    <t>Postupné kácení s překážkou v dopadové ploše</t>
  </si>
  <si>
    <t>S-KPP</t>
  </si>
  <si>
    <t>Postupné kácení s volnou dopadovou plochou</t>
  </si>
  <si>
    <t>S-KPV</t>
  </si>
  <si>
    <t>Kácení stromů s přetažením</t>
  </si>
  <si>
    <t>S-KSP</t>
  </si>
  <si>
    <t>Kácení stromů volné</t>
  </si>
  <si>
    <t>S-KV</t>
  </si>
  <si>
    <t>Stabilizace sekundární koruny</t>
  </si>
  <si>
    <t>S-SSK</t>
  </si>
  <si>
    <t>Redukce obvodová</t>
  </si>
  <si>
    <t>S-RO</t>
  </si>
  <si>
    <t>Odstranění výmladků</t>
  </si>
  <si>
    <t>S-OV</t>
  </si>
  <si>
    <t>Úprava průjezdného či průchozího profilu</t>
  </si>
  <si>
    <t>S-RLPV</t>
  </si>
  <si>
    <t>Lokální redukce z důvodu stabilizace</t>
  </si>
  <si>
    <t>S-RLLR</t>
  </si>
  <si>
    <t>Lokální redukce směrem k překážce</t>
  </si>
  <si>
    <t>S-RLSP</t>
  </si>
  <si>
    <t>Řez bezpečnostní</t>
  </si>
  <si>
    <t>S-RB</t>
  </si>
  <si>
    <t>Řez zdravotní</t>
  </si>
  <si>
    <t>S-RZ</t>
  </si>
  <si>
    <t>Řez výchovný</t>
  </si>
  <si>
    <t>S-RV</t>
  </si>
  <si>
    <t>Název technologie</t>
  </si>
  <si>
    <t xml:space="preserve">Pěstební opatření - Arboristické standardy </t>
  </si>
  <si>
    <t>a</t>
  </si>
  <si>
    <t>Acer platanoides</t>
  </si>
  <si>
    <t>Acer pseudoplatanus</t>
  </si>
  <si>
    <t>Tilia cordata</t>
  </si>
  <si>
    <t>2x S-VDH</t>
  </si>
  <si>
    <t>c</t>
  </si>
  <si>
    <t>31/21/27</t>
  </si>
  <si>
    <t>97/66/85</t>
  </si>
  <si>
    <t>1x S-VDH</t>
  </si>
  <si>
    <t>42/33</t>
  </si>
  <si>
    <t>17/26</t>
  </si>
  <si>
    <t>jednostranná koruna</t>
  </si>
  <si>
    <t>b</t>
  </si>
  <si>
    <t>Betula pendula</t>
  </si>
  <si>
    <t>náklon kmene, poškození báze kmene</t>
  </si>
  <si>
    <t>kořeny nad povrchem terénu</t>
  </si>
  <si>
    <t>poškozené povrchové kořeny, z dlouhodobého hlediska nevhodný k ponechání</t>
  </si>
  <si>
    <t>Populus tremula</t>
  </si>
  <si>
    <t>z dlouhodobého hlediska nevhodný k ponechání</t>
  </si>
  <si>
    <t>odstranění z důvodu koncepční obnovy areálu a okolí hřbitova, jedná se o strom z inventarizace vně hřbitova</t>
  </si>
  <si>
    <t>52+59</t>
  </si>
  <si>
    <t>163+185</t>
  </si>
  <si>
    <t>Salix sp.</t>
  </si>
  <si>
    <t>45+18+54</t>
  </si>
  <si>
    <t>141+56+169</t>
  </si>
  <si>
    <t>32+33+27</t>
  </si>
  <si>
    <t>100+103+84</t>
  </si>
  <si>
    <t>24+26+46</t>
  </si>
  <si>
    <t>75+81+144</t>
  </si>
  <si>
    <t>centrální dutina, odstranění břečťanu do 4 m</t>
  </si>
  <si>
    <t>centrální dutina otevřená, odstranění břečťanu do 3 m</t>
  </si>
  <si>
    <t>4,5</t>
  </si>
  <si>
    <t>vykloněný kmen, odstranění břečťanu do 4 m</t>
  </si>
  <si>
    <t>odstranění břečťanu do 4 m</t>
  </si>
  <si>
    <t>3x S-VDH</t>
  </si>
  <si>
    <t>centrální dutina otevřená, odstranění břečťanu do 4 m</t>
  </si>
  <si>
    <t>centrální dutina, polovina koruny odumírá, odstranění břečťanu do 4 m</t>
  </si>
  <si>
    <t>náklon kmene, odstranění břečťanu do 4 m</t>
  </si>
  <si>
    <t>odstranění břečťanu do 3 m</t>
  </si>
  <si>
    <t>2,5</t>
  </si>
  <si>
    <t>parazitace - choroš šupinatý, odstranění břečťanu do 3 m</t>
  </si>
  <si>
    <t>centrální dutina, odstranění břečťanu do 3 m</t>
  </si>
  <si>
    <t xml:space="preserve">odstranění břečťanu do 3 m, S-VSV - kontrola </t>
  </si>
  <si>
    <t xml:space="preserve"> centrální dutina</t>
  </si>
  <si>
    <t>S-RLLR - lokální redukce větve s defektem</t>
  </si>
  <si>
    <t>praskliny na kmeni</t>
  </si>
  <si>
    <t>centrální dutina , nevhodný jedinec</t>
  </si>
  <si>
    <t>centrální dutina otevřená</t>
  </si>
  <si>
    <t xml:space="preserve">centrální dutina otevřená </t>
  </si>
  <si>
    <t xml:space="preserve">centrální dutina </t>
  </si>
  <si>
    <t>odstranění z důvodu koncepční obnovy areálu a okolí hřbitova</t>
  </si>
  <si>
    <t>neperspektivní jedinec, špatný pěstební tvar</t>
  </si>
  <si>
    <t>centrální dutina otevřená, náklon kmene</t>
  </si>
  <si>
    <t>rozsáhlá centrální dutina</t>
  </si>
  <si>
    <t>defekt hlavního větvení</t>
  </si>
  <si>
    <t>centrální dutina rozsáhlá</t>
  </si>
  <si>
    <t>Poznámka</t>
  </si>
  <si>
    <t>Příplatek k řezu dřevin za ztížené podmínky</t>
  </si>
  <si>
    <t>Cena za zásah</t>
  </si>
  <si>
    <t>Zásah</t>
  </si>
  <si>
    <t>Plocha koruny (m2)</t>
  </si>
  <si>
    <t>Perspektiva</t>
  </si>
  <si>
    <t>Stabilita</t>
  </si>
  <si>
    <t>Zdravotní stav</t>
  </si>
  <si>
    <t>Vitalita</t>
  </si>
  <si>
    <t>Fyziologické stáří</t>
  </si>
  <si>
    <t>Průměr koruny</t>
  </si>
  <si>
    <t>Výška nasazení koruny</t>
  </si>
  <si>
    <t>Výška (m)</t>
  </si>
  <si>
    <t>Průměr kmene (cm)</t>
  </si>
  <si>
    <t>Obvod kmene (cm)</t>
  </si>
  <si>
    <t>Odborný název</t>
  </si>
  <si>
    <t>Číslo stromu</t>
  </si>
  <si>
    <t>PODETAPA 1. 2</t>
  </si>
  <si>
    <t>Manipulacevětví a kmenů a doprava na skládku Sotes Sokolov - vzdálenost do 5km</t>
  </si>
  <si>
    <t>Doprava naštěpkované hmoty na skládku Sotes Sokolov - vzdálenost do 5km</t>
  </si>
  <si>
    <t>Likvidace větví, štěpkováním v m3 naštěpkované hmoty</t>
  </si>
  <si>
    <t>696*2,4*3</t>
  </si>
  <si>
    <t>ROZVOJOVÁ PÉČE</t>
  </si>
  <si>
    <t>Rozvojová péče pro 8 ks stromů na tři roky</t>
  </si>
  <si>
    <t>Rozvojová péče pro stříhaný plůtek na tři roky</t>
  </si>
  <si>
    <t>Rozvojová péče pro trvalkové záhony na tři roky</t>
  </si>
  <si>
    <t>185802114</t>
  </si>
  <si>
    <t>Hnojení půdy umělým hnojivem k jednotlivým rostlinám v rovině a svahu do 1:5</t>
  </si>
  <si>
    <t>Tabletové hnojivo, postupně rozpustné</t>
  </si>
  <si>
    <t>R</t>
  </si>
  <si>
    <t>50 l / m2</t>
  </si>
  <si>
    <t>345*50*0,001</t>
  </si>
  <si>
    <t>Voda pro zálivku, vč. dopravy (50l/m2)</t>
  </si>
  <si>
    <t>Voda pro zálivku, vč. dopravy (80l/strom) (stromy s balem)</t>
  </si>
  <si>
    <t xml:space="preserve">Voda pro zálivku, vč. dopravy </t>
  </si>
  <si>
    <t>poznámka: po založení bude plůtek neprůhledný z boku</t>
  </si>
  <si>
    <t>Zřízení ochranného nátěru kmene stromu po celé výšce,vícekmen, 250-300 cm, vč. materiálu</t>
  </si>
  <si>
    <t>Rákosová rohož</t>
  </si>
  <si>
    <t>Mulčování rostlin kůrou tl do 0,1 m v rovině a svahu do 1:5</t>
  </si>
  <si>
    <t>Výsadba dřeviny s balem D přes 0,3 do 0,4 m do rýhy se zalitím v rovině a svahu do 1:5</t>
  </si>
  <si>
    <t>Carpinus betulus, habr obecný - předpěstované dílce, výška 100-120 cm, dl.1m</t>
  </si>
  <si>
    <t>Ligustrum vulgare 'Atrovirens', ptačí zob obecný - předpěstované dílce, výška 100-120 cm, dl. 1m</t>
  </si>
  <si>
    <t>Taxus x media, tis prostřední - předpěstované dílce, výška 100-120 cm, dl. 1m</t>
  </si>
  <si>
    <t>10391100</t>
  </si>
  <si>
    <t>kůra mulčovací VL</t>
  </si>
  <si>
    <t>649+3162</t>
  </si>
  <si>
    <t>Založení parkového trávníku výsevem pl přes 1000 m2 v rovině a ve svahu do 1:5</t>
  </si>
  <si>
    <t>Doplnění zeminy nebo substrátu na travnatých plochách tl do 50 mm rovina v rovinně a svahu do 1:5</t>
  </si>
  <si>
    <t>182303111</t>
  </si>
  <si>
    <r>
      <t>m</t>
    </r>
    <r>
      <rPr>
        <vertAlign val="superscript"/>
        <sz val="10"/>
        <color indexed="8"/>
        <rFont val="Segoe UI"/>
        <family val="2"/>
        <charset val="238"/>
      </rPr>
      <t>2</t>
    </r>
  </si>
  <si>
    <r>
      <t>m</t>
    </r>
    <r>
      <rPr>
        <vertAlign val="superscript"/>
        <sz val="10"/>
        <color indexed="8"/>
        <rFont val="Segoe UI"/>
        <family val="2"/>
        <charset val="238"/>
      </rPr>
      <t>3</t>
    </r>
  </si>
  <si>
    <t>0,02*3162</t>
  </si>
  <si>
    <t>Řez stromu výchovný stromů výšky přes 4 do 6 m</t>
  </si>
  <si>
    <t>Zhotovení závlahové mísy dřevin D do 0,5 m v rovině nebo na svahu do 1:5, zamulčování mísy vč. materiálu tl. 0,1m</t>
  </si>
  <si>
    <t>Zalití rostlin vodou, plocha přes 20m2</t>
  </si>
  <si>
    <t>lehká písčitá zemina</t>
  </si>
  <si>
    <t xml:space="preserve">Řez průklestem netrnitých stromů D koruny do 6m </t>
  </si>
  <si>
    <t>345*50*5*3*0,001</t>
  </si>
  <si>
    <t xml:space="preserve">5x tableta na bm </t>
  </si>
  <si>
    <t>Hnojení předpěstovaných dílců, vč. materiálu (tabletové hnojivo, postupné uvolňování živin)</t>
  </si>
  <si>
    <t>Vypletí a doplnění mulče (6x za tři roky)</t>
  </si>
  <si>
    <t>Kontrola úvazků a kotvení s výměnou kůlů, vypletí a  doplnění mulče (6x za tři roky)</t>
  </si>
  <si>
    <t>345*6</t>
  </si>
  <si>
    <t>8*6</t>
  </si>
  <si>
    <t>(6x za tři roky)   795*6</t>
  </si>
  <si>
    <t>(3x za tři roky)   795*3</t>
  </si>
  <si>
    <t xml:space="preserve">"50 l / m2, (15x za tři roky)      </t>
  </si>
  <si>
    <t>795*50*5*3*0,001</t>
  </si>
  <si>
    <t>8*(10+8+6)*80)*0,001(1. rok 10*80l, 2. rok 8*80l, 3. rok 6*80l)</t>
  </si>
  <si>
    <t>pozn. výchovný řez</t>
  </si>
  <si>
    <t>632451012R00</t>
  </si>
  <si>
    <t>Vyrovnávací potěr ze směsi, v pásu, tl.do 30 mm</t>
  </si>
  <si>
    <t>Položka je určena pro vyrovnávací potěr ze směsi provedený v pásu na zdivu jako podklad např. pod izolaci, na parapetech z prefabrikovaných dílců pod oplechování apod., vodorovný nebo ve spádu do 15 st., hlazený dřevěným hladítkem.</t>
  </si>
  <si>
    <t xml:space="preserve">pod kamenné stříšky nad kolumbária : </t>
  </si>
  <si>
    <t>nová kolumbária  : 6,6*0,4*5</t>
  </si>
  <si>
    <t>941955002R00</t>
  </si>
  <si>
    <t>Lešení lehké pomocné, výška podlahy do 1,9 m</t>
  </si>
  <si>
    <t>omítka zazdívky otvoru pro původní vrata - viz D1.1.4.06 : 4,5*1,2*2</t>
  </si>
  <si>
    <t>961044111R00</t>
  </si>
  <si>
    <t>Bourání základů z betonu prostého</t>
  </si>
  <si>
    <t xml:space="preserve">obourání část základů : </t>
  </si>
  <si>
    <t>pod stáv.pilíři - viz D1.1.4.06 : (0,75*0,486+1,588*0,687)*0,4</t>
  </si>
  <si>
    <t>v místě otvoru pro novou bránu - viz D1.1.4.06 : 3,5*0,55*0,5</t>
  </si>
  <si>
    <t>962022391R00</t>
  </si>
  <si>
    <t>Bourání zdiva nadzákladového kamenného na MVC</t>
  </si>
  <si>
    <t>stáv.pilíře - viz D1.1.4.06 : (0,75*0,486+1,588*0,687)*0,45</t>
  </si>
  <si>
    <t>otvor pro novou bránu - viz D1.1.4.06 : 3,5*0,55*2</t>
  </si>
  <si>
    <t>968072558R00</t>
  </si>
  <si>
    <t>Vybourání kovových vrat plochy do 5 m2</t>
  </si>
  <si>
    <t>původní vrata - viz D1.1.4.06 : 3,6*1,35</t>
  </si>
  <si>
    <t>971024561R00</t>
  </si>
  <si>
    <t>Vybourání otv. zeď kam. pl. 1 m2, tl. 60 cm, MVC</t>
  </si>
  <si>
    <t>ostění u vybourávaní brány - viz D1.1.4.06 : 0,4*0,6*1,85+0,15*0,55*1,85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</si>
  <si>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</si>
  <si>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</si>
  <si>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</si>
  <si>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</si>
  <si>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</si>
  <si>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</si>
  <si>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</si>
  <si>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</si>
  <si>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</si>
  <si>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sklád.suti-směs bet.a cihel do 30x30cm</t>
  </si>
  <si>
    <t>POL1_0</t>
  </si>
  <si>
    <t>998151111R00</t>
  </si>
  <si>
    <t>Přesun hmot, oplocení a zvláštní obj. zděné do 10m</t>
  </si>
  <si>
    <t>Přesun hmot</t>
  </si>
  <si>
    <t>POL7_1</t>
  </si>
  <si>
    <t>7679901Rpol</t>
  </si>
  <si>
    <t>Z01 D+M Ocelová dvoukřídlá brána 350/155cm vč.kotvení, aretace, fab a kování, barva antracit</t>
  </si>
  <si>
    <t>viz podrobný popis ve výpisu výrobků - zámečnické výrobky : 1</t>
  </si>
  <si>
    <t>7679902Rpol</t>
  </si>
  <si>
    <t>Z02 D+M Ocelové zábradlí dl.111cm, v.90cm vč.madla a kotvení, barva antracit</t>
  </si>
  <si>
    <t>viz podrobný popis ve výpisu výrobků - zámečnické výrobky : 2</t>
  </si>
  <si>
    <t>7679903Rpol</t>
  </si>
  <si>
    <t>Z03 D+M Ocelové zábradlí dl.72cm, v.90cm vč.madla a kotvení, barva antracit</t>
  </si>
  <si>
    <t>viz podrobný popis ve výpisu výrobků - zámečnické výrobky : 3</t>
  </si>
  <si>
    <t>7679911Rpol</t>
  </si>
  <si>
    <t>K01 D+M Kovářský ocelový plot dl.cca 304cm, v.55cm vč.kotvení, černá kovářská barva</t>
  </si>
  <si>
    <t>viz podrobný popis ve výpisu výrobků - kovářské výrobky : 7</t>
  </si>
  <si>
    <t>7679912Rpol</t>
  </si>
  <si>
    <t>K02 D+M Kovářský ocel.plot dl.cca 350cm, v.16-70cm vč.kotvení, černá kovářská barva</t>
  </si>
  <si>
    <t>viz podrobný popis ve výpisu výrobků - kovářské výrobky : 1</t>
  </si>
  <si>
    <t>7679913Rpol</t>
  </si>
  <si>
    <t>K03 D+M Kovářský ocel.plot dl.cca 300cm, v.55-70cm vč.kotvení, černá kovářská barva</t>
  </si>
  <si>
    <t>7679914Rpol</t>
  </si>
  <si>
    <t>K04 D+M Kovářský ocelový plot dl.cca 300cm, v.55cm vč.kotvení, černá kovářská barva</t>
  </si>
  <si>
    <t>7679915Rpol</t>
  </si>
  <si>
    <t>K05 D+M Kovářský ocel.plot dl.cca 600+100cm,v.55cm vč.kotvení, černá kovářská barva</t>
  </si>
  <si>
    <t>7679916Rpol</t>
  </si>
  <si>
    <t>D+M Kovová číslovka označení kolumbária např.číslo"43", vč.kotvení, černá kovářská barva</t>
  </si>
  <si>
    <t>kompletně nová kolumbária : 5</t>
  </si>
  <si>
    <t>998767201R00</t>
  </si>
  <si>
    <t>Přesun hmot pro zámečnické konstr., výšky do 6 m</t>
  </si>
  <si>
    <t>POL7_1002</t>
  </si>
  <si>
    <t>771578012R00</t>
  </si>
  <si>
    <t>Výplň spáry silikonem, vč.dodávky</t>
  </si>
  <si>
    <t>RTS 22/ I</t>
  </si>
  <si>
    <t>POL1_7</t>
  </si>
  <si>
    <t>Rohové, spojovací a dilatační spáry.</t>
  </si>
  <si>
    <t xml:space="preserve">spáry kamenných stříšek nad kolumbária (předpoklad cca po 60cm, včetně čel) : </t>
  </si>
  <si>
    <t>nová kolumbária  : 0,54*11</t>
  </si>
  <si>
    <t>782131150R00</t>
  </si>
  <si>
    <t>Obklad stěn kamenem tvrdým, rovným tl. 4 a 5 cm</t>
  </si>
  <si>
    <t xml:space="preserve">kamenné stříšky nad kolumbária : </t>
  </si>
  <si>
    <t>nová kolumbária  : 6,67*0,47*5</t>
  </si>
  <si>
    <t>7829901Rpol</t>
  </si>
  <si>
    <t>Deska kamenná řezaná tl.32mm, černošedá, matná při okrajích přesahů ze spodní strany okapnička</t>
  </si>
  <si>
    <t>Včetně zabroušení hran.</t>
  </si>
  <si>
    <t>nová kolumbária  : 15,6745*1,1</t>
  </si>
  <si>
    <t>dopočet na celé m2 : 1-0,242</t>
  </si>
  <si>
    <t>7829902Rpol</t>
  </si>
  <si>
    <t>KA02 D+M Dedikační kamenná deska MOTIV TÓRY kámen černý cca 24/170/60cm, vč.12ks kam.kotev</t>
  </si>
  <si>
    <t>viz podrobný popis ve výpisu výrobků - kamenické výrobky : 1</t>
  </si>
  <si>
    <t>7829903Rpol</t>
  </si>
  <si>
    <t>KA03 D+M Blok kamenný - 7 bloků, celk.délka cca 6m vč.dopravy na stavbu a osazení</t>
  </si>
  <si>
    <t>7829904Rpol</t>
  </si>
  <si>
    <t>KA04 D+M Blok kamenný - výška 50cm, dl. 300-370cm vč.dopravy na stavbu a osazení</t>
  </si>
  <si>
    <t>viz podrobný popis ve výpisu výrobků - kamenické výrobky : 7</t>
  </si>
  <si>
    <t>998782201R00</t>
  </si>
  <si>
    <t>Přesun hmot pro obklady z kamene, výšky do 6 m</t>
  </si>
  <si>
    <t>79901Rpol</t>
  </si>
  <si>
    <t>P01 D+M Plastová popelnice na tříděný,směsný odpad objem 120l</t>
  </si>
  <si>
    <t>viz podrobný popis ve výpisu výrobků - nábytku pro exteriér : 11</t>
  </si>
  <si>
    <t>79904Rpol</t>
  </si>
  <si>
    <t>L01 D+M Lavice dl.200cm, vč.4ks chem.kotev M12/165 sedák z dřev.profilů, podsada z pohled.betonu</t>
  </si>
  <si>
    <t>viz podrobný popis ve výpisu výrobků - nábytku pro exteriér : 12</t>
  </si>
  <si>
    <t>79906Rpol</t>
  </si>
  <si>
    <t>O1 D+M Kašna (pítko) + odkápací rošt 72/30/101cm vč.4ks chem.kotvení M12, vč.beton.lože</t>
  </si>
  <si>
    <t>viz podrobný popis ve výpisu výrobků - O1 : 1</t>
  </si>
  <si>
    <t>998799201R00</t>
  </si>
  <si>
    <t>Přesun hmot pro ostatní výrobky, výšky do 6 m</t>
  </si>
  <si>
    <t>POL7_</t>
  </si>
  <si>
    <t>Stavební část</t>
  </si>
  <si>
    <t>Vodovod</t>
  </si>
  <si>
    <t>Elektroinstalace</t>
  </si>
  <si>
    <t>Vegetace</t>
  </si>
  <si>
    <t>Inventarizace zeleně</t>
  </si>
  <si>
    <t>OVN</t>
  </si>
  <si>
    <t>Ostatní výrobky</t>
  </si>
  <si>
    <t>720</t>
  </si>
  <si>
    <t>M21</t>
  </si>
  <si>
    <t>18A</t>
  </si>
  <si>
    <t>18B</t>
  </si>
  <si>
    <t>1.Etapa, podetapa 02</t>
  </si>
  <si>
    <t>&gt;&gt;  skryté sloupce  &lt;&lt;</t>
  </si>
  <si>
    <t>{a94f3edd-a853-490f-9fda-34bfc3f42e9b}</t>
  </si>
  <si>
    <t>KRYCÍ LIST SOUPISU PRACÍ</t>
  </si>
  <si>
    <t>v ---  níže se nacházejí doplnkové a pomocné údaje k sestavám  --- v</t>
  </si>
  <si>
    <t>False</t>
  </si>
  <si>
    <t>Objekt:</t>
  </si>
  <si>
    <t>10 - Přípojka vodovodu a areálový vodovod - 2.podetapa</t>
  </si>
  <si>
    <t>KSO:</t>
  </si>
  <si>
    <t/>
  </si>
  <si>
    <t>CC-CZ:</t>
  </si>
  <si>
    <t>Místo:</t>
  </si>
  <si>
    <t>Sokolov</t>
  </si>
  <si>
    <t>Datum:</t>
  </si>
  <si>
    <t>Zadavatel:</t>
  </si>
  <si>
    <t>IČ:</t>
  </si>
  <si>
    <t>Město Sokolov</t>
  </si>
  <si>
    <t>Stejskal Pavel</t>
  </si>
  <si>
    <t>Zpracovatel:</t>
  </si>
  <si>
    <t>Milan Hájek</t>
  </si>
  <si>
    <t>Poznámka:</t>
  </si>
  <si>
    <t>Materiál</t>
  </si>
  <si>
    <t>Montáž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</si>
  <si>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</si>
  <si>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</si>
  <si>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</si>
  <si>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</si>
  <si>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</si>
  <si>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</si>
  <si>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</si>
  <si>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</si>
  <si>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</si>
  <si>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Cena s DPH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</si>
  <si>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</si>
  <si>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</si>
  <si>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</si>
  <si>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</si>
  <si>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</si>
  <si>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</si>
  <si>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</si>
  <si>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</si>
  <si>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</si>
  <si>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</si>
  <si>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</si>
  <si>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</si>
  <si>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</si>
  <si>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</si>
  <si>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</si>
  <si>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</si>
  <si>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</si>
  <si>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</si>
  <si>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PSV - Práce a dodávky PSV</t>
  </si>
  <si>
    <t xml:space="preserve">    722 - Zdravotechnika - vnitřní vodovod</t>
  </si>
  <si>
    <t>OST - Ostatní</t>
  </si>
  <si>
    <t>SOUPIS PRACÍ</t>
  </si>
  <si>
    <t>PČ</t>
  </si>
  <si>
    <t>Typ</t>
  </si>
  <si>
    <t>Kód</t>
  </si>
  <si>
    <t>Popis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</si>
  <si>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</si>
  <si>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</si>
  <si>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</si>
  <si>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</si>
  <si>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</si>
  <si>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</si>
  <si>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</si>
  <si>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</si>
  <si>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</si>
  <si>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</si>
  <si>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</si>
  <si>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</si>
  <si>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</si>
  <si>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</si>
  <si>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HSV</t>
  </si>
  <si>
    <t>0</t>
  </si>
  <si>
    <t>ROZPOCET</t>
  </si>
  <si>
    <t>K</t>
  </si>
  <si>
    <t>132251104</t>
  </si>
  <si>
    <t>Hloubení rýh nezapažených š do 800 mm v hornině třídy těžitelnosti I skupiny 3 objem přes 100 m3 strojně</t>
  </si>
  <si>
    <t>CS ÚRS 2023 02</t>
  </si>
  <si>
    <t>4</t>
  </si>
  <si>
    <t>1418981491</t>
  </si>
  <si>
    <t>86*0,6*1,2</t>
  </si>
  <si>
    <t>True</t>
  </si>
  <si>
    <t>133251101</t>
  </si>
  <si>
    <t>Hloubení šachet nezapažených v hornině třídy těžitelnosti I skupiny 3 objem do 20 m3</t>
  </si>
  <si>
    <t>619288151</t>
  </si>
  <si>
    <t>1,5*1,5*1,8</t>
  </si>
  <si>
    <t>139001101</t>
  </si>
  <si>
    <t>Příplatek za ztížení vykopávky v blízkosti podzemního vedení</t>
  </si>
  <si>
    <t>628215497</t>
  </si>
  <si>
    <t>162751117</t>
  </si>
  <si>
    <t>Vodorovné přemístění přes 9 000 do 10000 m výkopku/sypaniny z horniny třídy těžitelnosti I skupiny 1 až 3</t>
  </si>
  <si>
    <t>-1836774258</t>
  </si>
  <si>
    <t>171201201</t>
  </si>
  <si>
    <t>Uložení sypaniny na skládky nebo meziskládky</t>
  </si>
  <si>
    <t>-1120610568</t>
  </si>
  <si>
    <t>6</t>
  </si>
  <si>
    <t>171201231</t>
  </si>
  <si>
    <t>Poplatek za uložení zeminy a kamení na recyklační skládce (skládkovné) kód odpadu 17 05 04</t>
  </si>
  <si>
    <t>-1511985743</t>
  </si>
  <si>
    <t>61,92*2 'Přepočtené koeficientem množství</t>
  </si>
  <si>
    <t>7</t>
  </si>
  <si>
    <t>174101101</t>
  </si>
  <si>
    <t>Zásyp jam, šachet rýh nebo kolem objektů sypaninou se zhutněním</t>
  </si>
  <si>
    <t>Položkový soupis prací</t>
  </si>
  <si>
    <t>Položkový soupis prací stavby</t>
  </si>
  <si>
    <t>-770199693</t>
  </si>
  <si>
    <t>86*0,6*(1,2-0,1-0,4)</t>
  </si>
  <si>
    <t>8</t>
  </si>
  <si>
    <t>M</t>
  </si>
  <si>
    <t>58331200</t>
  </si>
  <si>
    <t>štěrkopísek netříděný</t>
  </si>
  <si>
    <t>141491886</t>
  </si>
  <si>
    <t>36,12*2 'Přepočtené koeficientem množství</t>
  </si>
  <si>
    <t>9</t>
  </si>
  <si>
    <t>175111101</t>
  </si>
  <si>
    <t>Obsypání potrubí ručně sypaninou bez prohození, uloženou do 3 m</t>
  </si>
  <si>
    <t>13721357</t>
  </si>
  <si>
    <t>86*0,6*0,4</t>
  </si>
  <si>
    <t>10</t>
  </si>
  <si>
    <t>-1865488737</t>
  </si>
  <si>
    <t>20,64*1,9 'Přepočtené koeficientem množství</t>
  </si>
  <si>
    <t>Vodorovné konstrukce</t>
  </si>
  <si>
    <t>11</t>
  </si>
  <si>
    <t>451572111</t>
  </si>
  <si>
    <t>Lože pod potrubí otevřený výkop z kameniva drobného těženého</t>
  </si>
  <si>
    <t>-1104268093</t>
  </si>
  <si>
    <t>86*0,6*0,1</t>
  </si>
  <si>
    <t>Trubní vedení</t>
  </si>
  <si>
    <t>12</t>
  </si>
  <si>
    <t>85-1</t>
  </si>
  <si>
    <t>Šachtička pro kulový ventil</t>
  </si>
  <si>
    <t>-1652522026</t>
  </si>
  <si>
    <t>13</t>
  </si>
  <si>
    <t>85-2</t>
  </si>
  <si>
    <t>Zrušení starých šachet vodovodu</t>
  </si>
  <si>
    <t>---</t>
  </si>
  <si>
    <t>-925480130</t>
  </si>
  <si>
    <t>14</t>
  </si>
  <si>
    <t>871161211</t>
  </si>
  <si>
    <t>Montáž potrubí z PE100 SDR 11 otevřený výkop svařovaných elektrotvarovkou D 32 x 3,0 mm</t>
  </si>
  <si>
    <t>1292852741</t>
  </si>
  <si>
    <t>27,5 "větev A - suchovod</t>
  </si>
  <si>
    <t>58,5 "větev D</t>
  </si>
  <si>
    <t>15</t>
  </si>
  <si>
    <t>28613170</t>
  </si>
  <si>
    <t>trubka vodovodní PE100 SDR11 se signalizační vrstvou 32x3,0mm</t>
  </si>
  <si>
    <t>411255259</t>
  </si>
  <si>
    <t>86*1,05 'Přepočtené koeficientem množství</t>
  </si>
  <si>
    <t>877161101</t>
  </si>
  <si>
    <t>Montáž elektrospojek na vodovodním potrubí z PE trub d 32</t>
  </si>
  <si>
    <t>-393802074</t>
  </si>
  <si>
    <t>28615969</t>
  </si>
  <si>
    <t>elektrospojka SDR11 PE 100 PN16 D 32mm</t>
  </si>
  <si>
    <t>-1811204118</t>
  </si>
  <si>
    <t>877161112</t>
  </si>
  <si>
    <t>Montáž elektrokolen 90° na vodovodním potrubí z PE trub d 32</t>
  </si>
  <si>
    <t>-563242813</t>
  </si>
  <si>
    <t>28653052</t>
  </si>
  <si>
    <t>elektrokoleno 90° PE 100 D 32mm</t>
  </si>
  <si>
    <t>877294461</t>
  </si>
  <si>
    <t>891181111</t>
  </si>
  <si>
    <t>Montáž vodovodních šoupátek ve výkopu do DN 40</t>
  </si>
  <si>
    <t>1702886359</t>
  </si>
  <si>
    <t>42221550</t>
  </si>
  <si>
    <t>šoupátko zemní PN16 DN 32</t>
  </si>
  <si>
    <t>1255102314</t>
  </si>
  <si>
    <t>891161321</t>
  </si>
  <si>
    <t>Montáž vodovodních šoupátek domovní přípojky se závitovými konci PN16 otevřený výkop G 1"</t>
  </si>
  <si>
    <t>1988234489</t>
  </si>
  <si>
    <t>42201</t>
  </si>
  <si>
    <t>souprava zemní DN 32 s kohoutem Rd 1,25m</t>
  </si>
  <si>
    <t>176803674</t>
  </si>
  <si>
    <t>892-1</t>
  </si>
  <si>
    <t>Zkouška průchodnost potrubí</t>
  </si>
  <si>
    <t>-1604451555</t>
  </si>
  <si>
    <t>892-2</t>
  </si>
  <si>
    <t>Odběr vzorků pitné vody</t>
  </si>
  <si>
    <t>-222936950</t>
  </si>
  <si>
    <t>892233122</t>
  </si>
  <si>
    <t>Proplach a dezinfekce vodovodního potrubí DN od 40 do 70</t>
  </si>
  <si>
    <t>195504067</t>
  </si>
  <si>
    <t>892241111</t>
  </si>
  <si>
    <t>Tlaková zkouška vodou potrubí DN do 80</t>
  </si>
  <si>
    <t>537067339</t>
  </si>
  <si>
    <t>899401112</t>
  </si>
  <si>
    <t>Osazení poklopů litinových šoupátkových</t>
  </si>
  <si>
    <t>-1944957517</t>
  </si>
  <si>
    <t>42291352</t>
  </si>
  <si>
    <t>poklop litinový šoupátkový pro zemní soupravy osazení do terénu a do vozovky</t>
  </si>
  <si>
    <t>-1039717868</t>
  </si>
  <si>
    <t>899721111</t>
  </si>
  <si>
    <t>Signalizační vodič DN do 150 mm na potrubí</t>
  </si>
  <si>
    <t>-498849358</t>
  </si>
  <si>
    <t>899722113</t>
  </si>
  <si>
    <t>Krytí potrubí z plastů výstražnou fólií z PVC 34cm</t>
  </si>
  <si>
    <t>1728954994</t>
  </si>
  <si>
    <t>998</t>
  </si>
  <si>
    <t>998276101</t>
  </si>
  <si>
    <t>Přesun hmot pro trubní vedení z trub z plastických hmot otevřený výkop</t>
  </si>
  <si>
    <t>-2076224770</t>
  </si>
  <si>
    <t>Práce a dodávky PSV</t>
  </si>
  <si>
    <t>OST</t>
  </si>
  <si>
    <t>Ostatní</t>
  </si>
  <si>
    <t>999-DIO-1</t>
  </si>
  <si>
    <t>Dopravní opatření</t>
  </si>
  <si>
    <t>-877360548</t>
  </si>
  <si>
    <t>1.2-2 - Komunikace - Podetapa 2</t>
  </si>
  <si>
    <t xml:space="preserve"> </t>
  </si>
  <si>
    <t>Zítek</t>
  </si>
  <si>
    <t>Náklady stavby celkem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</si>
  <si>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</si>
  <si>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</si>
  <si>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</si>
  <si>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</si>
  <si>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113106123</t>
  </si>
  <si>
    <t>Rozebrání dlažeb ze zámkových dlaždic komunikací pro pěší ručně</t>
  </si>
  <si>
    <t>1183156930</t>
  </si>
  <si>
    <t>PP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</si>
  <si>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</si>
  <si>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Online PSC</t>
  </si>
  <si>
    <t>https://podminky.urs.cz/item/CS_URS_2024_01/113106123</t>
  </si>
  <si>
    <t>P</t>
  </si>
  <si>
    <t>Poznámka k položce:_x000D_
plocha určena graficky v software AutoCad</t>
  </si>
  <si>
    <t>113204111</t>
  </si>
  <si>
    <t>Vytrhání obrub záhonových</t>
  </si>
  <si>
    <t>1436414100</t>
  </si>
  <si>
    <t>Vytrhání obrub s vybouráním lože, s přemístěním hmot na skládku na vzdálenost do 3 m nebo s naložením na dopravní prostředek záhonových</t>
  </si>
  <si>
    <t>https://podminky.urs.cz/item/CS_URS_2024_01/113204111</t>
  </si>
  <si>
    <t>Poznámka k položce:_x000D_
délka určena graficky v software AutoCad</t>
  </si>
  <si>
    <t>122252205</t>
  </si>
  <si>
    <t>Odkopávky a prokopávky nezapažené pro silnice a dálnice v hornině třídy těžitelnosti I objem do 1000 m3 strojně</t>
  </si>
  <si>
    <t>-1416208744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</si>
  <si>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vybudování a následná likvidace provizorních komunikací.</t>
  </si>
  <si>
    <t>Odkopávky a prokopávky nezapažené pro silnice a dálnice strojně v hornině třídy těžitelnosti I přes 500 do 1 000 m3</t>
  </si>
  <si>
    <t>https://podminky.urs.cz/item/CS_URS_2024_01/122252205</t>
  </si>
  <si>
    <t>K5</t>
  </si>
  <si>
    <t>0,4*68</t>
  </si>
  <si>
    <t>K6</t>
  </si>
  <si>
    <t>0,35*(85,5+22+145,5+232*0,3)</t>
  </si>
  <si>
    <t>K7+K7.1</t>
  </si>
  <si>
    <t>0,35*(27,5+20,5+66*0,2)</t>
  </si>
  <si>
    <t>K8</t>
  </si>
  <si>
    <t>0,35*(40,6+42*0,2)</t>
  </si>
  <si>
    <t>K9</t>
  </si>
  <si>
    <t>0,45*(470+44+(343+35)*0,3)</t>
  </si>
  <si>
    <t>K10</t>
  </si>
  <si>
    <t>0,35*(86+86*0,2)</t>
  </si>
  <si>
    <t>K11</t>
  </si>
  <si>
    <t>0,35*(81+81*0,2)</t>
  </si>
  <si>
    <t>Plocha pro odpad. nádoby</t>
  </si>
  <si>
    <t>0,35*(2,2+2,2+1,8+0,4+3,2+2,2)</t>
  </si>
  <si>
    <t>sečená travnatá cesta</t>
  </si>
  <si>
    <t>0,25*366</t>
  </si>
  <si>
    <t>plocha kolem "nová kolumbária"</t>
  </si>
  <si>
    <t>0,35*108</t>
  </si>
  <si>
    <t>vsak. plocha</t>
  </si>
  <si>
    <t>0,35*1,2</t>
  </si>
  <si>
    <t>Součet</t>
  </si>
  <si>
    <t>300548090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</si>
  <si>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</si>
  <si>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</si>
  <si>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Poznámka k položce:_x000D_
skládka Tisová - 11 km</t>
  </si>
  <si>
    <t>162751119</t>
  </si>
  <si>
    <t>Příplatek k vodorovnému přemístění výkopku/sypaniny z horniny třídy těžitelnosti I skupiny 1 až 3 ZKD 1000 m přes 10000 m</t>
  </si>
  <si>
    <t>-729406535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</si>
  <si>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</si>
  <si>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</si>
  <si>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-1887781637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</si>
  <si>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</si>
  <si>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</si>
  <si>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181152302</t>
  </si>
  <si>
    <t>Úprava pláně pro silnice a dálnice v zářezech se zhutněním</t>
  </si>
  <si>
    <t>-1023651492</t>
  </si>
  <si>
    <t>Úprava pláně na stavbách silnic a dálnic strojně v zářezech mimo skalních se zhutněním</t>
  </si>
  <si>
    <t>https://podminky.urs.cz/item/CS_URS_2024_01/181152302</t>
  </si>
  <si>
    <t>68</t>
  </si>
  <si>
    <t>(85,5+22+145,5+232*0,3)</t>
  </si>
  <si>
    <t>(40,6+42*0,2)</t>
  </si>
  <si>
    <t>(470+44+(343+35)*0,3)</t>
  </si>
  <si>
    <t>(86+86*0,2)</t>
  </si>
  <si>
    <t>(81+81*0,2)</t>
  </si>
  <si>
    <t>(2,2+2,2+1,8+0,4+3,2+2,2)</t>
  </si>
  <si>
    <t>366</t>
  </si>
  <si>
    <t>108</t>
  </si>
  <si>
    <t>1,2</t>
  </si>
  <si>
    <t>181351003</t>
  </si>
  <si>
    <t>Rozprostření ornice tl vrstvy do 200 mm pl do 100 m2 v rovině nebo ve svahu do 1:5 strojně</t>
  </si>
  <si>
    <t>-409413351</t>
  </si>
  <si>
    <t>Rozprostření a urovnání ornice v rovině nebo ve svahu sklonu do 1:5 strojně při souvislé ploše do 100 m2, tl. vrstvy do 200 mm</t>
  </si>
  <si>
    <t>https://podminky.urs.cz/item/CS_URS_2024_01/181351003</t>
  </si>
  <si>
    <t>Poznámka k položce:_x000D_
sečená travnatá cesta</t>
  </si>
  <si>
    <t>10371R</t>
  </si>
  <si>
    <t>HUMUSOVÁ ZEMINA (40 %) SE ŠTĚRKEM FR. 16/32  (60%) (VEVÁLCOVANÝM PO OSETÍ)</t>
  </si>
  <si>
    <t>2050891362</t>
  </si>
  <si>
    <t>366,000*0,03</t>
  </si>
  <si>
    <t>Zakládání</t>
  </si>
  <si>
    <t>291111111</t>
  </si>
  <si>
    <t>Podklad pro zpevněné plochy z kameniva drceného 0 až 63 mm</t>
  </si>
  <si>
    <t>1766083374</t>
  </si>
  <si>
    <t>Podklad pro zpevněné plochy s rozprostřením a s hutněním z kameniva drceného frakce 0 - 63 mm</t>
  </si>
  <si>
    <t>https://podminky.urs.cz/item/CS_URS_2024_01/291111111</t>
  </si>
  <si>
    <t>Poznámka k položce:_x000D_
ÚPRAVA NÁJEZDU NOVÁ JIŽNÍ BRÁNA_x000D_
NA STÁVAJÍCÍ TERÉN</t>
  </si>
  <si>
    <t>60*0,15</t>
  </si>
  <si>
    <t>Komunikace pozemní</t>
  </si>
  <si>
    <t>564760101</t>
  </si>
  <si>
    <t>Podklad z kameniva hrubého drceného vel. 16-32 mm plochy do 100 m2 tl 200 mm</t>
  </si>
  <si>
    <t>-188246530</t>
  </si>
  <si>
    <t>{e232c466-e458-4521-b160-d6013cfe2048}</t>
  </si>
  <si>
    <t>82+84+109</t>
  </si>
  <si>
    <t>51+64+47</t>
  </si>
  <si>
    <t>K7+K7.1 - nové</t>
  </si>
  <si>
    <t>K7 stávající</t>
  </si>
  <si>
    <t>0,29*2,25*46,6</t>
  </si>
  <si>
    <t>695,477*1,65</t>
  </si>
  <si>
    <t>(27,5+20,5+66*0,2)+2,25*46,6</t>
  </si>
  <si>
    <t>K7+K7.1+K7 stáv</t>
  </si>
  <si>
    <t>27,5+20,5-66*0,1+2,25*46,6-2*0,1*46,6</t>
  </si>
  <si>
    <t>K7+K7.1+K7 stáv.</t>
  </si>
  <si>
    <t>66+2*46,6</t>
  </si>
  <si>
    <t>1052,7*0,1 'Přepočtené koeficientem množství</t>
  </si>
  <si>
    <t>71,5</t>
  </si>
  <si>
    <t>6,5</t>
  </si>
  <si>
    <t>10*78</t>
  </si>
  <si>
    <t>78</t>
  </si>
  <si>
    <t>Podklad nebo kryt z kameniva hrubého drceného vel. 16-32 mm s rozprostřením a zhutněním plochy jednotlivě do 100 m2, po zhutnění tl. 200 mm</t>
  </si>
  <si>
    <t>https://podminky.urs.cz/item/CS_URS_2024_01/564760101</t>
  </si>
  <si>
    <t>564761101</t>
  </si>
  <si>
    <t>Podklad z kameniva hrubého drceného vel. 32-63 mm plochy do 100 m2 tl 200 mm</t>
  </si>
  <si>
    <t>-597682832</t>
  </si>
  <si>
    <t>Podklad nebo kryt z kameniva hrubého drceného vel. 32-63 mm s rozprostřením a zhutněním plochy jednotlivě do 100 m2, po zhutnění tl. 200 mm</t>
  </si>
  <si>
    <t>https://podminky.urs.cz/item/CS_URS_2024_01/564761101</t>
  </si>
  <si>
    <t>564851111</t>
  </si>
  <si>
    <t>Podklad ze štěrkodrtě ŠD plochy přes 100 m2 tl 150 mm</t>
  </si>
  <si>
    <t>515552039</t>
  </si>
  <si>
    <t>Podklad ze štěrkodrti ŠD s rozprostřením a zhutněním plochy přes 100 m2, po zhutnění tl. 150 mm</t>
  </si>
  <si>
    <t>https://podminky.urs.cz/item/CS_URS_2024_01/564851111</t>
  </si>
  <si>
    <t>564861111</t>
  </si>
  <si>
    <t>Podklad ze štěrkodrtě ŠD plochy přes 100 m2 tl 200 mm</t>
  </si>
  <si>
    <t>-602460949</t>
  </si>
  <si>
    <t>Podklad ze štěrkodrti ŠD s rozprostřením a zhutněním plochy přes 100 m2, po zhutnění tl. 200 mm</t>
  </si>
  <si>
    <t>https://podminky.urs.cz/item/CS_URS_2024_01/564861111</t>
  </si>
  <si>
    <t>591111111</t>
  </si>
  <si>
    <t>Kladení dlažby z kostek velkých z kamene do lože z kameniva těženého tl 50 mm</t>
  </si>
  <si>
    <t>-1877966132</t>
  </si>
  <si>
    <t>Kladení dlažby z kostek s provedením lože do tl. 50 mm, s vyplněním spár, s dvojím beraněním a se smetením přebytečného materiálu na krajnici velkých z kamene, do lože z kameniva těženého</t>
  </si>
  <si>
    <t>https://podminky.urs.cz/item/CS_URS_2024_01/591111111</t>
  </si>
  <si>
    <t>Poznámka k položce:_x000D_
KOMUNIKACE PRO PĚŠÍ - dlažba řádková - typ A + typ B + typ D</t>
  </si>
  <si>
    <t>22+145,5-146*0,1</t>
  </si>
  <si>
    <t>470+44-(343+35)*0,1</t>
  </si>
  <si>
    <t>16</t>
  </si>
  <si>
    <t>kostka štípaná dlažební žula drobná 8/10</t>
  </si>
  <si>
    <t>2000521182</t>
  </si>
  <si>
    <t>630,3-315,75</t>
  </si>
  <si>
    <t>17</t>
  </si>
  <si>
    <t>hranol štípaný dlažební žula 10/10/50 - 70</t>
  </si>
  <si>
    <t>1589422658</t>
  </si>
  <si>
    <t>vsak plocha - typ D</t>
  </si>
  <si>
    <t>dlažba typ B (50% plochy hranoly)</t>
  </si>
  <si>
    <t>Mezisoučet</t>
  </si>
  <si>
    <t>-0,5*(152,9+476,2)</t>
  </si>
  <si>
    <t>18</t>
  </si>
  <si>
    <t>591211111</t>
  </si>
  <si>
    <t>Kladení dlažby z kostek drobných z kamene do lože z kameniva těženého tl 50 mm</t>
  </si>
  <si>
    <t>-1199387430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</si>
  <si>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</si>
  <si>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https://podminky.urs.cz/item/CS_URS_2024_01/591211111</t>
  </si>
  <si>
    <t>Poznámka k položce:_x000D_
KOMUNIKACE PRO PĚŠÍ - dlažba řádková - typ C + typ E</t>
  </si>
  <si>
    <t>85,5-86*0,1</t>
  </si>
  <si>
    <t>40,6-42*0,1</t>
  </si>
  <si>
    <t>86-86*0,1</t>
  </si>
  <si>
    <t>81-81*0,1</t>
  </si>
  <si>
    <t>2,2+2,2+1,8+0,4+3,2+2,2</t>
  </si>
  <si>
    <t>108-23*0,1</t>
  </si>
  <si>
    <t>19</t>
  </si>
  <si>
    <t>-43862162</t>
  </si>
  <si>
    <t>Ostatní konstrukce a práce, bourání</t>
  </si>
  <si>
    <t>20</t>
  </si>
  <si>
    <t>916111123</t>
  </si>
  <si>
    <t>Osazení obruby z drobných kostek s boční opěrou do lože z betonu prostého</t>
  </si>
  <si>
    <t>-408353762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</si>
  <si>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</si>
  <si>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https://podminky.urs.cz/item/CS_URS_2024_01/916111123</t>
  </si>
  <si>
    <t>232</t>
  </si>
  <si>
    <t>42</t>
  </si>
  <si>
    <t>343+35</t>
  </si>
  <si>
    <t>86</t>
  </si>
  <si>
    <t>81</t>
  </si>
  <si>
    <t>6+4,2+3,8+2,2+5,2+5,4</t>
  </si>
  <si>
    <t>nová kolumbaria</t>
  </si>
  <si>
    <t>17,5</t>
  </si>
  <si>
    <t>kolumbária severozápad</t>
  </si>
  <si>
    <t>23</t>
  </si>
  <si>
    <t>2+0,6+4+0,6</t>
  </si>
  <si>
    <t>21</t>
  </si>
  <si>
    <t>699979098</t>
  </si>
  <si>
    <t>22</t>
  </si>
  <si>
    <t>916241119R</t>
  </si>
  <si>
    <t>Osazení atyp. kamen. schodišťového stupně do lože z betonu prostého</t>
  </si>
  <si>
    <t>523064781</t>
  </si>
  <si>
    <t>Poznámka k položce:_x000D_
komunikace K 7.1</t>
  </si>
  <si>
    <t>12*1,2</t>
  </si>
  <si>
    <t>583880R</t>
  </si>
  <si>
    <t>stupeň schodišťový žulový  150x350x1200 mm rovný tryskaný</t>
  </si>
  <si>
    <t>-123383322</t>
  </si>
  <si>
    <t>24</t>
  </si>
  <si>
    <t>919735112</t>
  </si>
  <si>
    <t>Řezání stávajícího živičného krytu hl přes 50 do 100 mm</t>
  </si>
  <si>
    <t>1772746031</t>
  </si>
  <si>
    <t>Řezání stávajícího živičného krytu nebo podkladu hloubky přes 50 do 100 mm</t>
  </si>
  <si>
    <t>https://podminky.urs.cz/item/CS_URS_2024_01/919735112</t>
  </si>
  <si>
    <t>997</t>
  </si>
  <si>
    <t>Přesun sutě</t>
  </si>
  <si>
    <t>25</t>
  </si>
  <si>
    <t>997221571</t>
  </si>
  <si>
    <t>Vodorovná doprava vybouraných hmot do 1 km</t>
  </si>
  <si>
    <t>1172430662</t>
  </si>
  <si>
    <t>Vodorovná doprava vybouraných hmot bez naložení, ale se složením a s hrubým urovnáním na vzdálenost do 1 km</t>
  </si>
  <si>
    <t>https://podminky.urs.cz/item/CS_URS_2024_01/997221571</t>
  </si>
  <si>
    <t>zámková dlažba</t>
  </si>
  <si>
    <t>záhonové obrubníky</t>
  </si>
  <si>
    <t>26</t>
  </si>
  <si>
    <t>997221579</t>
  </si>
  <si>
    <t>Příplatek ZKD 1 km u vodorovné dopravy vybouraných hmot</t>
  </si>
  <si>
    <t>-1692980942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</si>
  <si>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</si>
  <si>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</si>
  <si>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27</t>
  </si>
  <si>
    <t>997221861</t>
  </si>
  <si>
    <t>Poplatek za uložení na recyklační skládce (skládkovné) stavebního odpadu z prostého betonu pod kódem 17 01 01</t>
  </si>
  <si>
    <t>704516274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</si>
  <si>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</si>
  <si>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</si>
  <si>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28</t>
  </si>
  <si>
    <t>998223011</t>
  </si>
  <si>
    <t>Přesun hmot pro pozemní komunikace s krytem dlážděným</t>
  </si>
  <si>
    <t>1304982141</t>
  </si>
  <si>
    <t>Přesun hmot pro pozemní komunikace s krytem dlážděným dopravní vzdálenost do 200 m jakékoliv délky objektu</t>
  </si>
  <si>
    <t>https://podminky.urs.cz/item/CS_URS_2024_01/998223011</t>
  </si>
  <si>
    <t>Sokolov - obnova a rozšíření hřbitova - 1.etapa, podetapa 2, D.1.4. Elektroinsta</t>
  </si>
  <si>
    <t>C:</t>
  </si>
  <si>
    <t>CAS_STR</t>
  </si>
  <si>
    <t>množství</t>
  </si>
  <si>
    <t>cena / MJ</t>
  </si>
  <si>
    <t>Dodávka</t>
  </si>
  <si>
    <t>Dodávka celk.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</si>
  <si>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</si>
  <si>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</si>
  <si>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</si>
  <si>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</si>
  <si>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</si>
  <si>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</si>
  <si>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</si>
  <si>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</si>
  <si>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Elektromontáže</t>
  </si>
  <si>
    <t>210191541RV1</t>
  </si>
  <si>
    <t>Montáž pilíře se zásuvkovým rozvaděčem</t>
  </si>
  <si>
    <t>35715103R</t>
  </si>
  <si>
    <t>Rozvaděče ZR7 a 8, dle výkresu D.1.4.5, vč. plastového pilíře</t>
  </si>
  <si>
    <t>POL3_0</t>
  </si>
  <si>
    <t>210010123R00</t>
  </si>
  <si>
    <t>Trubka ochranná z PE, uložená volně, DN do 47 mm</t>
  </si>
  <si>
    <t>3457114700R</t>
  </si>
  <si>
    <t>Trubka kabelová chránička ohebná z HDPE d40mm, červená</t>
  </si>
  <si>
    <t>210100251R00</t>
  </si>
  <si>
    <t>Ukončení celoplast. kabelů zákl./pás.do 4x10 mm2</t>
  </si>
  <si>
    <t>210100003R00</t>
  </si>
  <si>
    <t>Ukončení vodičů v rozvaděči + zapojení do 16 mm2</t>
  </si>
  <si>
    <t>210220022R00</t>
  </si>
  <si>
    <t>Vedení uzemňovací v zemi FeZn, D 8 - 10 mm</t>
  </si>
  <si>
    <t>35441100R</t>
  </si>
  <si>
    <t>Drát pozinkovaný FeZn D8 mm 1m=0,4kg</t>
  </si>
  <si>
    <t>210810013R00</t>
  </si>
  <si>
    <t>Kabel CYKY-J 750 V 4 x 10 mm2 volně uložený</t>
  </si>
  <si>
    <t>34111076R</t>
  </si>
  <si>
    <t>Kabel silový s Cu jádrem 750 V CYKY 4 x10 mm2</t>
  </si>
  <si>
    <t>210204002R00</t>
  </si>
  <si>
    <t>Přeložení stávajícího stožáru VO</t>
  </si>
  <si>
    <t>210202030RV1</t>
  </si>
  <si>
    <t>Montáž stáv.svítidla na, přeložený stožár VO</t>
  </si>
  <si>
    <t>Přeložení stávajícího kabelu</t>
  </si>
  <si>
    <t>005231010R</t>
  </si>
  <si>
    <t>Revize</t>
  </si>
  <si>
    <t>Soubor</t>
  </si>
  <si>
    <t>M46</t>
  </si>
  <si>
    <t>Zemní práce při montážích</t>
  </si>
  <si>
    <t>460082010RV1</t>
  </si>
  <si>
    <t>Betonový základ stožáru VO 5m, d600mm x 850mm, vč. trubky, bez výkopu</t>
  </si>
  <si>
    <t>460070131R00</t>
  </si>
  <si>
    <t>Jáma pro montáž pilíře s rozvaděčem</t>
  </si>
  <si>
    <t>460200303R00</t>
  </si>
  <si>
    <t>Výkop kabelové rýhy 50/120 cm hor.3</t>
  </si>
  <si>
    <t>460200163R00</t>
  </si>
  <si>
    <t>Výkop kabelové rýhy 35/80 cm  hor.3</t>
  </si>
  <si>
    <t>460420361RV1</t>
  </si>
  <si>
    <t>Zřízení pískového lože, 8cm,pod i nad kabelem, bez zakrytí, do šířky rýhy 65cm</t>
  </si>
  <si>
    <t>460490012RT1</t>
  </si>
  <si>
    <t>Fólie výstražná z PVC, šířka 33 cm, fólie PVC šířka 33 cm</t>
  </si>
  <si>
    <t>460570283R00</t>
  </si>
  <si>
    <t>Zához rýhy 50/100 cm, hornina tř. 3, se zhutněním</t>
  </si>
  <si>
    <t>460570143R00</t>
  </si>
  <si>
    <t>Zához rýhy 35/60 cm, hornina třídy 3, se zhutněním</t>
  </si>
  <si>
    <t>CELKEM</t>
  </si>
  <si>
    <t xml:space="preserve">Zemní práce neobsahují finální úpravu povrchů nad výkopy. Ta bude řešena ve stavební části obnovy hřbitova. </t>
  </si>
  <si>
    <t>END</t>
  </si>
  <si>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</si>
  <si>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</si>
  <si>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</si>
  <si>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</si>
  <si>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</si>
  <si>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</si>
  <si>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</si>
  <si>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</si>
  <si>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</si>
  <si>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</si>
  <si>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</si>
  <si>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</si>
  <si>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</si>
  <si>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</si>
  <si>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</si>
  <si>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</si>
  <si>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</si>
  <si>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</si>
  <si>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</si>
  <si>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</si>
  <si>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</si>
  <si>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</si>
  <si>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</si>
  <si>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</si>
  <si>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</si>
  <si>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</si>
  <si>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</si>
  <si>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</si>
  <si>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</si>
  <si>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</si>
  <si>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</si>
  <si>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</si>
  <si>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</si>
  <si>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</si>
  <si>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</si>
  <si>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</si>
  <si>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</si>
  <si>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</si>
  <si>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</si>
  <si>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</si>
  <si>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2024/010</t>
  </si>
  <si>
    <t>Sokolov - obnova a rozšíření hřbitova</t>
  </si>
  <si>
    <t>Stavba</t>
  </si>
  <si>
    <t>00</t>
  </si>
  <si>
    <t>Ostatní a vedlejší náklady</t>
  </si>
  <si>
    <t>03</t>
  </si>
  <si>
    <t>1.Etapa, podetapa 02 - stavební část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</si>
  <si>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</si>
  <si>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</si>
  <si>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</si>
  <si>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</si>
  <si>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</si>
  <si>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</si>
  <si>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</si>
  <si>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</si>
  <si>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</si>
  <si>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</si>
  <si>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</si>
  <si>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</si>
  <si>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</si>
  <si>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</si>
  <si>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</si>
  <si>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</si>
  <si>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</si>
  <si>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</si>
  <si>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</si>
  <si>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</si>
  <si>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</si>
  <si>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</si>
  <si>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ON</t>
  </si>
  <si>
    <t>VN</t>
  </si>
  <si>
    <t>767</t>
  </si>
  <si>
    <t>Konstrukce zámečnické</t>
  </si>
  <si>
    <t>782</t>
  </si>
  <si>
    <t>Konstrukce z přírodního kamene</t>
  </si>
  <si>
    <t>799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</si>
  <si>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</si>
  <si>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</si>
  <si>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</si>
  <si>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</si>
  <si>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</si>
  <si>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</si>
  <si>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</si>
  <si>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</si>
  <si>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</si>
  <si>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</si>
  <si>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</si>
  <si>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</si>
  <si>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</si>
  <si>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</si>
  <si>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</si>
  <si>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</si>
  <si>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</si>
  <si>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</si>
  <si>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</si>
  <si>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</si>
  <si>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</si>
  <si>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Geodetické práce v průběhu stavby</t>
  </si>
  <si>
    <t>soubor</t>
  </si>
  <si>
    <t>Vlastní</t>
  </si>
  <si>
    <t>Indiv</t>
  </si>
  <si>
    <t>Práce</t>
  </si>
  <si>
    <t>Běžná</t>
  </si>
  <si>
    <t>POL1_1</t>
  </si>
  <si>
    <t>005211020R</t>
  </si>
  <si>
    <t>Ochrana stávaj.inženýrských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</si>
  <si>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</si>
  <si>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POP</t>
  </si>
  <si>
    <t>005211030R</t>
  </si>
  <si>
    <t>Dočasná dopravní opatření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</si>
  <si>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</si>
  <si>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</si>
  <si>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>Naplnění podmínek a povinností vyplývajících z plánu BOZP, vč.oplocení stavby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</si>
  <si>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t>
  </si>
  <si>
    <t>005241010R</t>
  </si>
  <si>
    <t>Dokumentace skutečného provedení</t>
  </si>
  <si>
    <t>Náklady na vyhotovení dokumentace skutečného provedení stavby a její předání objednateli dle podmínek smlouvy o dílo.</t>
  </si>
  <si>
    <t>005121010R</t>
  </si>
  <si>
    <t>Vybudování, provoz a likvidace zařízení staveniště dle podmínek smlouvy o dílo</t>
  </si>
  <si>
    <t>005121030R</t>
  </si>
  <si>
    <t>Uvedení ploch dotčených stavbou do původního stavu vč.protokolárního předání vlastníkům</t>
  </si>
  <si>
    <t>Včetně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</si>
  <si>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005121032R</t>
  </si>
  <si>
    <t>Opatření k zamezení vyvážení nečistot ze stavby vč.průběžného čištění stávajících komunikací</t>
  </si>
  <si>
    <t>005123 R</t>
  </si>
  <si>
    <t>Mimostaveništní doprava materiálu a pracovníků</t>
  </si>
  <si>
    <t>Specifikace</t>
  </si>
  <si>
    <t>POL3_1</t>
  </si>
  <si>
    <t>SUM</t>
  </si>
  <si>
    <t>132201110R00</t>
  </si>
  <si>
    <t>Hloubení rýh š.do 60 cm v hor.3 do 50 m3, STROJNĚ</t>
  </si>
  <si>
    <t>m3</t>
  </si>
  <si>
    <t>RTS 24/ I</t>
  </si>
  <si>
    <t>výkop pro základy nových kolumbárií : 6,6*0,4*1*5</t>
  </si>
  <si>
    <t>VV</t>
  </si>
  <si>
    <t>132201119R00</t>
  </si>
  <si>
    <t>Přípl.za lepivost,hloubení rýh 60 cm,hor.3,STROJNĚ</t>
  </si>
  <si>
    <t>13,2/2</t>
  </si>
  <si>
    <t>133210012R00</t>
  </si>
  <si>
    <t>Hloubení šachet zem.vrtákem hor.3-4;D 20cm,hl.50cm</t>
  </si>
  <si>
    <t>kus</t>
  </si>
  <si>
    <t xml:space="preserve">pro sloupky oplocení  : </t>
  </si>
  <si>
    <t>K01 : 3*7</t>
  </si>
  <si>
    <t>K02 : 4</t>
  </si>
  <si>
    <t>K03 : 3</t>
  </si>
  <si>
    <t>K04 : 4</t>
  </si>
  <si>
    <t>K05 : 6</t>
  </si>
  <si>
    <t>139601103R00</t>
  </si>
  <si>
    <t>Ruční výkop jam, rýh a šachet v hornině tř. 4</t>
  </si>
  <si>
    <t>výkop pro základ malé kašny K02 - viz D1.1.4.05 : 0,5*0,5*1,15</t>
  </si>
  <si>
    <t>výkop pro vsak malé kašny K02 - viz D1.1.4.05 : 0,6*2*1,15</t>
  </si>
  <si>
    <t>výkop pro základ KA03  : 1,7</t>
  </si>
  <si>
    <t>výkop pro osazení KA04  : 3,5*0,55*0,25*7</t>
  </si>
  <si>
    <t>výkop pro základ K01 : 0,9*0,45*0,8</t>
  </si>
  <si>
    <t>výkop pro základ L01 : 0,05*4*12</t>
  </si>
  <si>
    <t xml:space="preserve">odkop pro skladbu D u kašen  : </t>
  </si>
  <si>
    <t>malá kašna : 1,3*0,35</t>
  </si>
  <si>
    <t>162201203R00</t>
  </si>
  <si>
    <t>Vodorovné přemíst.výkopku, kolečko hor.1-4, do 10m</t>
  </si>
  <si>
    <t>9,9153</t>
  </si>
  <si>
    <t>162201210R00</t>
  </si>
  <si>
    <t>Příplatek za dalš.10 m, kolečko, výkop. z hor.1- 4</t>
  </si>
  <si>
    <t>162701105R00</t>
  </si>
  <si>
    <t>Vodorovné přemístění výkopku z hor.1-4 do 10000 m</t>
  </si>
  <si>
    <t>odvoz výkopku na skládku : 9,9153+13,2+3,14*0,1*0,1*0,5*38</t>
  </si>
  <si>
    <t>dovoz ornice na povrch.úpravy ženského hřbitova Svatava : 700*0,1*1,1</t>
  </si>
  <si>
    <t>162701109R00</t>
  </si>
  <si>
    <t>Příplatek k vod. přemístění hor.1-4 za další 1 km</t>
  </si>
  <si>
    <t>výkopek na skládku : 23,7119*5</t>
  </si>
  <si>
    <t>167101101R00</t>
  </si>
  <si>
    <t>Nakládání výkopku z hor.1-4 v množství do 100 m3</t>
  </si>
  <si>
    <t>23,7119</t>
  </si>
  <si>
    <t>171201201R00</t>
  </si>
  <si>
    <t>Uložení sypaniny na skl.-sypanina na výšku přes 2m</t>
  </si>
  <si>
    <t>180402112R00</t>
  </si>
  <si>
    <t>Založení trávníku parkového výsevem svah do 1:2</t>
  </si>
  <si>
    <t>m2</t>
  </si>
  <si>
    <t>Svatava - ženský hřbitov : 700</t>
  </si>
  <si>
    <t>181101111R00</t>
  </si>
  <si>
    <t>Úprava pláně v zářezech se zhutněním - ručně</t>
  </si>
  <si>
    <t xml:space="preserve">skladba D u kašen  : </t>
  </si>
  <si>
    <t>malá kašna : 1,3</t>
  </si>
  <si>
    <t>181201111R00</t>
  </si>
  <si>
    <t>Úprava pláně na násypech se zhutněním - ručně</t>
  </si>
  <si>
    <t>182001112R00</t>
  </si>
  <si>
    <t>Plošná úprava terénu, nerovnosti do 10 cm svah 1:2</t>
  </si>
  <si>
    <t>182301132R00</t>
  </si>
  <si>
    <t>Rozprostření ornice, svah, tl. 10-15 cm, nad 500m2</t>
  </si>
  <si>
    <t>199000002R00</t>
  </si>
  <si>
    <t>Poplatek za skládku horniny 1- 4</t>
  </si>
  <si>
    <t>výkopek na skládku : 23,7119</t>
  </si>
  <si>
    <t>00572400</t>
  </si>
  <si>
    <t>Směs travní parková I. běžná zátěž</t>
  </si>
  <si>
    <t>kg</t>
  </si>
  <si>
    <t>trav.semeno : 700*0,05</t>
  </si>
  <si>
    <t>10364100.A</t>
  </si>
  <si>
    <t>Zemina pro zelené plochy  VL</t>
  </si>
  <si>
    <t>RTS 23/ II</t>
  </si>
  <si>
    <t>ornice na povrch.úpravy ženského hřbitova Svatava : 700*0,1*1,1</t>
  </si>
  <si>
    <t>211561111R00</t>
  </si>
  <si>
    <t>Výplň odvodňovacích žeber kam. hrubě drcen.16/32mm</t>
  </si>
  <si>
    <t>vsak malé kašny K02 - viz D1.1.4.05 : 0,6*2*1</t>
  </si>
  <si>
    <t>211971110R00</t>
  </si>
  <si>
    <t>Opláštění žeber z geotextilie o sklonu do 1 : 2,5</t>
  </si>
  <si>
    <t>opláštění vsaku malé kašny K02 - viz D1.1.4.05 : 0,7*2,1*2+0,7*1,1*2+2,1*1,1*2</t>
  </si>
  <si>
    <t>274313711R00</t>
  </si>
  <si>
    <t>Beton základových pasů prostý C 25/30</t>
  </si>
  <si>
    <t>základy nových kolumbárií : 6,6*0,4*0,9*5</t>
  </si>
  <si>
    <t>274361821R00</t>
  </si>
  <si>
    <t>Výztuž základ. pasů z betonářské oceli 10505 (R)</t>
  </si>
  <si>
    <t>t</t>
  </si>
  <si>
    <t>propojovací výztuž základů a zdiva soklůu nových kolumbárií : 13*1*0,00098*1,1*5</t>
  </si>
  <si>
    <t>275321321R00</t>
  </si>
  <si>
    <t>Železobeton základových patek C 20/25</t>
  </si>
  <si>
    <t>základ malé kašny K02 - viz D1.1.4.05 : 0,5*0,5*1</t>
  </si>
  <si>
    <t>základ KA03  : 1,5</t>
  </si>
  <si>
    <t>základ L01 : 0,05*4*12</t>
  </si>
  <si>
    <t>275361821R00</t>
  </si>
  <si>
    <t>Výztuž základ. patek z betonářské oceli 10 505 (R)</t>
  </si>
  <si>
    <t>základ malé kašny K02 - viz D1.1.4.05 : 0,25*0,09</t>
  </si>
  <si>
    <t>69366198</t>
  </si>
  <si>
    <t>Geotextilie 300 g/m2 š. 200cm 100% PP</t>
  </si>
  <si>
    <t>opláštění vsaku malé kašny K02 - viz D1.1.4.05 : 9,1*1,15</t>
  </si>
  <si>
    <t>310901115R00</t>
  </si>
  <si>
    <t>Úprava líce při zdění režného zdiva přesně na lišt</t>
  </si>
  <si>
    <t>zdivo soklů pod nová kolumbária : 6,6*0,5*2*5+0,4*0,5*2*5</t>
  </si>
  <si>
    <t>311211126R00</t>
  </si>
  <si>
    <t>Zdivo nadzákladové z lomového kamene na MC 15</t>
  </si>
  <si>
    <t xml:space="preserve"> V položce jsou zakalkulovány i náklady na pomocné lešení o výšce podlahy do 1900 mm a pro zatížení do 1,5 kPa.</t>
  </si>
  <si>
    <t>zazdívka otvoru pro původní vrata - viz D1.1.4.06 : 4*0,565*1,85</t>
  </si>
  <si>
    <t>311211129R00</t>
  </si>
  <si>
    <t>Příplatek za oboustranné lícování nadzáklad.zdiva</t>
  </si>
  <si>
    <t>311271129R00</t>
  </si>
  <si>
    <t>Zdivo nosné z cihel betonových na maltu MC 15</t>
  </si>
  <si>
    <t>zdivo soklů pod nová kolumbária : 6,6*0,4*0,5*5</t>
  </si>
  <si>
    <t>311941111R00</t>
  </si>
  <si>
    <t>Připojení zdí ke stáv.konstr.nerez kotvou na hmožd</t>
  </si>
  <si>
    <t>m</t>
  </si>
  <si>
    <t>Kotvy z nerez oceli upevněné ke stávající konstrukci hmoždinkou.</t>
  </si>
  <si>
    <t>zazdívka otvoru pro původní vrata - viz D1.1.4.06 : 2*1,85</t>
  </si>
  <si>
    <t>338171112R00</t>
  </si>
  <si>
    <t>Osazení sloupků plot.ocelových do 2 m,zabet.C25/30</t>
  </si>
  <si>
    <t xml:space="preserve">sloupky oplocení  : </t>
  </si>
  <si>
    <t>349121001R00</t>
  </si>
  <si>
    <t>Montáž  prefa. drobné architektury od 0,2 do 1,5 t</t>
  </si>
  <si>
    <t>nová kolumbária (3 řady nad sebou, 5 sestav) : 32*5</t>
  </si>
  <si>
    <t>30000Rpol</t>
  </si>
  <si>
    <t>Prefa betonový box kolumbária 60/40/40/4cm pohledový přírodní beton, včetně prosklen.dvířek</t>
  </si>
  <si>
    <t>Včetně dopravy na stavbu.</t>
  </si>
  <si>
    <t>Včetně kování dvířek.</t>
  </si>
  <si>
    <t>Včetně propojovacích kotev mezi jednotlivými boxy.</t>
  </si>
  <si>
    <t>nová kolumbária (3 řady nad sebou, 5 sestav) : 160</t>
  </si>
  <si>
    <t>564861111R00</t>
  </si>
  <si>
    <t>Podklad ze štěrkodrti po zhutnění tloušťky 20 cm</t>
  </si>
  <si>
    <t xml:space="preserve">skladba D u kašen - podklad : </t>
  </si>
  <si>
    <t>591111111R00</t>
  </si>
  <si>
    <t>Kladení dlažby velké kostky,lože z kamen.tl. 5 cm</t>
  </si>
  <si>
    <t xml:space="preserve">skladba D u kašen (cca 70% ploch) : </t>
  </si>
  <si>
    <t>malá kašna : 1,3*0,7</t>
  </si>
  <si>
    <t>591211111R00</t>
  </si>
  <si>
    <t>Kladení dlažby drobné kostky,lože z kamen.tl. 5 cm</t>
  </si>
  <si>
    <t xml:space="preserve">skladba D u kašen (cca 30% ploch) : </t>
  </si>
  <si>
    <t>malá kašna : 1,3*0,3</t>
  </si>
  <si>
    <t>58381007</t>
  </si>
  <si>
    <t>Kostka štípaná dlažební žula drobná 8/10</t>
  </si>
  <si>
    <t>malá kašna : 1</t>
  </si>
  <si>
    <t>583810R</t>
  </si>
  <si>
    <t>Hranol štípaný dlažební žula 10/10/50-70</t>
  </si>
  <si>
    <t>622421143R00</t>
  </si>
  <si>
    <t>Omítka vnější stěn, MVC, štuková, složitost 1-2</t>
  </si>
  <si>
    <t>omítka zazdívky otvoru pro původní vrata - viz D1.1.4.06 : 4*1,85*2</t>
  </si>
  <si>
    <t>omítka ostění otvoru pro novou bránu - viz D1.1.4.06 (vč.navazujících ploch) : 0,55*2*2+2*0,3*4</t>
  </si>
  <si>
    <t>omítka v místě odbouraných pilířů u původních vrat - viz D1.1.4.06 : 0,65*1,85+0,9*1,85</t>
  </si>
  <si>
    <t>627452111RT3</t>
  </si>
  <si>
    <t>Spárování maltou MCs zapuštěné rovné, zdí z cihel vč.spárovací malty</t>
  </si>
  <si>
    <t>711</t>
  </si>
  <si>
    <t>Izolace proti vodě</t>
  </si>
  <si>
    <t>71101Rpol</t>
  </si>
  <si>
    <t xml:space="preserve"> D+M Hydroizolační nátěr, včetně systémové penetrace podkladu</t>
  </si>
  <si>
    <t xml:space="preserve">pod kolumbária : </t>
  </si>
  <si>
    <t xml:space="preserve"> D+M Hydroizolační  PVC fólie tl.1,5mm podél soklů kolumbárií, včetně souvisejících zemních prací a zásypů</t>
  </si>
  <si>
    <t>998711201R00</t>
  </si>
  <si>
    <t>Přesun hmot pro izolace proti vodě, výšky do 6 m</t>
  </si>
  <si>
    <t>podél kolumbárií  : 6,6*2*5*0,5+0,4*2*5*0,5</t>
  </si>
  <si>
    <t xml:space="preserve"> 6,6*0,4*5</t>
  </si>
  <si>
    <t>Zalití rostlin vodou plocha přes 20 m2</t>
  </si>
  <si>
    <t>185804312</t>
  </si>
  <si>
    <t>Shrabání listí bez pokryvných rostlin vrstvy do 50 mm plochy do 1000 m2 v rovině a svahu do 1:5</t>
  </si>
  <si>
    <t>185811111</t>
  </si>
  <si>
    <t>Vypletí záhonu květin s naložením a odvozem odpadu do 20 km v rovině a svahu do 1:5</t>
  </si>
  <si>
    <t>185804211</t>
  </si>
  <si>
    <t>Cena celkem bez DPH (URS/RTS)</t>
  </si>
  <si>
    <t>ZÁHONY VYTRVALÝCH BYLIN</t>
  </si>
  <si>
    <t xml:space="preserve">"3x"     </t>
  </si>
  <si>
    <t>Řez a tvarování živých plotů přímých v do 1,5 m a š do 1,0 m s odvozem odpadu do 20 km</t>
  </si>
  <si>
    <t>184803112</t>
  </si>
  <si>
    <t>KEŘE</t>
  </si>
  <si>
    <t>8*80*0,001</t>
  </si>
  <si>
    <t>Specializace</t>
  </si>
  <si>
    <t>184806113</t>
  </si>
  <si>
    <t>Stromový úvazek PE</t>
  </si>
  <si>
    <t>Znovuuvázání dřeviny ke kůlům</t>
  </si>
  <si>
    <t>184911111</t>
  </si>
  <si>
    <t>Odstranění obalu kmene z juty (rákosu) v jedné vrstvě v rovině nebo na svahu do 1:5, s naložením na dopravní prostředek a odvozem do 20km a se složením, 1x opakování</t>
  </si>
  <si>
    <t>STROMY</t>
  </si>
  <si>
    <t>3811</t>
  </si>
  <si>
    <t>Pokosení trávníku parkového s odvozem do 20 km v rovině a svahu do 1:5</t>
  </si>
  <si>
    <t>111104211</t>
  </si>
  <si>
    <t>(3162+649)*20*0,001</t>
  </si>
  <si>
    <t>20l / m2</t>
  </si>
  <si>
    <t>Uválcování trávníku v rovině a ve svahu do 1:5</t>
  </si>
  <si>
    <t>185803211</t>
  </si>
  <si>
    <t>(3162+649)*0,005</t>
  </si>
  <si>
    <t>5g/m2</t>
  </si>
  <si>
    <t>umělé trávníkové hnojivo</t>
  </si>
  <si>
    <t>(3162+649)*5*0,001*0,001</t>
  </si>
  <si>
    <t>Hnojení půdy umělým hnojivem na široko v rovině a svahu do 1:5</t>
  </si>
  <si>
    <t>185802113</t>
  </si>
  <si>
    <t>114,3</t>
  </si>
  <si>
    <t>Dodávka travní směsi parkové ( 30g/m2, 3811 m2)</t>
  </si>
  <si>
    <t>649+3162,33</t>
  </si>
  <si>
    <t>649</t>
  </si>
  <si>
    <t>Chemické odplevelení před založením kultury nad 20 m2 postřikem na široko v rovině a svahu do 1:5 (včetně dodávky totálního systémového herbicidu (40ml/10l/100m2)</t>
  </si>
  <si>
    <t>184802111</t>
  </si>
  <si>
    <t>Obdělání půdy hrabáním v rovině a svahu do 1:5</t>
  </si>
  <si>
    <t>183403153</t>
  </si>
  <si>
    <t>649*0,2</t>
  </si>
  <si>
    <t>Substrát zahradnický  VL</t>
  </si>
  <si>
    <t>Rozprostření substrátu tl. vrstvy do 20 cm v rovině a svahu 1:5</t>
  </si>
</sst>
</file>

<file path=xl/styles.xml><?xml version="1.0" encoding="utf-8"?>
<styleSheet xmlns="http://schemas.openxmlformats.org/spreadsheetml/2006/main">
  <numFmts count="10">
    <numFmt numFmtId="44" formatCode="_-* #,##0.00\ &quot;Kč&quot;_-;\-* #,##0.00\ &quot;Kč&quot;_-;_-* &quot;-&quot;??\ &quot;Kč&quot;_-;_-@_-"/>
    <numFmt numFmtId="164" formatCode="#,##0.0"/>
    <numFmt numFmtId="165" formatCode="#,##0.00000"/>
    <numFmt numFmtId="166" formatCode="#,##0.00%"/>
    <numFmt numFmtId="167" formatCode="dd\.mm\.yyyy"/>
    <numFmt numFmtId="168" formatCode="#,##0.000"/>
    <numFmt numFmtId="169" formatCode="0.0"/>
    <numFmt numFmtId="170" formatCode="[$-405]General"/>
    <numFmt numFmtId="171" formatCode="#,##0.0000"/>
    <numFmt numFmtId="172" formatCode="#,##0.00\ &quot;Kč&quot;"/>
  </numFmts>
  <fonts count="8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</font>
    <font>
      <sz val="8"/>
      <color indexed="48"/>
      <name val="Arial CE"/>
    </font>
    <font>
      <b/>
      <sz val="14"/>
      <name val="Arial CE"/>
    </font>
    <font>
      <sz val="10"/>
      <color indexed="48"/>
      <name val="Arial CE"/>
    </font>
    <font>
      <sz val="10"/>
      <color indexed="55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indexed="16"/>
      <name val="Arial CE"/>
    </font>
    <font>
      <sz val="8"/>
      <color indexed="55"/>
      <name val="Arial CE"/>
    </font>
    <font>
      <b/>
      <sz val="12"/>
      <name val="Arial CE"/>
    </font>
    <font>
      <b/>
      <sz val="10"/>
      <color indexed="63"/>
      <name val="Arial CE"/>
    </font>
    <font>
      <sz val="9"/>
      <name val="Arial CE"/>
    </font>
    <font>
      <sz val="12"/>
      <color indexed="56"/>
      <name val="Arial CE"/>
    </font>
    <font>
      <sz val="10"/>
      <color indexed="56"/>
      <name val="Arial CE"/>
    </font>
    <font>
      <sz val="9"/>
      <color indexed="55"/>
      <name val="Arial CE"/>
    </font>
    <font>
      <sz val="8"/>
      <color indexed="16"/>
      <name val="Arial CE"/>
    </font>
    <font>
      <b/>
      <sz val="8"/>
      <name val="Arial CE"/>
    </font>
    <font>
      <sz val="8"/>
      <color indexed="56"/>
      <name val="Arial CE"/>
    </font>
    <font>
      <sz val="8"/>
      <color indexed="63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u/>
      <sz val="11"/>
      <color indexed="12"/>
      <name val="Calibri"/>
      <family val="2"/>
      <charset val="238"/>
    </font>
    <font>
      <sz val="7"/>
      <name val="Arial CE"/>
    </font>
    <font>
      <i/>
      <u/>
      <sz val="7"/>
      <color indexed="55"/>
      <name val="Calibri"/>
      <family val="2"/>
      <charset val="238"/>
    </font>
    <font>
      <i/>
      <sz val="7"/>
      <color indexed="55"/>
      <name val="Arial CE"/>
    </font>
    <font>
      <sz val="8"/>
      <color indexed="20"/>
      <name val="Arial CE"/>
    </font>
    <font>
      <sz val="8"/>
      <color indexed="10"/>
      <name val="Arial CE"/>
    </font>
    <font>
      <sz val="8"/>
      <color indexed="18"/>
      <name val="Arial CE"/>
    </font>
    <font>
      <sz val="8"/>
      <name val="MS Sans Serif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sz val="8"/>
      <color indexed="8"/>
      <name val="Trebuchet MS"/>
      <family val="2"/>
      <charset val="238"/>
    </font>
    <font>
      <sz val="11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10"/>
      <color indexed="8"/>
      <name val="Trebuchet MS"/>
      <family val="2"/>
      <charset val="238"/>
    </font>
    <font>
      <sz val="11"/>
      <color indexed="8"/>
      <name val="Arial"/>
      <family val="2"/>
      <charset val="238"/>
    </font>
    <font>
      <b/>
      <sz val="8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b/>
      <sz val="8"/>
      <color indexed="14"/>
      <name val="Trebuchet MS"/>
      <family val="2"/>
      <charset val="238"/>
    </font>
    <font>
      <sz val="9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indexed="14"/>
      <name val="Arial Narrow"/>
      <family val="2"/>
      <charset val="238"/>
    </font>
    <font>
      <b/>
      <sz val="11"/>
      <color indexed="8"/>
      <name val="Trebuchet MS"/>
      <family val="2"/>
      <charset val="238"/>
    </font>
    <font>
      <sz val="9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sz val="8"/>
      <color indexed="8"/>
      <name val="Century Gothic"/>
      <family val="2"/>
      <charset val="238"/>
    </font>
    <font>
      <i/>
      <sz val="8"/>
      <color indexed="8"/>
      <name val="Century Gothic"/>
      <family val="2"/>
      <charset val="238"/>
    </font>
    <font>
      <b/>
      <sz val="11"/>
      <color indexed="8"/>
      <name val="Calibri"/>
      <family val="2"/>
      <charset val="238"/>
    </font>
    <font>
      <vertAlign val="superscript"/>
      <sz val="10"/>
      <color indexed="8"/>
      <name val="Segoe UI"/>
      <family val="2"/>
      <charset val="238"/>
    </font>
    <font>
      <sz val="8"/>
      <color indexed="14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169" fontId="2" fillId="0" borderId="0"/>
    <xf numFmtId="170" fontId="1" fillId="0" borderId="0"/>
    <xf numFmtId="0" fontId="45" fillId="0" borderId="0" applyNumberFormat="0" applyFill="0" applyBorder="0" applyAlignment="0" applyProtection="0"/>
    <xf numFmtId="0" fontId="3" fillId="0" borderId="0"/>
    <xf numFmtId="0" fontId="52" fillId="0" borderId="0" applyAlignment="0">
      <protection locked="0"/>
    </xf>
    <xf numFmtId="0" fontId="22" fillId="0" borderId="0"/>
    <xf numFmtId="0" fontId="53" fillId="0" borderId="0" applyNumberFormat="0" applyFill="0" applyBorder="0" applyProtection="0"/>
    <xf numFmtId="0" fontId="22" fillId="0" borderId="0"/>
    <xf numFmtId="0" fontId="1" fillId="0" borderId="0"/>
  </cellStyleXfs>
  <cellXfs count="1004">
    <xf numFmtId="0" fontId="0" fillId="0" borderId="0" xfId="0"/>
    <xf numFmtId="14" fontId="5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10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10" fillId="0" borderId="9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wrapText="1"/>
    </xf>
    <xf numFmtId="1" fontId="10" fillId="0" borderId="10" xfId="0" applyNumberFormat="1" applyFont="1" applyBorder="1" applyAlignment="1">
      <alignment horizontal="right" vertical="center" wrapText="1"/>
    </xf>
    <xf numFmtId="1" fontId="10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10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10" fillId="3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18" xfId="0" applyNumberForma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" fontId="9" fillId="5" borderId="16" xfId="0" applyNumberFormat="1" applyFont="1" applyFill="1" applyBorder="1" applyAlignment="1">
      <alignment vertical="center"/>
    </xf>
    <xf numFmtId="4" fontId="9" fillId="5" borderId="10" xfId="0" applyNumberFormat="1" applyFont="1" applyFill="1" applyBorder="1" applyAlignment="1">
      <alignment vertical="center" wrapText="1"/>
    </xf>
    <xf numFmtId="4" fontId="12" fillId="5" borderId="15" xfId="0" applyNumberFormat="1" applyFont="1" applyFill="1" applyBorder="1" applyAlignment="1">
      <alignment horizontal="center" vertical="center" wrapText="1" shrinkToFit="1"/>
    </xf>
    <xf numFmtId="4" fontId="9" fillId="5" borderId="15" xfId="0" applyNumberFormat="1" applyFont="1" applyFill="1" applyBorder="1" applyAlignment="1">
      <alignment horizontal="center" vertical="center" wrapText="1" shrinkToFit="1"/>
    </xf>
    <xf numFmtId="3" fontId="9" fillId="5" borderId="15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5" fillId="0" borderId="15" xfId="0" applyNumberFormat="1" applyFont="1" applyBorder="1" applyAlignment="1">
      <alignment horizontal="right" vertical="center" wrapText="1" shrinkToFit="1"/>
    </xf>
    <xf numFmtId="4" fontId="5" fillId="0" borderId="15" xfId="0" applyNumberFormat="1" applyFont="1" applyBorder="1" applyAlignment="1">
      <alignment horizontal="right" vertical="center" shrinkToFit="1"/>
    </xf>
    <xf numFmtId="4" fontId="0" fillId="0" borderId="15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/>
    </xf>
    <xf numFmtId="0" fontId="6" fillId="3" borderId="19" xfId="0" applyFont="1" applyFill="1" applyBorder="1" applyAlignment="1">
      <alignment horizontal="left" vertical="center" indent="1"/>
    </xf>
    <xf numFmtId="0" fontId="7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6" fillId="3" borderId="20" xfId="0" applyNumberFormat="1" applyFon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0" fontId="8" fillId="0" borderId="0" xfId="0" applyFont="1"/>
    <xf numFmtId="49" fontId="0" fillId="0" borderId="0" xfId="0" applyNumberFormat="1"/>
    <xf numFmtId="0" fontId="16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0" fillId="0" borderId="0" xfId="0" applyNumberFormat="1"/>
    <xf numFmtId="4" fontId="9" fillId="0" borderId="15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3" borderId="15" xfId="0" applyFill="1" applyBorder="1" applyAlignment="1">
      <alignment vertical="center"/>
    </xf>
    <xf numFmtId="49" fontId="0" fillId="3" borderId="10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5" xfId="0" applyFill="1" applyBorder="1"/>
    <xf numFmtId="0" fontId="0" fillId="5" borderId="15" xfId="0" applyFill="1" applyBorder="1" applyAlignment="1">
      <alignment horizontal="center"/>
    </xf>
    <xf numFmtId="49" fontId="0" fillId="5" borderId="15" xfId="0" applyNumberFormat="1" applyFill="1" applyBorder="1"/>
    <xf numFmtId="0" fontId="0" fillId="5" borderId="15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0" fillId="3" borderId="16" xfId="0" applyFont="1" applyFill="1" applyBorder="1" applyAlignment="1">
      <alignment vertical="top"/>
    </xf>
    <xf numFmtId="49" fontId="10" fillId="3" borderId="10" xfId="0" applyNumberFormat="1" applyFont="1" applyFill="1" applyBorder="1" applyAlignment="1">
      <alignment vertical="top"/>
    </xf>
    <xf numFmtId="0" fontId="10" fillId="3" borderId="10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" fontId="17" fillId="0" borderId="0" xfId="0" applyNumberFormat="1" applyFont="1" applyAlignment="1">
      <alignment vertical="top" shrinkToFit="1"/>
    </xf>
    <xf numFmtId="4" fontId="10" fillId="3" borderId="0" xfId="0" applyNumberFormat="1" applyFont="1" applyFill="1" applyAlignment="1">
      <alignment vertical="top" shrinkToFit="1"/>
    </xf>
    <xf numFmtId="0" fontId="10" fillId="3" borderId="21" xfId="0" applyFont="1" applyFill="1" applyBorder="1" applyAlignment="1">
      <alignment vertical="top"/>
    </xf>
    <xf numFmtId="49" fontId="10" fillId="3" borderId="12" xfId="0" applyNumberFormat="1" applyFont="1" applyFill="1" applyBorder="1" applyAlignment="1">
      <alignment vertical="top"/>
    </xf>
    <xf numFmtId="0" fontId="10" fillId="3" borderId="12" xfId="0" applyFont="1" applyFill="1" applyBorder="1" applyAlignment="1">
      <alignment horizontal="center" vertical="top" shrinkToFit="1"/>
    </xf>
    <xf numFmtId="165" fontId="10" fillId="3" borderId="12" xfId="0" applyNumberFormat="1" applyFont="1" applyFill="1" applyBorder="1" applyAlignment="1">
      <alignment vertical="top" shrinkToFit="1"/>
    </xf>
    <xf numFmtId="4" fontId="10" fillId="3" borderId="12" xfId="0" applyNumberFormat="1" applyFont="1" applyFill="1" applyBorder="1" applyAlignment="1">
      <alignment vertical="top" shrinkToFit="1"/>
    </xf>
    <xf numFmtId="4" fontId="10" fillId="3" borderId="22" xfId="0" applyNumberFormat="1" applyFont="1" applyFill="1" applyBorder="1" applyAlignment="1">
      <alignment vertical="top" shrinkToFit="1"/>
    </xf>
    <xf numFmtId="0" fontId="17" fillId="0" borderId="23" xfId="0" applyFont="1" applyBorder="1" applyAlignment="1">
      <alignment vertical="top"/>
    </xf>
    <xf numFmtId="4" fontId="17" fillId="4" borderId="24" xfId="0" applyNumberFormat="1" applyFont="1" applyFill="1" applyBorder="1" applyAlignment="1" applyProtection="1">
      <alignment vertical="top" shrinkToFit="1"/>
      <protection locked="0"/>
    </xf>
    <xf numFmtId="4" fontId="17" fillId="0" borderId="25" xfId="0" applyNumberFormat="1" applyFont="1" applyBorder="1" applyAlignment="1">
      <alignment vertical="top" shrinkToFit="1"/>
    </xf>
    <xf numFmtId="0" fontId="17" fillId="0" borderId="26" xfId="0" applyFont="1" applyBorder="1" applyAlignment="1">
      <alignment vertical="top"/>
    </xf>
    <xf numFmtId="4" fontId="17" fillId="4" borderId="27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10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0" fillId="3" borderId="10" xfId="0" applyNumberFormat="1" applyFont="1" applyFill="1" applyBorder="1" applyAlignment="1">
      <alignment horizontal="left" vertical="top" wrapText="1"/>
    </xf>
    <xf numFmtId="4" fontId="3" fillId="0" borderId="18" xfId="0" applyNumberFormat="1" applyFont="1" applyBorder="1"/>
    <xf numFmtId="4" fontId="3" fillId="0" borderId="16" xfId="0" applyNumberFormat="1" applyFont="1" applyBorder="1" applyAlignment="1">
      <alignment vertical="center"/>
    </xf>
    <xf numFmtId="0" fontId="3" fillId="0" borderId="0" xfId="0" applyFont="1"/>
    <xf numFmtId="4" fontId="3" fillId="0" borderId="16" xfId="0" applyNumberFormat="1" applyFont="1" applyBorder="1" applyAlignment="1">
      <alignment horizontal="left" vertical="center"/>
    </xf>
    <xf numFmtId="4" fontId="7" fillId="0" borderId="18" xfId="0" applyNumberFormat="1" applyFont="1" applyBorder="1"/>
    <xf numFmtId="0" fontId="7" fillId="0" borderId="0" xfId="0" applyFont="1"/>
    <xf numFmtId="0" fontId="21" fillId="0" borderId="18" xfId="0" applyFont="1" applyBorder="1"/>
    <xf numFmtId="0" fontId="21" fillId="3" borderId="16" xfId="0" applyFont="1" applyFill="1" applyBorder="1" applyAlignment="1">
      <alignment vertical="center"/>
    </xf>
    <xf numFmtId="0" fontId="21" fillId="3" borderId="16" xfId="0" applyFont="1" applyFill="1" applyBorder="1" applyAlignment="1">
      <alignment vertical="center" wrapText="1"/>
    </xf>
    <xf numFmtId="0" fontId="21" fillId="3" borderId="10" xfId="0" applyFont="1" applyFill="1" applyBorder="1" applyAlignment="1">
      <alignment vertical="center" wrapText="1"/>
    </xf>
    <xf numFmtId="4" fontId="21" fillId="3" borderId="15" xfId="0" applyNumberFormat="1" applyFont="1" applyFill="1" applyBorder="1" applyAlignment="1">
      <alignment horizontal="center" vertical="center"/>
    </xf>
    <xf numFmtId="4" fontId="21" fillId="3" borderId="15" xfId="0" applyNumberFormat="1" applyFont="1" applyFill="1" applyBorder="1" applyAlignment="1">
      <alignment vertical="center"/>
    </xf>
    <xf numFmtId="164" fontId="21" fillId="3" borderId="15" xfId="0" applyNumberFormat="1" applyFont="1" applyFill="1" applyBorder="1" applyAlignment="1">
      <alignment vertical="center"/>
    </xf>
    <xf numFmtId="4" fontId="17" fillId="0" borderId="31" xfId="0" applyNumberFormat="1" applyFont="1" applyBorder="1" applyAlignment="1">
      <alignment vertical="top" shrinkToFit="1"/>
    </xf>
    <xf numFmtId="4" fontId="17" fillId="0" borderId="32" xfId="0" applyNumberFormat="1" applyFont="1" applyBorder="1" applyAlignment="1">
      <alignment vertical="top" shrinkToFit="1"/>
    </xf>
    <xf numFmtId="4" fontId="10" fillId="3" borderId="10" xfId="0" applyNumberFormat="1" applyFont="1" applyFill="1" applyBorder="1" applyAlignment="1">
      <alignment vertical="top" shrinkToFit="1"/>
    </xf>
    <xf numFmtId="0" fontId="0" fillId="5" borderId="33" xfId="0" applyFill="1" applyBorder="1" applyAlignment="1">
      <alignment wrapText="1"/>
    </xf>
    <xf numFmtId="4" fontId="17" fillId="0" borderId="34" xfId="0" applyNumberFormat="1" applyFont="1" applyBorder="1" applyAlignment="1">
      <alignment vertical="top" shrinkToFit="1"/>
    </xf>
    <xf numFmtId="4" fontId="17" fillId="0" borderId="35" xfId="0" applyNumberFormat="1" applyFont="1" applyBorder="1" applyAlignment="1">
      <alignment vertical="top" shrinkToFit="1"/>
    </xf>
    <xf numFmtId="3" fontId="3" fillId="0" borderId="16" xfId="0" applyNumberFormat="1" applyFont="1" applyBorder="1" applyAlignment="1">
      <alignment horizontal="left" vertical="center"/>
    </xf>
    <xf numFmtId="0" fontId="22" fillId="0" borderId="0" xfId="6"/>
    <xf numFmtId="0" fontId="22" fillId="0" borderId="0" xfId="6" applyAlignment="1">
      <alignment horizontal="left" vertical="center"/>
    </xf>
    <xf numFmtId="0" fontId="22" fillId="0" borderId="36" xfId="6" applyBorder="1"/>
    <xf numFmtId="0" fontId="22" fillId="0" borderId="37" xfId="6" applyBorder="1"/>
    <xf numFmtId="0" fontId="22" fillId="0" borderId="38" xfId="6" applyBorder="1"/>
    <xf numFmtId="0" fontId="24" fillId="0" borderId="0" xfId="6" applyFont="1" applyAlignment="1">
      <alignment horizontal="left" vertical="center"/>
    </xf>
    <xf numFmtId="0" fontId="25" fillId="0" borderId="0" xfId="6" applyFont="1" applyAlignment="1">
      <alignment horizontal="left" vertical="center"/>
    </xf>
    <xf numFmtId="0" fontId="26" fillId="0" borderId="0" xfId="6" applyFont="1" applyAlignment="1">
      <alignment horizontal="left" vertical="center"/>
    </xf>
    <xf numFmtId="0" fontId="22" fillId="0" borderId="0" xfId="6" applyAlignment="1">
      <alignment vertical="center"/>
    </xf>
    <xf numFmtId="0" fontId="22" fillId="0" borderId="38" xfId="6" applyBorder="1" applyAlignment="1">
      <alignment vertical="center"/>
    </xf>
    <xf numFmtId="0" fontId="28" fillId="0" borderId="0" xfId="6" applyFont="1" applyAlignment="1">
      <alignment horizontal="left" vertical="center"/>
    </xf>
    <xf numFmtId="167" fontId="28" fillId="0" borderId="0" xfId="6" applyNumberFormat="1" applyFont="1" applyAlignment="1">
      <alignment horizontal="left" vertical="center"/>
    </xf>
    <xf numFmtId="0" fontId="22" fillId="0" borderId="0" xfId="6" applyAlignment="1">
      <alignment vertical="center" wrapText="1"/>
    </xf>
    <xf numFmtId="0" fontId="22" fillId="0" borderId="38" xfId="6" applyBorder="1" applyAlignment="1">
      <alignment vertical="center" wrapText="1"/>
    </xf>
    <xf numFmtId="0" fontId="28" fillId="0" borderId="0" xfId="6" applyFont="1" applyAlignment="1">
      <alignment horizontal="left" vertical="center" wrapText="1"/>
    </xf>
    <xf numFmtId="0" fontId="22" fillId="0" borderId="39" xfId="6" applyBorder="1" applyAlignment="1">
      <alignment vertical="center"/>
    </xf>
    <xf numFmtId="4" fontId="26" fillId="0" borderId="0" xfId="6" applyNumberFormat="1" applyFont="1" applyAlignment="1">
      <alignment vertical="center"/>
    </xf>
    <xf numFmtId="0" fontId="29" fillId="0" borderId="0" xfId="6" applyFont="1" applyAlignment="1">
      <alignment horizontal="left" vertical="center"/>
    </xf>
    <xf numFmtId="4" fontId="30" fillId="0" borderId="0" xfId="6" applyNumberFormat="1" applyFont="1" applyAlignment="1">
      <alignment vertical="center"/>
    </xf>
    <xf numFmtId="0" fontId="26" fillId="0" borderId="0" xfId="6" applyFont="1" applyAlignment="1">
      <alignment horizontal="right" vertical="center"/>
    </xf>
    <xf numFmtId="0" fontId="31" fillId="0" borderId="0" xfId="6" applyFont="1" applyAlignment="1">
      <alignment horizontal="left" vertical="center"/>
    </xf>
    <xf numFmtId="166" fontId="26" fillId="0" borderId="0" xfId="6" applyNumberFormat="1" applyFont="1" applyAlignment="1">
      <alignment horizontal="right" vertical="center"/>
    </xf>
    <xf numFmtId="0" fontId="22" fillId="2" borderId="0" xfId="6" applyFill="1" applyAlignment="1">
      <alignment vertical="center"/>
    </xf>
    <xf numFmtId="0" fontId="32" fillId="2" borderId="40" xfId="6" applyFont="1" applyFill="1" applyBorder="1" applyAlignment="1">
      <alignment horizontal="left" vertical="center"/>
    </xf>
    <xf numFmtId="0" fontId="22" fillId="2" borderId="41" xfId="6" applyFill="1" applyBorder="1" applyAlignment="1">
      <alignment vertical="center"/>
    </xf>
    <xf numFmtId="0" fontId="32" fillId="2" borderId="41" xfId="6" applyFont="1" applyFill="1" applyBorder="1" applyAlignment="1">
      <alignment horizontal="right" vertical="center"/>
    </xf>
    <xf numFmtId="0" fontId="32" fillId="2" borderId="41" xfId="6" applyFont="1" applyFill="1" applyBorder="1" applyAlignment="1">
      <alignment horizontal="center" vertical="center"/>
    </xf>
    <xf numFmtId="4" fontId="32" fillId="2" borderId="41" xfId="6" applyNumberFormat="1" applyFont="1" applyFill="1" applyBorder="1" applyAlignment="1">
      <alignment vertical="center"/>
    </xf>
    <xf numFmtId="0" fontId="22" fillId="2" borderId="42" xfId="6" applyFill="1" applyBorder="1" applyAlignment="1">
      <alignment vertical="center"/>
    </xf>
    <xf numFmtId="0" fontId="33" fillId="0" borderId="43" xfId="6" applyFont="1" applyBorder="1" applyAlignment="1">
      <alignment horizontal="left" vertical="center"/>
    </xf>
    <xf numFmtId="0" fontId="22" fillId="0" borderId="43" xfId="6" applyBorder="1" applyAlignment="1">
      <alignment vertical="center"/>
    </xf>
    <xf numFmtId="0" fontId="26" fillId="0" borderId="44" xfId="6" applyFont="1" applyBorder="1" applyAlignment="1">
      <alignment horizontal="left" vertical="center"/>
    </xf>
    <xf numFmtId="0" fontId="22" fillId="0" borderId="44" xfId="6" applyBorder="1" applyAlignment="1">
      <alignment vertical="center"/>
    </xf>
    <xf numFmtId="0" fontId="26" fillId="0" borderId="44" xfId="6" applyFont="1" applyBorder="1" applyAlignment="1">
      <alignment horizontal="center" vertical="center"/>
    </xf>
    <xf numFmtId="0" fontId="26" fillId="0" borderId="44" xfId="6" applyFont="1" applyBorder="1" applyAlignment="1">
      <alignment horizontal="right" vertical="center"/>
    </xf>
    <xf numFmtId="0" fontId="22" fillId="0" borderId="45" xfId="6" applyBorder="1" applyAlignment="1">
      <alignment vertical="center"/>
    </xf>
    <xf numFmtId="0" fontId="22" fillId="0" borderId="46" xfId="6" applyBorder="1" applyAlignment="1">
      <alignment vertical="center"/>
    </xf>
    <xf numFmtId="0" fontId="22" fillId="0" borderId="36" xfId="6" applyBorder="1" applyAlignment="1">
      <alignment vertical="center"/>
    </xf>
    <xf numFmtId="0" fontId="22" fillId="0" borderId="37" xfId="6" applyBorder="1" applyAlignment="1">
      <alignment vertical="center"/>
    </xf>
    <xf numFmtId="0" fontId="34" fillId="2" borderId="0" xfId="6" applyFont="1" applyFill="1" applyAlignment="1">
      <alignment horizontal="left" vertical="center"/>
    </xf>
    <xf numFmtId="0" fontId="34" fillId="2" borderId="0" xfId="6" applyFont="1" applyFill="1" applyAlignment="1">
      <alignment horizontal="right" vertical="center"/>
    </xf>
    <xf numFmtId="0" fontId="30" fillId="0" borderId="0" xfId="6" applyFont="1" applyAlignment="1">
      <alignment horizontal="left" vertical="center"/>
    </xf>
    <xf numFmtId="0" fontId="35" fillId="0" borderId="0" xfId="6" applyFont="1" applyAlignment="1">
      <alignment vertical="center"/>
    </xf>
    <xf numFmtId="0" fontId="35" fillId="0" borderId="38" xfId="6" applyFont="1" applyBorder="1" applyAlignment="1">
      <alignment vertical="center"/>
    </xf>
    <xf numFmtId="0" fontId="35" fillId="0" borderId="47" xfId="6" applyFont="1" applyBorder="1" applyAlignment="1">
      <alignment horizontal="left" vertical="center"/>
    </xf>
    <xf numFmtId="0" fontId="35" fillId="0" borderId="47" xfId="6" applyFont="1" applyBorder="1" applyAlignment="1">
      <alignment vertical="center"/>
    </xf>
    <xf numFmtId="4" fontId="35" fillId="0" borderId="47" xfId="6" applyNumberFormat="1" applyFont="1" applyBorder="1" applyAlignment="1">
      <alignment vertical="center"/>
    </xf>
    <xf numFmtId="0" fontId="36" fillId="0" borderId="0" xfId="6" applyFont="1" applyAlignment="1">
      <alignment vertical="center"/>
    </xf>
    <xf numFmtId="0" fontId="36" fillId="0" borderId="38" xfId="6" applyFont="1" applyBorder="1" applyAlignment="1">
      <alignment vertical="center"/>
    </xf>
    <xf numFmtId="0" fontId="36" fillId="0" borderId="47" xfId="6" applyFont="1" applyBorder="1" applyAlignment="1">
      <alignment horizontal="left" vertical="center"/>
    </xf>
    <xf numFmtId="0" fontId="36" fillId="0" borderId="47" xfId="6" applyFont="1" applyBorder="1" applyAlignment="1">
      <alignment vertical="center"/>
    </xf>
    <xf numFmtId="4" fontId="36" fillId="0" borderId="47" xfId="6" applyNumberFormat="1" applyFont="1" applyBorder="1" applyAlignment="1">
      <alignment vertical="center"/>
    </xf>
    <xf numFmtId="0" fontId="22" fillId="0" borderId="0" xfId="6" applyAlignment="1">
      <alignment horizontal="center" vertical="center" wrapText="1"/>
    </xf>
    <xf numFmtId="0" fontId="22" fillId="0" borderId="38" xfId="6" applyBorder="1" applyAlignment="1">
      <alignment horizontal="center" vertical="center" wrapText="1"/>
    </xf>
    <xf numFmtId="0" fontId="34" fillId="2" borderId="48" xfId="6" applyFont="1" applyFill="1" applyBorder="1" applyAlignment="1">
      <alignment horizontal="center" vertical="center" wrapText="1"/>
    </xf>
    <xf numFmtId="0" fontId="34" fillId="2" borderId="49" xfId="6" applyFont="1" applyFill="1" applyBorder="1" applyAlignment="1">
      <alignment horizontal="center" vertical="center" wrapText="1"/>
    </xf>
    <xf numFmtId="0" fontId="34" fillId="2" borderId="50" xfId="6" applyFont="1" applyFill="1" applyBorder="1" applyAlignment="1">
      <alignment horizontal="center" vertical="center" wrapText="1"/>
    </xf>
    <xf numFmtId="0" fontId="37" fillId="0" borderId="48" xfId="6" applyFont="1" applyBorder="1" applyAlignment="1">
      <alignment horizontal="center" vertical="center" wrapText="1"/>
    </xf>
    <xf numFmtId="0" fontId="37" fillId="0" borderId="49" xfId="6" applyFont="1" applyBorder="1" applyAlignment="1">
      <alignment horizontal="center" vertical="center" wrapText="1"/>
    </xf>
    <xf numFmtId="0" fontId="37" fillId="0" borderId="50" xfId="6" applyFont="1" applyBorder="1" applyAlignment="1">
      <alignment horizontal="center" vertical="center" wrapText="1"/>
    </xf>
    <xf numFmtId="4" fontId="30" fillId="0" borderId="0" xfId="6" applyNumberFormat="1" applyFont="1"/>
    <xf numFmtId="0" fontId="22" fillId="0" borderId="51" xfId="6" applyBorder="1" applyAlignment="1">
      <alignment vertical="center"/>
    </xf>
    <xf numFmtId="4" fontId="38" fillId="0" borderId="39" xfId="6" applyNumberFormat="1" applyFont="1" applyBorder="1"/>
    <xf numFmtId="165" fontId="38" fillId="0" borderId="39" xfId="6" applyNumberFormat="1" applyFont="1" applyBorder="1"/>
    <xf numFmtId="165" fontId="38" fillId="0" borderId="52" xfId="6" applyNumberFormat="1" applyFont="1" applyBorder="1"/>
    <xf numFmtId="4" fontId="39" fillId="0" borderId="0" xfId="6" applyNumberFormat="1" applyFont="1" applyAlignment="1">
      <alignment vertical="center"/>
    </xf>
    <xf numFmtId="0" fontId="40" fillId="0" borderId="0" xfId="6" applyFont="1"/>
    <xf numFmtId="0" fontId="40" fillId="0" borderId="38" xfId="6" applyFont="1" applyBorder="1"/>
    <xf numFmtId="0" fontId="40" fillId="0" borderId="0" xfId="6" applyFont="1" applyAlignment="1">
      <alignment horizontal="left"/>
    </xf>
    <xf numFmtId="0" fontId="35" fillId="0" borderId="0" xfId="6" applyFont="1" applyAlignment="1">
      <alignment horizontal="left"/>
    </xf>
    <xf numFmtId="4" fontId="35" fillId="0" borderId="0" xfId="6" applyNumberFormat="1" applyFont="1"/>
    <xf numFmtId="0" fontId="40" fillId="0" borderId="53" xfId="6" applyFont="1" applyBorder="1"/>
    <xf numFmtId="4" fontId="40" fillId="0" borderId="0" xfId="6" applyNumberFormat="1" applyFont="1"/>
    <xf numFmtId="165" fontId="40" fillId="0" borderId="0" xfId="6" applyNumberFormat="1" applyFont="1"/>
    <xf numFmtId="165" fontId="40" fillId="0" borderId="54" xfId="6" applyNumberFormat="1" applyFont="1" applyBorder="1"/>
    <xf numFmtId="0" fontId="40" fillId="0" borderId="0" xfId="6" applyFont="1" applyAlignment="1">
      <alignment horizontal="center"/>
    </xf>
    <xf numFmtId="4" fontId="40" fillId="0" borderId="0" xfId="6" applyNumberFormat="1" applyFont="1" applyAlignment="1">
      <alignment vertical="center"/>
    </xf>
    <xf numFmtId="0" fontId="36" fillId="0" borderId="0" xfId="6" applyFont="1" applyAlignment="1">
      <alignment horizontal="left"/>
    </xf>
    <xf numFmtId="4" fontId="36" fillId="0" borderId="0" xfId="6" applyNumberFormat="1" applyFont="1"/>
    <xf numFmtId="0" fontId="22" fillId="0" borderId="38" xfId="6" applyBorder="1" applyAlignment="1" applyProtection="1">
      <alignment vertical="center"/>
      <protection locked="0"/>
    </xf>
    <xf numFmtId="0" fontId="34" fillId="0" borderId="55" xfId="6" applyFont="1" applyBorder="1" applyAlignment="1" applyProtection="1">
      <alignment horizontal="left" vertical="center" wrapText="1"/>
      <protection locked="0"/>
    </xf>
    <xf numFmtId="4" fontId="34" fillId="0" borderId="55" xfId="6" applyNumberFormat="1" applyFont="1" applyBorder="1" applyAlignment="1" applyProtection="1">
      <alignment vertical="center"/>
      <protection locked="0"/>
    </xf>
    <xf numFmtId="4" fontId="34" fillId="4" borderId="55" xfId="6" applyNumberFormat="1" applyFont="1" applyFill="1" applyBorder="1" applyAlignment="1" applyProtection="1">
      <alignment vertical="center"/>
      <protection locked="0"/>
    </xf>
    <xf numFmtId="0" fontId="37" fillId="0" borderId="53" xfId="6" applyFont="1" applyBorder="1" applyAlignment="1">
      <alignment horizontal="left" vertical="center"/>
    </xf>
    <xf numFmtId="0" fontId="37" fillId="0" borderId="0" xfId="6" applyFont="1" applyAlignment="1">
      <alignment horizontal="center" vertical="center"/>
    </xf>
    <xf numFmtId="4" fontId="37" fillId="0" borderId="0" xfId="6" applyNumberFormat="1" applyFont="1" applyAlignment="1">
      <alignment vertical="center"/>
    </xf>
    <xf numFmtId="165" fontId="37" fillId="0" borderId="0" xfId="6" applyNumberFormat="1" applyFont="1" applyAlignment="1">
      <alignment vertical="center"/>
    </xf>
    <xf numFmtId="165" fontId="37" fillId="0" borderId="54" xfId="6" applyNumberFormat="1" applyFont="1" applyBorder="1" applyAlignment="1">
      <alignment vertical="center"/>
    </xf>
    <xf numFmtId="0" fontId="34" fillId="0" borderId="0" xfId="6" applyFont="1" applyAlignment="1">
      <alignment horizontal="left" vertical="center"/>
    </xf>
    <xf numFmtId="4" fontId="22" fillId="0" borderId="0" xfId="6" applyNumberFormat="1" applyAlignment="1">
      <alignment vertical="center"/>
    </xf>
    <xf numFmtId="0" fontId="41" fillId="0" borderId="0" xfId="6" applyFont="1" applyAlignment="1">
      <alignment vertical="center"/>
    </xf>
    <xf numFmtId="0" fontId="41" fillId="0" borderId="38" xfId="6" applyFont="1" applyBorder="1" applyAlignment="1">
      <alignment vertical="center"/>
    </xf>
    <xf numFmtId="0" fontId="41" fillId="0" borderId="0" xfId="6" applyFont="1" applyAlignment="1">
      <alignment horizontal="left" vertical="center"/>
    </xf>
    <xf numFmtId="0" fontId="41" fillId="0" borderId="53" xfId="6" applyFont="1" applyBorder="1" applyAlignment="1">
      <alignment vertical="center"/>
    </xf>
    <xf numFmtId="0" fontId="41" fillId="0" borderId="54" xfId="6" applyFont="1" applyBorder="1" applyAlignment="1">
      <alignment vertical="center"/>
    </xf>
    <xf numFmtId="0" fontId="43" fillId="0" borderId="55" xfId="6" applyFont="1" applyBorder="1" applyAlignment="1" applyProtection="1">
      <alignment horizontal="left" vertical="center" wrapText="1"/>
      <protection locked="0"/>
    </xf>
    <xf numFmtId="4" fontId="43" fillId="4" borderId="55" xfId="6" applyNumberFormat="1" applyFont="1" applyFill="1" applyBorder="1" applyAlignment="1" applyProtection="1">
      <alignment vertical="center"/>
      <protection locked="0"/>
    </xf>
    <xf numFmtId="0" fontId="44" fillId="0" borderId="55" xfId="6" applyFont="1" applyBorder="1" applyAlignment="1" applyProtection="1">
      <alignment vertical="center"/>
      <protection locked="0"/>
    </xf>
    <xf numFmtId="4" fontId="43" fillId="0" borderId="55" xfId="6" applyNumberFormat="1" applyFont="1" applyBorder="1" applyAlignment="1" applyProtection="1">
      <alignment vertical="center"/>
      <protection locked="0"/>
    </xf>
    <xf numFmtId="0" fontId="44" fillId="0" borderId="38" xfId="6" applyFont="1" applyBorder="1" applyAlignment="1">
      <alignment vertical="center"/>
    </xf>
    <xf numFmtId="0" fontId="43" fillId="0" borderId="53" xfId="6" applyFont="1" applyBorder="1" applyAlignment="1">
      <alignment horizontal="left" vertical="center"/>
    </xf>
    <xf numFmtId="0" fontId="37" fillId="0" borderId="56" xfId="6" applyFont="1" applyBorder="1" applyAlignment="1">
      <alignment horizontal="left" vertical="center"/>
    </xf>
    <xf numFmtId="0" fontId="37" fillId="0" borderId="47" xfId="6" applyFont="1" applyBorder="1" applyAlignment="1">
      <alignment horizontal="center" vertical="center"/>
    </xf>
    <xf numFmtId="4" fontId="37" fillId="0" borderId="47" xfId="6" applyNumberFormat="1" applyFont="1" applyBorder="1" applyAlignment="1">
      <alignment vertical="center"/>
    </xf>
    <xf numFmtId="165" fontId="37" fillId="0" borderId="47" xfId="6" applyNumberFormat="1" applyFont="1" applyBorder="1" applyAlignment="1">
      <alignment vertical="center"/>
    </xf>
    <xf numFmtId="165" fontId="37" fillId="0" borderId="57" xfId="6" applyNumberFormat="1" applyFont="1" applyBorder="1" applyAlignment="1">
      <alignment vertical="center"/>
    </xf>
    <xf numFmtId="49" fontId="0" fillId="5" borderId="10" xfId="0" applyNumberFormat="1" applyFill="1" applyBorder="1"/>
    <xf numFmtId="0" fontId="0" fillId="5" borderId="10" xfId="0" applyFill="1" applyBorder="1"/>
    <xf numFmtId="0" fontId="0" fillId="5" borderId="33" xfId="0" applyFill="1" applyBorder="1"/>
    <xf numFmtId="0" fontId="0" fillId="5" borderId="58" xfId="0" applyFill="1" applyBorder="1"/>
    <xf numFmtId="49" fontId="0" fillId="5" borderId="58" xfId="0" applyNumberFormat="1" applyFill="1" applyBorder="1"/>
    <xf numFmtId="0" fontId="0" fillId="5" borderId="21" xfId="0" applyFill="1" applyBorder="1"/>
    <xf numFmtId="0" fontId="0" fillId="5" borderId="58" xfId="0" applyFill="1" applyBorder="1" applyAlignment="1">
      <alignment wrapText="1"/>
    </xf>
    <xf numFmtId="0" fontId="0" fillId="5" borderId="16" xfId="0" applyFill="1" applyBorder="1" applyAlignment="1">
      <alignment vertical="top"/>
    </xf>
    <xf numFmtId="49" fontId="0" fillId="5" borderId="16" xfId="0" applyNumberFormat="1" applyFill="1" applyBorder="1" applyAlignment="1">
      <alignment vertical="top"/>
    </xf>
    <xf numFmtId="49" fontId="0" fillId="5" borderId="15" xfId="0" applyNumberFormat="1" applyFill="1" applyBorder="1" applyAlignment="1">
      <alignment vertical="top"/>
    </xf>
    <xf numFmtId="0" fontId="0" fillId="5" borderId="33" xfId="0" applyFill="1" applyBorder="1" applyAlignment="1">
      <alignment vertical="top"/>
    </xf>
    <xf numFmtId="165" fontId="0" fillId="5" borderId="15" xfId="0" applyNumberFormat="1" applyFill="1" applyBorder="1" applyAlignment="1">
      <alignment vertical="top"/>
    </xf>
    <xf numFmtId="4" fontId="0" fillId="5" borderId="15" xfId="0" applyNumberFormat="1" applyFill="1" applyBorder="1" applyAlignment="1">
      <alignment vertical="top"/>
    </xf>
    <xf numFmtId="4" fontId="7" fillId="5" borderId="15" xfId="0" applyNumberFormat="1" applyFont="1" applyFill="1" applyBorder="1" applyAlignment="1">
      <alignment vertical="top"/>
    </xf>
    <xf numFmtId="0" fontId="0" fillId="5" borderId="15" xfId="0" applyFill="1" applyBorder="1" applyAlignment="1">
      <alignment vertical="top"/>
    </xf>
    <xf numFmtId="4" fontId="17" fillId="0" borderId="59" xfId="0" applyNumberFormat="1" applyFont="1" applyBorder="1" applyAlignment="1">
      <alignment vertical="top" shrinkToFit="1"/>
    </xf>
    <xf numFmtId="0" fontId="17" fillId="0" borderId="59" xfId="0" applyFont="1" applyBorder="1" applyAlignment="1">
      <alignment vertical="top" shrinkToFit="1"/>
    </xf>
    <xf numFmtId="0" fontId="17" fillId="0" borderId="18" xfId="0" applyFont="1" applyBorder="1" applyAlignment="1">
      <alignment vertical="top" shrinkToFit="1"/>
    </xf>
    <xf numFmtId="4" fontId="0" fillId="5" borderId="60" xfId="0" applyNumberFormat="1" applyFill="1" applyBorder="1" applyAlignment="1">
      <alignment vertical="top" shrinkToFit="1"/>
    </xf>
    <xf numFmtId="4" fontId="7" fillId="5" borderId="60" xfId="0" applyNumberFormat="1" applyFont="1" applyFill="1" applyBorder="1" applyAlignment="1">
      <alignment vertical="top" shrinkToFit="1"/>
    </xf>
    <xf numFmtId="0" fontId="0" fillId="5" borderId="60" xfId="0" applyFill="1" applyBorder="1" applyAlignment="1">
      <alignment vertical="top" shrinkToFit="1"/>
    </xf>
    <xf numFmtId="0" fontId="0" fillId="5" borderId="17" xfId="0" applyFill="1" applyBorder="1" applyAlignment="1">
      <alignment vertical="top" shrinkToFit="1"/>
    </xf>
    <xf numFmtId="4" fontId="17" fillId="0" borderId="60" xfId="0" applyNumberFormat="1" applyFont="1" applyBorder="1" applyAlignment="1">
      <alignment vertical="top" shrinkToFit="1"/>
    </xf>
    <xf numFmtId="0" fontId="17" fillId="0" borderId="60" xfId="0" applyFont="1" applyBorder="1" applyAlignment="1">
      <alignment vertical="top" shrinkToFit="1"/>
    </xf>
    <xf numFmtId="0" fontId="17" fillId="0" borderId="17" xfId="0" applyFont="1" applyBorder="1" applyAlignment="1">
      <alignment vertical="top" shrinkToFit="1"/>
    </xf>
    <xf numFmtId="4" fontId="7" fillId="3" borderId="20" xfId="0" applyNumberFormat="1" applyFont="1" applyFill="1" applyBorder="1" applyAlignment="1">
      <alignment vertical="top" shrinkToFit="1"/>
    </xf>
    <xf numFmtId="4" fontId="7" fillId="6" borderId="61" xfId="0" applyNumberFormat="1" applyFont="1" applyFill="1" applyBorder="1" applyAlignment="1">
      <alignment vertical="top" shrinkToFit="1"/>
    </xf>
    <xf numFmtId="4" fontId="7" fillId="0" borderId="0" xfId="0" applyNumberFormat="1" applyFont="1" applyAlignment="1">
      <alignment vertical="top" shrinkToFit="1"/>
    </xf>
    <xf numFmtId="0" fontId="7" fillId="0" borderId="0" xfId="0" applyFont="1" applyAlignment="1">
      <alignment vertical="top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shrinkToFit="1"/>
    </xf>
    <xf numFmtId="165" fontId="17" fillId="0" borderId="0" xfId="0" applyNumberFormat="1" applyFont="1" applyAlignment="1">
      <alignment vertical="top" shrinkToFit="1"/>
    </xf>
    <xf numFmtId="4" fontId="17" fillId="3" borderId="0" xfId="0" applyNumberFormat="1" applyFont="1" applyFill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22" fillId="0" borderId="0" xfId="8"/>
    <xf numFmtId="0" fontId="22" fillId="0" borderId="0" xfId="8" applyAlignment="1">
      <alignment horizontal="left" vertical="center"/>
    </xf>
    <xf numFmtId="0" fontId="22" fillId="0" borderId="36" xfId="8" applyBorder="1"/>
    <xf numFmtId="0" fontId="22" fillId="0" borderId="37" xfId="8" applyBorder="1"/>
    <xf numFmtId="0" fontId="22" fillId="0" borderId="38" xfId="8" applyBorder="1"/>
    <xf numFmtId="0" fontId="24" fillId="0" borderId="0" xfId="8" applyFont="1" applyAlignment="1">
      <alignment horizontal="left" vertical="center"/>
    </xf>
    <xf numFmtId="0" fontId="25" fillId="0" borderId="0" xfId="8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22" fillId="0" borderId="0" xfId="8" applyAlignment="1">
      <alignment vertical="center"/>
    </xf>
    <xf numFmtId="0" fontId="22" fillId="0" borderId="38" xfId="8" applyBorder="1" applyAlignment="1">
      <alignment vertical="center"/>
    </xf>
    <xf numFmtId="0" fontId="28" fillId="0" borderId="0" xfId="8" applyFont="1" applyAlignment="1">
      <alignment horizontal="left" vertical="center"/>
    </xf>
    <xf numFmtId="167" fontId="28" fillId="0" borderId="0" xfId="8" applyNumberFormat="1" applyFont="1" applyAlignment="1">
      <alignment horizontal="left" vertical="center"/>
    </xf>
    <xf numFmtId="0" fontId="22" fillId="0" borderId="0" xfId="8" applyAlignment="1">
      <alignment vertical="center" wrapText="1"/>
    </xf>
    <xf numFmtId="0" fontId="22" fillId="0" borderId="38" xfId="8" applyBorder="1" applyAlignment="1">
      <alignment vertical="center" wrapText="1"/>
    </xf>
    <xf numFmtId="0" fontId="22" fillId="0" borderId="39" xfId="8" applyBorder="1" applyAlignment="1">
      <alignment vertical="center"/>
    </xf>
    <xf numFmtId="0" fontId="29" fillId="0" borderId="0" xfId="8" applyFont="1" applyAlignment="1">
      <alignment horizontal="left" vertical="center"/>
    </xf>
    <xf numFmtId="4" fontId="30" fillId="0" borderId="0" xfId="8" applyNumberFormat="1" applyFont="1" applyAlignment="1">
      <alignment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left" vertical="center"/>
    </xf>
    <xf numFmtId="4" fontId="26" fillId="0" borderId="0" xfId="8" applyNumberFormat="1" applyFont="1" applyAlignment="1">
      <alignment vertical="center"/>
    </xf>
    <xf numFmtId="166" fontId="26" fillId="0" borderId="0" xfId="8" applyNumberFormat="1" applyFont="1" applyAlignment="1">
      <alignment horizontal="right" vertical="center"/>
    </xf>
    <xf numFmtId="0" fontId="22" fillId="2" borderId="0" xfId="8" applyFill="1" applyAlignment="1">
      <alignment vertical="center"/>
    </xf>
    <xf numFmtId="0" fontId="32" fillId="2" borderId="40" xfId="8" applyFont="1" applyFill="1" applyBorder="1" applyAlignment="1">
      <alignment horizontal="left" vertical="center"/>
    </xf>
    <xf numFmtId="0" fontId="22" fillId="2" borderId="41" xfId="8" applyFill="1" applyBorder="1" applyAlignment="1">
      <alignment vertical="center"/>
    </xf>
    <xf numFmtId="0" fontId="32" fillId="2" borderId="41" xfId="8" applyFont="1" applyFill="1" applyBorder="1" applyAlignment="1">
      <alignment horizontal="right" vertical="center"/>
    </xf>
    <xf numFmtId="0" fontId="32" fillId="2" borderId="41" xfId="8" applyFont="1" applyFill="1" applyBorder="1" applyAlignment="1">
      <alignment horizontal="center" vertical="center"/>
    </xf>
    <xf numFmtId="4" fontId="32" fillId="2" borderId="41" xfId="8" applyNumberFormat="1" applyFont="1" applyFill="1" applyBorder="1" applyAlignment="1">
      <alignment vertical="center"/>
    </xf>
    <xf numFmtId="0" fontId="22" fillId="2" borderId="42" xfId="8" applyFill="1" applyBorder="1" applyAlignment="1">
      <alignment vertical="center"/>
    </xf>
    <xf numFmtId="0" fontId="22" fillId="0" borderId="45" xfId="8" applyBorder="1" applyAlignment="1">
      <alignment vertical="center"/>
    </xf>
    <xf numFmtId="0" fontId="22" fillId="0" borderId="46" xfId="8" applyBorder="1" applyAlignment="1">
      <alignment vertical="center"/>
    </xf>
    <xf numFmtId="0" fontId="22" fillId="0" borderId="36" xfId="8" applyBorder="1" applyAlignment="1">
      <alignment vertical="center"/>
    </xf>
    <xf numFmtId="0" fontId="22" fillId="0" borderId="37" xfId="8" applyBorder="1" applyAlignment="1">
      <alignment vertical="center"/>
    </xf>
    <xf numFmtId="0" fontId="28" fillId="0" borderId="0" xfId="8" applyFont="1" applyAlignment="1">
      <alignment horizontal="left" vertical="center" wrapText="1"/>
    </xf>
    <xf numFmtId="0" fontId="34" fillId="2" borderId="0" xfId="8" applyFont="1" applyFill="1" applyAlignment="1">
      <alignment horizontal="left" vertical="center"/>
    </xf>
    <xf numFmtId="0" fontId="34" fillId="2" borderId="0" xfId="8" applyFont="1" applyFill="1" applyAlignment="1">
      <alignment horizontal="right" vertical="center"/>
    </xf>
    <xf numFmtId="0" fontId="30" fillId="0" borderId="0" xfId="8" applyFont="1" applyAlignment="1">
      <alignment horizontal="left" vertical="center"/>
    </xf>
    <xf numFmtId="0" fontId="35" fillId="0" borderId="0" xfId="8" applyFont="1" applyAlignment="1">
      <alignment vertical="center"/>
    </xf>
    <xf numFmtId="0" fontId="35" fillId="0" borderId="38" xfId="8" applyFont="1" applyBorder="1" applyAlignment="1">
      <alignment vertical="center"/>
    </xf>
    <xf numFmtId="0" fontId="35" fillId="0" borderId="47" xfId="8" applyFont="1" applyBorder="1" applyAlignment="1">
      <alignment horizontal="left" vertical="center"/>
    </xf>
    <xf numFmtId="0" fontId="35" fillId="0" borderId="47" xfId="8" applyFont="1" applyBorder="1" applyAlignment="1">
      <alignment vertical="center"/>
    </xf>
    <xf numFmtId="4" fontId="35" fillId="0" borderId="47" xfId="8" applyNumberFormat="1" applyFont="1" applyBorder="1" applyAlignment="1">
      <alignment vertical="center"/>
    </xf>
    <xf numFmtId="0" fontId="36" fillId="0" borderId="0" xfId="8" applyFont="1" applyAlignment="1">
      <alignment vertical="center"/>
    </xf>
    <xf numFmtId="0" fontId="36" fillId="0" borderId="38" xfId="8" applyFont="1" applyBorder="1" applyAlignment="1">
      <alignment vertical="center"/>
    </xf>
    <xf numFmtId="0" fontId="36" fillId="0" borderId="47" xfId="8" applyFont="1" applyBorder="1" applyAlignment="1">
      <alignment horizontal="left" vertical="center"/>
    </xf>
    <xf numFmtId="0" fontId="36" fillId="0" borderId="47" xfId="8" applyFont="1" applyBorder="1" applyAlignment="1">
      <alignment vertical="center"/>
    </xf>
    <xf numFmtId="4" fontId="36" fillId="0" borderId="47" xfId="8" applyNumberFormat="1" applyFont="1" applyBorder="1" applyAlignment="1">
      <alignment vertical="center"/>
    </xf>
    <xf numFmtId="0" fontId="22" fillId="0" borderId="0" xfId="8" applyAlignment="1">
      <alignment horizontal="center" vertical="center" wrapText="1"/>
    </xf>
    <xf numFmtId="0" fontId="22" fillId="0" borderId="38" xfId="8" applyBorder="1" applyAlignment="1">
      <alignment horizontal="center" vertical="center" wrapText="1"/>
    </xf>
    <xf numFmtId="0" fontId="34" fillId="2" borderId="48" xfId="8" applyFont="1" applyFill="1" applyBorder="1" applyAlignment="1">
      <alignment horizontal="center" vertical="center" wrapText="1"/>
    </xf>
    <xf numFmtId="0" fontId="34" fillId="2" borderId="49" xfId="8" applyFont="1" applyFill="1" applyBorder="1" applyAlignment="1">
      <alignment horizontal="center" vertical="center" wrapText="1"/>
    </xf>
    <xf numFmtId="0" fontId="34" fillId="2" borderId="50" xfId="8" applyFont="1" applyFill="1" applyBorder="1" applyAlignment="1">
      <alignment horizontal="center" vertical="center" wrapText="1"/>
    </xf>
    <xf numFmtId="0" fontId="34" fillId="2" borderId="0" xfId="8" applyFont="1" applyFill="1" applyAlignment="1">
      <alignment horizontal="center" vertical="center" wrapText="1"/>
    </xf>
    <xf numFmtId="0" fontId="37" fillId="0" borderId="48" xfId="8" applyFont="1" applyBorder="1" applyAlignment="1">
      <alignment horizontal="center" vertical="center" wrapText="1"/>
    </xf>
    <xf numFmtId="0" fontId="37" fillId="0" borderId="49" xfId="8" applyFont="1" applyBorder="1" applyAlignment="1">
      <alignment horizontal="center" vertical="center" wrapText="1"/>
    </xf>
    <xf numFmtId="0" fontId="37" fillId="0" borderId="50" xfId="8" applyFont="1" applyBorder="1" applyAlignment="1">
      <alignment horizontal="center" vertical="center" wrapText="1"/>
    </xf>
    <xf numFmtId="4" fontId="30" fillId="0" borderId="0" xfId="8" applyNumberFormat="1" applyFont="1"/>
    <xf numFmtId="0" fontId="22" fillId="0" borderId="51" xfId="8" applyBorder="1" applyAlignment="1">
      <alignment vertical="center"/>
    </xf>
    <xf numFmtId="165" fontId="38" fillId="0" borderId="39" xfId="8" applyNumberFormat="1" applyFont="1" applyBorder="1"/>
    <xf numFmtId="165" fontId="38" fillId="0" borderId="52" xfId="8" applyNumberFormat="1" applyFont="1" applyBorder="1"/>
    <xf numFmtId="4" fontId="39" fillId="0" borderId="0" xfId="8" applyNumberFormat="1" applyFont="1" applyAlignment="1">
      <alignment vertical="center"/>
    </xf>
    <xf numFmtId="0" fontId="40" fillId="0" borderId="0" xfId="8" applyFont="1"/>
    <xf numFmtId="0" fontId="40" fillId="0" borderId="38" xfId="8" applyFont="1" applyBorder="1"/>
    <xf numFmtId="0" fontId="40" fillId="0" borderId="0" xfId="8" applyFont="1" applyAlignment="1">
      <alignment horizontal="left"/>
    </xf>
    <xf numFmtId="0" fontId="35" fillId="0" borderId="0" xfId="8" applyFont="1" applyAlignment="1">
      <alignment horizontal="left"/>
    </xf>
    <xf numFmtId="4" fontId="35" fillId="0" borderId="0" xfId="8" applyNumberFormat="1" applyFont="1"/>
    <xf numFmtId="0" fontId="40" fillId="0" borderId="53" xfId="8" applyFont="1" applyBorder="1"/>
    <xf numFmtId="165" fontId="40" fillId="0" borderId="0" xfId="8" applyNumberFormat="1" applyFont="1"/>
    <xf numFmtId="165" fontId="40" fillId="0" borderId="54" xfId="8" applyNumberFormat="1" applyFont="1" applyBorder="1"/>
    <xf numFmtId="0" fontId="40" fillId="0" borderId="0" xfId="8" applyFont="1" applyAlignment="1">
      <alignment horizontal="center"/>
    </xf>
    <xf numFmtId="4" fontId="40" fillId="0" borderId="0" xfId="8" applyNumberFormat="1" applyFont="1" applyAlignment="1">
      <alignment vertical="center"/>
    </xf>
    <xf numFmtId="0" fontId="36" fillId="0" borderId="0" xfId="8" applyFont="1" applyAlignment="1">
      <alignment horizontal="left"/>
    </xf>
    <xf numFmtId="4" fontId="36" fillId="0" borderId="0" xfId="8" applyNumberFormat="1" applyFont="1"/>
    <xf numFmtId="0" fontId="34" fillId="0" borderId="55" xfId="8" applyFont="1" applyBorder="1" applyAlignment="1">
      <alignment horizontal="center" vertical="center"/>
    </xf>
    <xf numFmtId="49" fontId="34" fillId="0" borderId="55" xfId="8" applyNumberFormat="1" applyFont="1" applyBorder="1" applyAlignment="1">
      <alignment horizontal="left" vertical="center" wrapText="1"/>
    </xf>
    <xf numFmtId="4" fontId="34" fillId="0" borderId="55" xfId="8" applyNumberFormat="1" applyFont="1" applyBorder="1" applyAlignment="1">
      <alignment vertical="center"/>
    </xf>
    <xf numFmtId="0" fontId="22" fillId="0" borderId="55" xfId="8" applyBorder="1" applyAlignment="1">
      <alignment vertical="center"/>
    </xf>
    <xf numFmtId="0" fontId="37" fillId="0" borderId="53" xfId="8" applyFont="1" applyBorder="1" applyAlignment="1">
      <alignment horizontal="left" vertical="center"/>
    </xf>
    <xf numFmtId="0" fontId="37" fillId="0" borderId="0" xfId="8" applyFont="1" applyAlignment="1">
      <alignment horizontal="center" vertical="center"/>
    </xf>
    <xf numFmtId="165" fontId="37" fillId="0" borderId="0" xfId="8" applyNumberFormat="1" applyFont="1" applyAlignment="1">
      <alignment vertical="center"/>
    </xf>
    <xf numFmtId="165" fontId="37" fillId="0" borderId="54" xfId="8" applyNumberFormat="1" applyFont="1" applyBorder="1" applyAlignment="1">
      <alignment vertical="center"/>
    </xf>
    <xf numFmtId="0" fontId="34" fillId="0" borderId="0" xfId="8" applyFont="1" applyAlignment="1">
      <alignment horizontal="left" vertical="center"/>
    </xf>
    <xf numFmtId="4" fontId="22" fillId="0" borderId="0" xfId="8" applyNumberFormat="1" applyAlignment="1">
      <alignment vertical="center"/>
    </xf>
    <xf numFmtId="0" fontId="42" fillId="0" borderId="0" xfId="8" applyFont="1" applyAlignment="1">
      <alignment horizontal="left" vertical="center"/>
    </xf>
    <xf numFmtId="0" fontId="22" fillId="0" borderId="53" xfId="8" applyBorder="1" applyAlignment="1">
      <alignment vertical="center"/>
    </xf>
    <xf numFmtId="0" fontId="22" fillId="0" borderId="54" xfId="8" applyBorder="1" applyAlignment="1">
      <alignment vertical="center"/>
    </xf>
    <xf numFmtId="0" fontId="47" fillId="0" borderId="0" xfId="3" applyFont="1" applyAlignment="1" applyProtection="1">
      <alignment vertical="center" wrapText="1"/>
    </xf>
    <xf numFmtId="0" fontId="41" fillId="0" borderId="0" xfId="8" applyFont="1" applyAlignment="1">
      <alignment vertical="center"/>
    </xf>
    <xf numFmtId="0" fontId="41" fillId="0" borderId="38" xfId="8" applyFont="1" applyBorder="1" applyAlignment="1">
      <alignment vertical="center"/>
    </xf>
    <xf numFmtId="0" fontId="41" fillId="0" borderId="0" xfId="8" applyFont="1" applyAlignment="1">
      <alignment horizontal="left" vertical="center"/>
    </xf>
    <xf numFmtId="0" fontId="41" fillId="0" borderId="53" xfId="8" applyFont="1" applyBorder="1" applyAlignment="1">
      <alignment vertical="center"/>
    </xf>
    <xf numFmtId="0" fontId="41" fillId="0" borderId="54" xfId="8" applyFont="1" applyBorder="1" applyAlignment="1">
      <alignment vertical="center"/>
    </xf>
    <xf numFmtId="0" fontId="49" fillId="0" borderId="0" xfId="8" applyFont="1" applyAlignment="1">
      <alignment vertical="center"/>
    </xf>
    <xf numFmtId="0" fontId="49" fillId="0" borderId="38" xfId="8" applyFont="1" applyBorder="1" applyAlignment="1">
      <alignment vertical="center"/>
    </xf>
    <xf numFmtId="0" fontId="49" fillId="0" borderId="0" xfId="8" applyFont="1" applyAlignment="1">
      <alignment horizontal="left" vertical="center"/>
    </xf>
    <xf numFmtId="0" fontId="49" fillId="0" borderId="53" xfId="8" applyFont="1" applyBorder="1" applyAlignment="1">
      <alignment vertical="center"/>
    </xf>
    <xf numFmtId="0" fontId="49" fillId="0" borderId="54" xfId="8" applyFont="1" applyBorder="1" applyAlignment="1">
      <alignment vertical="center"/>
    </xf>
    <xf numFmtId="0" fontId="50" fillId="0" borderId="0" xfId="8" applyFont="1" applyAlignment="1">
      <alignment vertical="center"/>
    </xf>
    <xf numFmtId="0" fontId="50" fillId="0" borderId="38" xfId="8" applyFont="1" applyBorder="1" applyAlignment="1">
      <alignment vertical="center"/>
    </xf>
    <xf numFmtId="0" fontId="50" fillId="0" borderId="0" xfId="8" applyFont="1" applyAlignment="1">
      <alignment horizontal="left" vertical="center"/>
    </xf>
    <xf numFmtId="0" fontId="50" fillId="0" borderId="53" xfId="8" applyFont="1" applyBorder="1" applyAlignment="1">
      <alignment vertical="center"/>
    </xf>
    <xf numFmtId="0" fontId="50" fillId="0" borderId="54" xfId="8" applyFont="1" applyBorder="1" applyAlignment="1">
      <alignment vertical="center"/>
    </xf>
    <xf numFmtId="0" fontId="43" fillId="0" borderId="55" xfId="8" applyFont="1" applyBorder="1" applyAlignment="1">
      <alignment horizontal="center" vertical="center"/>
    </xf>
    <xf numFmtId="49" fontId="43" fillId="0" borderId="55" xfId="8" applyNumberFormat="1" applyFont="1" applyBorder="1" applyAlignment="1">
      <alignment horizontal="left" vertical="center" wrapText="1"/>
    </xf>
    <xf numFmtId="4" fontId="43" fillId="0" borderId="55" xfId="8" applyNumberFormat="1" applyFont="1" applyBorder="1" applyAlignment="1">
      <alignment vertical="center"/>
    </xf>
    <xf numFmtId="0" fontId="44" fillId="0" borderId="55" xfId="8" applyFont="1" applyBorder="1" applyAlignment="1">
      <alignment vertical="center"/>
    </xf>
    <xf numFmtId="0" fontId="44" fillId="0" borderId="38" xfId="8" applyFont="1" applyBorder="1" applyAlignment="1">
      <alignment vertical="center"/>
    </xf>
    <xf numFmtId="0" fontId="43" fillId="0" borderId="53" xfId="8" applyFont="1" applyBorder="1" applyAlignment="1">
      <alignment horizontal="left" vertical="center"/>
    </xf>
    <xf numFmtId="0" fontId="43" fillId="0" borderId="0" xfId="8" applyFont="1" applyAlignment="1">
      <alignment horizontal="center" vertical="center"/>
    </xf>
    <xf numFmtId="0" fontId="51" fillId="0" borderId="0" xfId="8" applyFont="1" applyAlignment="1">
      <alignment vertical="center"/>
    </xf>
    <xf numFmtId="0" fontId="51" fillId="0" borderId="38" xfId="8" applyFont="1" applyBorder="1" applyAlignment="1">
      <alignment vertical="center"/>
    </xf>
    <xf numFmtId="0" fontId="51" fillId="0" borderId="0" xfId="8" applyFont="1" applyAlignment="1">
      <alignment horizontal="left" vertical="center"/>
    </xf>
    <xf numFmtId="0" fontId="51" fillId="0" borderId="53" xfId="8" applyFont="1" applyBorder="1" applyAlignment="1">
      <alignment vertical="center"/>
    </xf>
    <xf numFmtId="0" fontId="51" fillId="0" borderId="54" xfId="8" applyFont="1" applyBorder="1" applyAlignment="1">
      <alignment vertical="center"/>
    </xf>
    <xf numFmtId="0" fontId="22" fillId="0" borderId="56" xfId="8" applyBorder="1" applyAlignment="1">
      <alignment vertical="center"/>
    </xf>
    <xf numFmtId="0" fontId="22" fillId="0" borderId="47" xfId="8" applyBorder="1" applyAlignment="1">
      <alignment vertical="center"/>
    </xf>
    <xf numFmtId="0" fontId="22" fillId="0" borderId="57" xfId="8" applyBorder="1" applyAlignment="1">
      <alignment vertical="center"/>
    </xf>
    <xf numFmtId="0" fontId="18" fillId="0" borderId="12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49" fontId="17" fillId="0" borderId="27" xfId="0" applyNumberFormat="1" applyFont="1" applyBorder="1" applyAlignment="1">
      <alignment vertical="top"/>
    </xf>
    <xf numFmtId="49" fontId="17" fillId="0" borderId="27" xfId="0" applyNumberFormat="1" applyFont="1" applyBorder="1" applyAlignment="1">
      <alignment horizontal="left" vertical="top" wrapText="1"/>
    </xf>
    <xf numFmtId="0" fontId="17" fillId="0" borderId="27" xfId="0" applyFont="1" applyBorder="1" applyAlignment="1">
      <alignment horizontal="center" vertical="top" shrinkToFit="1"/>
    </xf>
    <xf numFmtId="165" fontId="17" fillId="0" borderId="27" xfId="0" applyNumberFormat="1" applyFont="1" applyBorder="1" applyAlignment="1">
      <alignment vertical="top" shrinkToFit="1"/>
    </xf>
    <xf numFmtId="49" fontId="17" fillId="0" borderId="24" xfId="0" applyNumberFormat="1" applyFont="1" applyBorder="1" applyAlignment="1">
      <alignment vertical="top"/>
    </xf>
    <xf numFmtId="49" fontId="17" fillId="0" borderId="24" xfId="0" applyNumberFormat="1" applyFont="1" applyBorder="1" applyAlignment="1">
      <alignment horizontal="left" vertical="top" wrapText="1"/>
    </xf>
    <xf numFmtId="0" fontId="17" fillId="0" borderId="24" xfId="0" applyFont="1" applyBorder="1" applyAlignment="1">
      <alignment horizontal="center" vertical="top" shrinkToFit="1"/>
    </xf>
    <xf numFmtId="165" fontId="17" fillId="0" borderId="24" xfId="0" applyNumberFormat="1" applyFont="1" applyBorder="1" applyAlignment="1">
      <alignment vertical="top" shrinkToFit="1"/>
    </xf>
    <xf numFmtId="49" fontId="17" fillId="0" borderId="0" xfId="0" applyNumberFormat="1" applyFont="1" applyAlignment="1">
      <alignment vertical="top"/>
    </xf>
    <xf numFmtId="0" fontId="18" fillId="0" borderId="12" xfId="0" applyFont="1" applyBorder="1" applyAlignment="1" applyProtection="1">
      <alignment vertical="top" wrapText="1"/>
      <protection locked="0"/>
    </xf>
    <xf numFmtId="4" fontId="10" fillId="3" borderId="12" xfId="0" applyNumberFormat="1" applyFont="1" applyFill="1" applyBorder="1" applyAlignment="1" applyProtection="1">
      <alignment vertical="top" shrinkToFit="1"/>
      <protection locked="0"/>
    </xf>
    <xf numFmtId="165" fontId="20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 applyProtection="1">
      <alignment vertical="top" shrinkToFi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41" fillId="0" borderId="0" xfId="6" applyFont="1" applyAlignment="1" applyProtection="1">
      <alignment vertical="center"/>
      <protection locked="0"/>
    </xf>
    <xf numFmtId="0" fontId="40" fillId="0" borderId="0" xfId="6" applyFont="1" applyProtection="1">
      <protection locked="0"/>
    </xf>
    <xf numFmtId="0" fontId="34" fillId="0" borderId="55" xfId="6" applyFont="1" applyBorder="1" applyAlignment="1">
      <alignment horizontal="center" vertical="center"/>
    </xf>
    <xf numFmtId="49" fontId="34" fillId="0" borderId="55" xfId="6" applyNumberFormat="1" applyFont="1" applyBorder="1" applyAlignment="1">
      <alignment horizontal="left" vertical="center" wrapText="1"/>
    </xf>
    <xf numFmtId="0" fontId="34" fillId="0" borderId="55" xfId="6" applyFont="1" applyBorder="1" applyAlignment="1">
      <alignment horizontal="left" vertical="center" wrapText="1"/>
    </xf>
    <xf numFmtId="0" fontId="34" fillId="0" borderId="55" xfId="6" applyFont="1" applyBorder="1" applyAlignment="1">
      <alignment horizontal="center" vertical="center" wrapText="1"/>
    </xf>
    <xf numFmtId="168" fontId="34" fillId="0" borderId="55" xfId="6" applyNumberFormat="1" applyFont="1" applyBorder="1" applyAlignment="1">
      <alignment vertical="center"/>
    </xf>
    <xf numFmtId="0" fontId="42" fillId="0" borderId="0" xfId="6" applyFont="1" applyAlignment="1">
      <alignment horizontal="left" vertical="center"/>
    </xf>
    <xf numFmtId="0" fontId="41" fillId="0" borderId="0" xfId="6" applyFont="1" applyAlignment="1">
      <alignment horizontal="left" vertical="center" wrapText="1"/>
    </xf>
    <xf numFmtId="168" fontId="41" fillId="0" borderId="0" xfId="6" applyNumberFormat="1" applyFont="1" applyAlignment="1">
      <alignment vertical="center"/>
    </xf>
    <xf numFmtId="0" fontId="43" fillId="0" borderId="55" xfId="6" applyFont="1" applyBorder="1" applyAlignment="1">
      <alignment horizontal="center" vertical="center"/>
    </xf>
    <xf numFmtId="49" fontId="43" fillId="0" borderId="55" xfId="6" applyNumberFormat="1" applyFont="1" applyBorder="1" applyAlignment="1">
      <alignment horizontal="left" vertical="center" wrapText="1"/>
    </xf>
    <xf numFmtId="0" fontId="43" fillId="0" borderId="55" xfId="6" applyFont="1" applyBorder="1" applyAlignment="1">
      <alignment horizontal="left" vertical="center" wrapText="1"/>
    </xf>
    <xf numFmtId="0" fontId="43" fillId="0" borderId="55" xfId="6" applyFont="1" applyBorder="1" applyAlignment="1">
      <alignment horizontal="center" vertical="center" wrapText="1"/>
    </xf>
    <xf numFmtId="168" fontId="43" fillId="0" borderId="55" xfId="6" applyNumberFormat="1" applyFont="1" applyBorder="1" applyAlignment="1">
      <alignment vertical="center"/>
    </xf>
    <xf numFmtId="0" fontId="34" fillId="0" borderId="55" xfId="8" applyFont="1" applyBorder="1" applyAlignment="1">
      <alignment horizontal="left" vertical="center" wrapText="1"/>
    </xf>
    <xf numFmtId="0" fontId="34" fillId="0" borderId="55" xfId="8" applyFont="1" applyBorder="1" applyAlignment="1">
      <alignment horizontal="center" vertical="center" wrapText="1"/>
    </xf>
    <xf numFmtId="168" fontId="34" fillId="0" borderId="55" xfId="8" applyNumberFormat="1" applyFont="1" applyBorder="1" applyAlignment="1">
      <alignment vertical="center"/>
    </xf>
    <xf numFmtId="0" fontId="46" fillId="0" borderId="0" xfId="8" applyFont="1" applyAlignment="1">
      <alignment horizontal="left" vertical="center" wrapText="1"/>
    </xf>
    <xf numFmtId="0" fontId="48" fillId="0" borderId="0" xfId="8" applyFont="1" applyAlignment="1">
      <alignment vertical="center" wrapText="1"/>
    </xf>
    <xf numFmtId="0" fontId="41" fillId="0" borderId="0" xfId="8" applyFont="1" applyAlignment="1">
      <alignment horizontal="left" vertical="center" wrapText="1"/>
    </xf>
    <xf numFmtId="168" fontId="41" fillId="0" borderId="0" xfId="8" applyNumberFormat="1" applyFont="1" applyAlignment="1">
      <alignment vertical="center"/>
    </xf>
    <xf numFmtId="0" fontId="49" fillId="0" borderId="0" xfId="8" applyFont="1" applyAlignment="1">
      <alignment horizontal="left" vertical="center" wrapText="1"/>
    </xf>
    <xf numFmtId="0" fontId="50" fillId="0" borderId="0" xfId="8" applyFont="1" applyAlignment="1">
      <alignment horizontal="left" vertical="center" wrapText="1"/>
    </xf>
    <xf numFmtId="168" fontId="50" fillId="0" borderId="0" xfId="8" applyNumberFormat="1" applyFont="1" applyAlignment="1">
      <alignment vertical="center"/>
    </xf>
    <xf numFmtId="0" fontId="43" fillId="0" borderId="55" xfId="8" applyFont="1" applyBorder="1" applyAlignment="1">
      <alignment horizontal="left" vertical="center" wrapText="1"/>
    </xf>
    <xf numFmtId="0" fontId="43" fillId="0" borderId="55" xfId="8" applyFont="1" applyBorder="1" applyAlignment="1">
      <alignment horizontal="center" vertical="center" wrapText="1"/>
    </xf>
    <xf numFmtId="168" fontId="43" fillId="0" borderId="55" xfId="8" applyNumberFormat="1" applyFont="1" applyBorder="1" applyAlignment="1">
      <alignment vertical="center"/>
    </xf>
    <xf numFmtId="0" fontId="51" fillId="0" borderId="0" xfId="8" applyFont="1" applyAlignment="1">
      <alignment horizontal="left" vertical="center" wrapText="1"/>
    </xf>
    <xf numFmtId="168" fontId="51" fillId="0" borderId="0" xfId="8" applyNumberFormat="1" applyFont="1" applyAlignment="1">
      <alignment vertical="center"/>
    </xf>
    <xf numFmtId="4" fontId="34" fillId="4" borderId="55" xfId="8" applyNumberFormat="1" applyFont="1" applyFill="1" applyBorder="1" applyAlignment="1" applyProtection="1">
      <alignment vertical="center"/>
      <protection locked="0"/>
    </xf>
    <xf numFmtId="4" fontId="43" fillId="4" borderId="55" xfId="8" applyNumberFormat="1" applyFont="1" applyFill="1" applyBorder="1" applyAlignment="1" applyProtection="1">
      <alignment vertical="center"/>
      <protection locked="0"/>
    </xf>
    <xf numFmtId="4" fontId="0" fillId="5" borderId="15" xfId="0" applyNumberFormat="1" applyFill="1" applyBorder="1" applyAlignment="1" applyProtection="1">
      <alignment vertical="top"/>
      <protection locked="0"/>
    </xf>
    <xf numFmtId="4" fontId="17" fillId="4" borderId="59" xfId="0" applyNumberFormat="1" applyFont="1" applyFill="1" applyBorder="1" applyAlignment="1" applyProtection="1">
      <alignment vertical="top" shrinkToFit="1"/>
      <protection locked="0"/>
    </xf>
    <xf numFmtId="4" fontId="0" fillId="5" borderId="60" xfId="0" applyNumberFormat="1" applyFill="1" applyBorder="1" applyAlignment="1" applyProtection="1">
      <alignment vertical="top" shrinkToFit="1"/>
      <protection locked="0"/>
    </xf>
    <xf numFmtId="0" fontId="17" fillId="0" borderId="18" xfId="0" applyFont="1" applyBorder="1" applyAlignment="1">
      <alignment vertical="top"/>
    </xf>
    <xf numFmtId="0" fontId="17" fillId="0" borderId="59" xfId="0" applyFont="1" applyBorder="1" applyAlignment="1">
      <alignment horizontal="left" vertical="top" wrapText="1"/>
    </xf>
    <xf numFmtId="0" fontId="17" fillId="0" borderId="62" xfId="0" applyFont="1" applyBorder="1" applyAlignment="1">
      <alignment vertical="top" shrinkToFit="1"/>
    </xf>
    <xf numFmtId="165" fontId="17" fillId="0" borderId="59" xfId="0" applyNumberFormat="1" applyFont="1" applyBorder="1" applyAlignment="1">
      <alignment vertical="top" shrinkToFit="1"/>
    </xf>
    <xf numFmtId="0" fontId="0" fillId="5" borderId="17" xfId="0" applyFill="1" applyBorder="1" applyAlignment="1">
      <alignment vertical="top"/>
    </xf>
    <xf numFmtId="0" fontId="0" fillId="5" borderId="60" xfId="0" applyFill="1" applyBorder="1" applyAlignment="1">
      <alignment horizontal="left" vertical="top" wrapText="1"/>
    </xf>
    <xf numFmtId="0" fontId="0" fillId="5" borderId="63" xfId="0" applyFill="1" applyBorder="1" applyAlignment="1">
      <alignment vertical="top" shrinkToFit="1"/>
    </xf>
    <xf numFmtId="165" fontId="0" fillId="5" borderId="60" xfId="0" applyNumberFormat="1" applyFill="1" applyBorder="1" applyAlignment="1">
      <alignment vertical="top" shrinkToFit="1"/>
    </xf>
    <xf numFmtId="0" fontId="7" fillId="3" borderId="19" xfId="0" applyFont="1" applyFill="1" applyBorder="1" applyAlignment="1">
      <alignment vertical="top"/>
    </xf>
    <xf numFmtId="0" fontId="7" fillId="3" borderId="20" xfId="0" applyFont="1" applyFill="1" applyBorder="1" applyAlignment="1">
      <alignment vertical="top"/>
    </xf>
    <xf numFmtId="0" fontId="7" fillId="3" borderId="20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vertical="top" shrinkToFit="1"/>
    </xf>
    <xf numFmtId="165" fontId="7" fillId="3" borderId="20" xfId="0" applyNumberFormat="1" applyFont="1" applyFill="1" applyBorder="1" applyAlignment="1">
      <alignment vertical="top" shrinkToFit="1"/>
    </xf>
    <xf numFmtId="4" fontId="34" fillId="0" borderId="55" xfId="6" applyNumberFormat="1" applyFont="1" applyBorder="1" applyAlignment="1">
      <alignment vertical="center"/>
    </xf>
    <xf numFmtId="0" fontId="44" fillId="0" borderId="55" xfId="6" applyFont="1" applyBorder="1" applyAlignment="1">
      <alignment vertical="center"/>
    </xf>
    <xf numFmtId="4" fontId="43" fillId="4" borderId="55" xfId="6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top" shrinkToFit="1"/>
    </xf>
    <xf numFmtId="4" fontId="17" fillId="0" borderId="24" xfId="0" applyNumberFormat="1" applyFont="1" applyBorder="1"/>
    <xf numFmtId="0" fontId="53" fillId="0" borderId="0" xfId="7" applyNumberFormat="1"/>
    <xf numFmtId="0" fontId="53" fillId="0" borderId="0" xfId="7" applyNumberFormat="1" applyBorder="1"/>
    <xf numFmtId="0" fontId="54" fillId="0" borderId="0" xfId="7" applyNumberFormat="1" applyFont="1"/>
    <xf numFmtId="0" fontId="54" fillId="0" borderId="0" xfId="7" applyNumberFormat="1" applyFont="1" applyBorder="1"/>
    <xf numFmtId="4" fontId="55" fillId="3" borderId="20" xfId="7" applyNumberFormat="1" applyFont="1" applyFill="1" applyBorder="1" applyAlignment="1">
      <alignment vertical="center"/>
    </xf>
    <xf numFmtId="168" fontId="55" fillId="3" borderId="20" xfId="7" applyNumberFormat="1" applyFont="1" applyFill="1" applyBorder="1" applyAlignment="1">
      <alignment vertical="center"/>
    </xf>
    <xf numFmtId="49" fontId="55" fillId="3" borderId="20" xfId="7" applyNumberFormat="1" applyFont="1" applyFill="1" applyBorder="1" applyAlignment="1">
      <alignment horizontal="center" vertical="center" wrapText="1"/>
    </xf>
    <xf numFmtId="49" fontId="55" fillId="3" borderId="64" xfId="7" applyNumberFormat="1" applyFont="1" applyFill="1" applyBorder="1" applyAlignment="1">
      <alignment vertical="center" wrapText="1"/>
    </xf>
    <xf numFmtId="49" fontId="55" fillId="3" borderId="20" xfId="7" applyNumberFormat="1" applyFont="1" applyFill="1" applyBorder="1" applyAlignment="1">
      <alignment horizontal="left" vertical="center" wrapText="1"/>
    </xf>
    <xf numFmtId="49" fontId="55" fillId="3" borderId="19" xfId="7" applyNumberFormat="1" applyFont="1" applyFill="1" applyBorder="1" applyAlignment="1">
      <alignment horizontal="center" vertical="center"/>
    </xf>
    <xf numFmtId="0" fontId="56" fillId="0" borderId="0" xfId="7" applyNumberFormat="1" applyFont="1"/>
    <xf numFmtId="0" fontId="56" fillId="0" borderId="0" xfId="7" applyNumberFormat="1" applyFont="1" applyBorder="1"/>
    <xf numFmtId="49" fontId="60" fillId="7" borderId="67" xfId="7" applyNumberFormat="1" applyFont="1" applyFill="1" applyBorder="1" applyAlignment="1">
      <alignment horizontal="center" vertical="center" wrapText="1"/>
    </xf>
    <xf numFmtId="0" fontId="53" fillId="7" borderId="0" xfId="7" applyNumberFormat="1" applyFill="1" applyBorder="1"/>
    <xf numFmtId="0" fontId="61" fillId="7" borderId="0" xfId="7" applyNumberFormat="1" applyFont="1" applyFill="1" applyBorder="1"/>
    <xf numFmtId="0" fontId="61" fillId="7" borderId="68" xfId="7" applyNumberFormat="1" applyFont="1" applyFill="1" applyBorder="1"/>
    <xf numFmtId="0" fontId="64" fillId="7" borderId="0" xfId="7" applyNumberFormat="1" applyFont="1" applyFill="1" applyBorder="1"/>
    <xf numFmtId="49" fontId="66" fillId="7" borderId="0" xfId="7" applyNumberFormat="1" applyFont="1" applyFill="1" applyBorder="1" applyAlignment="1">
      <alignment horizontal="left" vertical="center"/>
    </xf>
    <xf numFmtId="0" fontId="67" fillId="7" borderId="0" xfId="7" applyNumberFormat="1" applyFont="1" applyFill="1" applyBorder="1" applyAlignment="1">
      <alignment horizontal="center" vertical="center"/>
    </xf>
    <xf numFmtId="0" fontId="67" fillId="7" borderId="0" xfId="7" applyNumberFormat="1" applyFont="1" applyFill="1" applyBorder="1" applyAlignment="1">
      <alignment vertical="center"/>
    </xf>
    <xf numFmtId="0" fontId="67" fillId="7" borderId="0" xfId="7" applyNumberFormat="1" applyFont="1" applyFill="1" applyBorder="1" applyAlignment="1">
      <alignment horizontal="left" vertical="center"/>
    </xf>
    <xf numFmtId="0" fontId="63" fillId="7" borderId="0" xfId="7" applyNumberFormat="1" applyFont="1" applyFill="1" applyBorder="1" applyAlignment="1">
      <alignment horizontal="left"/>
    </xf>
    <xf numFmtId="49" fontId="58" fillId="7" borderId="69" xfId="7" applyNumberFormat="1" applyFont="1" applyFill="1" applyBorder="1" applyAlignment="1">
      <alignment horizontal="right" vertical="center" wrapText="1"/>
    </xf>
    <xf numFmtId="168" fontId="58" fillId="7" borderId="69" xfId="7" applyNumberFormat="1" applyFont="1" applyFill="1" applyBorder="1" applyAlignment="1">
      <alignment vertical="center"/>
    </xf>
    <xf numFmtId="49" fontId="58" fillId="7" borderId="69" xfId="7" applyNumberFormat="1" applyFont="1" applyFill="1" applyBorder="1" applyAlignment="1">
      <alignment horizontal="center" vertical="center" wrapText="1"/>
    </xf>
    <xf numFmtId="49" fontId="58" fillId="7" borderId="69" xfId="7" applyNumberFormat="1" applyFont="1" applyFill="1" applyBorder="1" applyAlignment="1">
      <alignment vertical="center" wrapText="1"/>
    </xf>
    <xf numFmtId="49" fontId="58" fillId="7" borderId="69" xfId="7" applyNumberFormat="1" applyFont="1" applyFill="1" applyBorder="1" applyAlignment="1">
      <alignment horizontal="left" vertical="center" wrapText="1"/>
    </xf>
    <xf numFmtId="49" fontId="58" fillId="7" borderId="66" xfId="7" applyNumberFormat="1" applyFont="1" applyFill="1" applyBorder="1" applyAlignment="1">
      <alignment horizontal="center" vertical="center"/>
    </xf>
    <xf numFmtId="0" fontId="68" fillId="0" borderId="0" xfId="7" applyNumberFormat="1" applyFont="1"/>
    <xf numFmtId="0" fontId="68" fillId="0" borderId="0" xfId="7" applyNumberFormat="1" applyFont="1" applyBorder="1"/>
    <xf numFmtId="0" fontId="59" fillId="0" borderId="37" xfId="7" applyFont="1" applyBorder="1" applyAlignment="1" applyProtection="1">
      <alignment vertical="center" wrapText="1"/>
      <protection locked="0"/>
    </xf>
    <xf numFmtId="0" fontId="67" fillId="7" borderId="46" xfId="7" applyNumberFormat="1" applyFont="1" applyFill="1" applyBorder="1" applyAlignment="1">
      <alignment horizontal="center" vertical="center"/>
    </xf>
    <xf numFmtId="0" fontId="67" fillId="7" borderId="46" xfId="7" applyNumberFormat="1" applyFont="1" applyFill="1" applyBorder="1" applyAlignment="1">
      <alignment vertical="center"/>
    </xf>
    <xf numFmtId="0" fontId="67" fillId="7" borderId="46" xfId="7" applyNumberFormat="1" applyFont="1" applyFill="1" applyBorder="1" applyAlignment="1">
      <alignment horizontal="left" vertical="center"/>
    </xf>
    <xf numFmtId="49" fontId="66" fillId="7" borderId="46" xfId="7" applyNumberFormat="1" applyFont="1" applyFill="1" applyBorder="1" applyAlignment="1">
      <alignment horizontal="left" vertical="center"/>
    </xf>
    <xf numFmtId="49" fontId="58" fillId="7" borderId="46" xfId="7" applyNumberFormat="1" applyFont="1" applyFill="1" applyBorder="1" applyAlignment="1">
      <alignment horizontal="center" vertical="center" wrapText="1"/>
    </xf>
    <xf numFmtId="4" fontId="59" fillId="7" borderId="46" xfId="7" applyNumberFormat="1" applyFont="1" applyFill="1" applyBorder="1" applyAlignment="1">
      <alignment vertical="center"/>
    </xf>
    <xf numFmtId="49" fontId="59" fillId="7" borderId="66" xfId="7" applyNumberFormat="1" applyFont="1" applyFill="1" applyBorder="1" applyAlignment="1">
      <alignment horizontal="center" vertical="center"/>
    </xf>
    <xf numFmtId="0" fontId="69" fillId="0" borderId="0" xfId="7" applyNumberFormat="1" applyFont="1"/>
    <xf numFmtId="0" fontId="69" fillId="0" borderId="0" xfId="7" applyNumberFormat="1" applyFont="1" applyBorder="1"/>
    <xf numFmtId="0" fontId="53" fillId="0" borderId="0" xfId="7" applyNumberFormat="1" applyFill="1" applyBorder="1"/>
    <xf numFmtId="49" fontId="59" fillId="7" borderId="46" xfId="7" applyNumberFormat="1" applyFont="1" applyFill="1" applyBorder="1" applyAlignment="1">
      <alignment horizontal="center" vertical="center"/>
    </xf>
    <xf numFmtId="4" fontId="59" fillId="7" borderId="37" xfId="7" applyNumberFormat="1" applyFont="1" applyFill="1" applyBorder="1" applyAlignment="1">
      <alignment vertical="center"/>
    </xf>
    <xf numFmtId="0" fontId="69" fillId="0" borderId="0" xfId="7" applyFont="1"/>
    <xf numFmtId="0" fontId="69" fillId="7" borderId="0" xfId="7" applyNumberFormat="1" applyFont="1" applyFill="1" applyBorder="1"/>
    <xf numFmtId="0" fontId="53" fillId="0" borderId="0" xfId="7"/>
    <xf numFmtId="4" fontId="61" fillId="7" borderId="0" xfId="7" applyNumberFormat="1" applyFont="1" applyFill="1" applyBorder="1" applyAlignment="1">
      <alignment vertical="center"/>
    </xf>
    <xf numFmtId="0" fontId="61" fillId="0" borderId="0" xfId="7" applyNumberFormat="1" applyFont="1" applyFill="1" applyBorder="1"/>
    <xf numFmtId="0" fontId="66" fillId="7" borderId="46" xfId="7" applyNumberFormat="1" applyFont="1" applyFill="1" applyBorder="1"/>
    <xf numFmtId="0" fontId="63" fillId="7" borderId="46" xfId="7" applyNumberFormat="1" applyFont="1" applyFill="1" applyBorder="1" applyAlignment="1">
      <alignment horizontal="center"/>
    </xf>
    <xf numFmtId="0" fontId="53" fillId="0" borderId="0" xfId="7" applyNumberFormat="1" applyFill="1"/>
    <xf numFmtId="0" fontId="73" fillId="0" borderId="0" xfId="7" applyNumberFormat="1" applyFont="1" applyFill="1" applyBorder="1" applyAlignment="1">
      <alignment horizontal="left" vertical="center"/>
    </xf>
    <xf numFmtId="0" fontId="61" fillId="0" borderId="74" xfId="7" applyNumberFormat="1" applyFont="1" applyFill="1" applyBorder="1"/>
    <xf numFmtId="0" fontId="73" fillId="0" borderId="74" xfId="7" applyNumberFormat="1" applyFont="1" applyFill="1" applyBorder="1" applyAlignment="1">
      <alignment vertical="center"/>
    </xf>
    <xf numFmtId="0" fontId="61" fillId="0" borderId="75" xfId="7" applyNumberFormat="1" applyFont="1" applyFill="1" applyBorder="1"/>
    <xf numFmtId="49" fontId="61" fillId="0" borderId="76" xfId="7" applyNumberFormat="1" applyFont="1" applyFill="1" applyBorder="1"/>
    <xf numFmtId="0" fontId="73" fillId="7" borderId="0" xfId="7" applyNumberFormat="1" applyFont="1" applyFill="1" applyBorder="1" applyAlignment="1">
      <alignment vertical="center"/>
    </xf>
    <xf numFmtId="49" fontId="73" fillId="7" borderId="68" xfId="7" applyNumberFormat="1" applyFont="1" applyFill="1" applyBorder="1" applyAlignment="1">
      <alignment vertical="center" wrapText="1"/>
    </xf>
    <xf numFmtId="0" fontId="73" fillId="7" borderId="68" xfId="7" applyNumberFormat="1" applyFont="1" applyFill="1" applyBorder="1" applyAlignment="1">
      <alignment vertical="center"/>
    </xf>
    <xf numFmtId="0" fontId="61" fillId="7" borderId="77" xfId="7" applyNumberFormat="1" applyFont="1" applyFill="1" applyBorder="1"/>
    <xf numFmtId="49" fontId="73" fillId="7" borderId="77" xfId="7" applyNumberFormat="1" applyFont="1" applyFill="1" applyBorder="1"/>
    <xf numFmtId="0" fontId="73" fillId="7" borderId="0" xfId="7" applyNumberFormat="1" applyFont="1" applyFill="1" applyBorder="1"/>
    <xf numFmtId="0" fontId="73" fillId="7" borderId="68" xfId="7" applyNumberFormat="1" applyFont="1" applyFill="1" applyBorder="1"/>
    <xf numFmtId="49" fontId="73" fillId="7" borderId="68" xfId="7" applyNumberFormat="1" applyFont="1" applyFill="1" applyBorder="1"/>
    <xf numFmtId="0" fontId="1" fillId="0" borderId="0" xfId="9"/>
    <xf numFmtId="0" fontId="74" fillId="0" borderId="15" xfId="9" applyFont="1" applyBorder="1"/>
    <xf numFmtId="0" fontId="74" fillId="0" borderId="15" xfId="9" applyFont="1" applyBorder="1" applyAlignment="1">
      <alignment vertical="center"/>
    </xf>
    <xf numFmtId="0" fontId="1" fillId="8" borderId="15" xfId="9" applyFill="1" applyBorder="1"/>
    <xf numFmtId="172" fontId="76" fillId="3" borderId="15" xfId="2" applyNumberFormat="1" applyFont="1" applyFill="1" applyBorder="1" applyAlignment="1">
      <alignment horizontal="center"/>
    </xf>
    <xf numFmtId="44" fontId="76" fillId="3" borderId="15" xfId="2" applyNumberFormat="1" applyFont="1" applyFill="1" applyBorder="1" applyAlignment="1">
      <alignment horizontal="center"/>
    </xf>
    <xf numFmtId="170" fontId="1" fillId="0" borderId="0" xfId="2"/>
    <xf numFmtId="44" fontId="76" fillId="3" borderId="67" xfId="2" applyNumberFormat="1" applyFont="1" applyFill="1" applyBorder="1" applyAlignment="1">
      <alignment horizontal="center"/>
    </xf>
    <xf numFmtId="170" fontId="1" fillId="0" borderId="0" xfId="2" applyAlignment="1">
      <alignment textRotation="90" wrapText="1"/>
    </xf>
    <xf numFmtId="44" fontId="76" fillId="3" borderId="73" xfId="2" applyNumberFormat="1" applyFont="1" applyFill="1" applyBorder="1" applyAlignment="1">
      <alignment horizontal="center" textRotation="90" wrapText="1"/>
    </xf>
    <xf numFmtId="44" fontId="76" fillId="3" borderId="70" xfId="2" applyNumberFormat="1" applyFont="1" applyFill="1" applyBorder="1" applyAlignment="1">
      <alignment horizontal="center" textRotation="90" wrapText="1"/>
    </xf>
    <xf numFmtId="4" fontId="58" fillId="0" borderId="69" xfId="7" applyNumberFormat="1" applyFont="1" applyFill="1" applyBorder="1" applyAlignment="1">
      <alignment vertical="center"/>
    </xf>
    <xf numFmtId="4" fontId="59" fillId="0" borderId="69" xfId="7" applyNumberFormat="1" applyFont="1" applyFill="1" applyBorder="1" applyAlignment="1">
      <alignment vertical="center"/>
    </xf>
    <xf numFmtId="49" fontId="60" fillId="7" borderId="67" xfId="7" applyNumberFormat="1" applyFont="1" applyFill="1" applyBorder="1" applyAlignment="1" applyProtection="1">
      <alignment horizontal="center" vertical="center" wrapText="1"/>
    </xf>
    <xf numFmtId="49" fontId="59" fillId="7" borderId="67" xfId="7" applyNumberFormat="1" applyFont="1" applyFill="1" applyBorder="1" applyAlignment="1" applyProtection="1">
      <alignment horizontal="center" vertical="center"/>
    </xf>
    <xf numFmtId="0" fontId="59" fillId="0" borderId="67" xfId="5" applyFont="1" applyBorder="1" applyAlignment="1" applyProtection="1">
      <alignment horizontal="left" vertical="center" wrapText="1"/>
    </xf>
    <xf numFmtId="49" fontId="59" fillId="7" borderId="67" xfId="7" applyNumberFormat="1" applyFont="1" applyFill="1" applyBorder="1" applyAlignment="1" applyProtection="1">
      <alignment horizontal="center" vertical="center" wrapText="1"/>
    </xf>
    <xf numFmtId="49" fontId="59" fillId="7" borderId="67" xfId="7" applyNumberFormat="1" applyFont="1" applyFill="1" applyBorder="1" applyAlignment="1" applyProtection="1">
      <alignment horizontal="left" vertical="center" wrapText="1"/>
    </xf>
    <xf numFmtId="49" fontId="59" fillId="7" borderId="67" xfId="7" applyNumberFormat="1" applyFont="1" applyFill="1" applyBorder="1" applyAlignment="1" applyProtection="1">
      <alignment vertical="center" wrapText="1"/>
    </xf>
    <xf numFmtId="0" fontId="59" fillId="3" borderId="67" xfId="5" applyFont="1" applyFill="1" applyBorder="1" applyAlignment="1" applyProtection="1">
      <alignment horizontal="left" vertical="center" wrapText="1"/>
    </xf>
    <xf numFmtId="49" fontId="59" fillId="0" borderId="67" xfId="7" applyNumberFormat="1" applyFont="1" applyBorder="1" applyAlignment="1" applyProtection="1">
      <alignment horizontal="left" vertical="center" wrapText="1"/>
    </xf>
    <xf numFmtId="0" fontId="59" fillId="3" borderId="67" xfId="7" applyFont="1" applyFill="1" applyBorder="1" applyAlignment="1" applyProtection="1">
      <alignment vertical="center" wrapText="1"/>
    </xf>
    <xf numFmtId="0" fontId="59" fillId="0" borderId="67" xfId="7" applyFont="1" applyBorder="1" applyAlignment="1" applyProtection="1">
      <alignment horizontal="center" vertical="center" wrapText="1"/>
    </xf>
    <xf numFmtId="168" fontId="59" fillId="3" borderId="67" xfId="7" applyNumberFormat="1" applyFont="1" applyFill="1" applyBorder="1" applyAlignment="1" applyProtection="1">
      <alignment vertical="center"/>
    </xf>
    <xf numFmtId="0" fontId="59" fillId="0" borderId="67" xfId="7" applyFont="1" applyBorder="1" applyAlignment="1" applyProtection="1">
      <alignment vertical="center" wrapText="1"/>
    </xf>
    <xf numFmtId="49" fontId="59" fillId="7" borderId="66" xfId="7" applyNumberFormat="1" applyFont="1" applyFill="1" applyBorder="1" applyAlignment="1" applyProtection="1">
      <alignment horizontal="center" vertical="center"/>
    </xf>
    <xf numFmtId="49" fontId="59" fillId="0" borderId="72" xfId="7" applyNumberFormat="1" applyFont="1" applyBorder="1" applyAlignment="1" applyProtection="1">
      <alignment horizontal="left" vertical="center" wrapText="1"/>
    </xf>
    <xf numFmtId="0" fontId="58" fillId="0" borderId="67" xfId="7" applyFont="1" applyBorder="1" applyAlignment="1" applyProtection="1">
      <alignment vertical="center" wrapText="1"/>
    </xf>
    <xf numFmtId="0" fontId="59" fillId="0" borderId="66" xfId="7" applyFont="1" applyBorder="1" applyAlignment="1" applyProtection="1">
      <alignment horizontal="center" vertical="center" wrapText="1"/>
    </xf>
    <xf numFmtId="0" fontId="58" fillId="0" borderId="67" xfId="7" applyFont="1" applyFill="1" applyBorder="1" applyAlignment="1" applyProtection="1">
      <alignment vertical="center" wrapText="1"/>
    </xf>
    <xf numFmtId="49" fontId="59" fillId="0" borderId="67" xfId="7" applyNumberFormat="1" applyFont="1" applyFill="1" applyBorder="1" applyAlignment="1" applyProtection="1">
      <alignment horizontal="center" vertical="center"/>
    </xf>
    <xf numFmtId="49" fontId="59" fillId="3" borderId="67" xfId="7" applyNumberFormat="1" applyFont="1" applyFill="1" applyBorder="1" applyAlignment="1" applyProtection="1">
      <alignment horizontal="center" vertical="center" wrapText="1"/>
    </xf>
    <xf numFmtId="49" fontId="59" fillId="0" borderId="66" xfId="7" applyNumberFormat="1" applyFont="1" applyFill="1" applyBorder="1" applyAlignment="1" applyProtection="1">
      <alignment horizontal="center" vertical="center"/>
    </xf>
    <xf numFmtId="49" fontId="59" fillId="0" borderId="72" xfId="7" applyNumberFormat="1" applyFont="1" applyFill="1" applyBorder="1" applyAlignment="1" applyProtection="1">
      <alignment horizontal="left" vertical="center" wrapText="1"/>
    </xf>
    <xf numFmtId="0" fontId="59" fillId="0" borderId="66" xfId="7" applyFont="1" applyFill="1" applyBorder="1" applyAlignment="1" applyProtection="1">
      <alignment horizontal="center" vertical="center" wrapText="1"/>
    </xf>
    <xf numFmtId="49" fontId="59" fillId="3" borderId="67" xfId="7" applyNumberFormat="1" applyFont="1" applyFill="1" applyBorder="1" applyAlignment="1" applyProtection="1">
      <alignment horizontal="center" vertical="center"/>
    </xf>
    <xf numFmtId="0" fontId="59" fillId="0" borderId="66" xfId="5" applyFont="1" applyBorder="1" applyAlignment="1" applyProtection="1">
      <alignment vertical="center" wrapText="1"/>
    </xf>
    <xf numFmtId="0" fontId="59" fillId="0" borderId="72" xfId="5" applyFont="1" applyBorder="1" applyAlignment="1" applyProtection="1">
      <alignment horizontal="left" vertical="center" wrapText="1"/>
    </xf>
    <xf numFmtId="0" fontId="58" fillId="0" borderId="67" xfId="5" applyFont="1" applyBorder="1" applyAlignment="1" applyProtection="1">
      <alignment horizontal="left" vertical="center" wrapText="1"/>
    </xf>
    <xf numFmtId="0" fontId="59" fillId="0" borderId="66" xfId="5" applyFont="1" applyBorder="1" applyAlignment="1" applyProtection="1">
      <alignment horizontal="center" vertical="center" wrapText="1"/>
    </xf>
    <xf numFmtId="0" fontId="59" fillId="0" borderId="67" xfId="5" applyFont="1" applyBorder="1" applyAlignment="1" applyProtection="1">
      <alignment horizontal="center" vertical="center" wrapText="1"/>
    </xf>
    <xf numFmtId="49" fontId="58" fillId="7" borderId="66" xfId="7" applyNumberFormat="1" applyFont="1" applyFill="1" applyBorder="1" applyAlignment="1" applyProtection="1">
      <alignment horizontal="center" vertical="center" wrapText="1"/>
    </xf>
    <xf numFmtId="0" fontId="59" fillId="0" borderId="66" xfId="5" applyFont="1" applyBorder="1" applyAlignment="1" applyProtection="1">
      <alignment horizontal="left" vertical="center" wrapText="1"/>
    </xf>
    <xf numFmtId="49" fontId="70" fillId="7" borderId="67" xfId="7" applyNumberFormat="1" applyFont="1" applyFill="1" applyBorder="1" applyAlignment="1" applyProtection="1">
      <alignment horizontal="center" vertical="center"/>
    </xf>
    <xf numFmtId="49" fontId="70" fillId="3" borderId="67" xfId="7" applyNumberFormat="1" applyFont="1" applyFill="1" applyBorder="1" applyAlignment="1" applyProtection="1">
      <alignment horizontal="left" vertical="center" wrapText="1"/>
    </xf>
    <xf numFmtId="0" fontId="70" fillId="3" borderId="67" xfId="7" applyFont="1" applyFill="1" applyBorder="1" applyAlignment="1" applyProtection="1">
      <alignment vertical="center" wrapText="1"/>
    </xf>
    <xf numFmtId="0" fontId="70" fillId="3" borderId="67" xfId="7" applyFont="1" applyFill="1" applyBorder="1" applyAlignment="1" applyProtection="1">
      <alignment horizontal="center" vertical="center" wrapText="1"/>
    </xf>
    <xf numFmtId="49" fontId="70" fillId="3" borderId="67" xfId="7" applyNumberFormat="1" applyFont="1" applyFill="1" applyBorder="1" applyAlignment="1" applyProtection="1">
      <alignment horizontal="center" vertical="center"/>
    </xf>
    <xf numFmtId="49" fontId="59" fillId="0" borderId="67" xfId="7" applyNumberFormat="1" applyFont="1" applyFill="1" applyBorder="1" applyAlignment="1" applyProtection="1">
      <alignment vertical="center" wrapText="1"/>
    </xf>
    <xf numFmtId="49" fontId="59" fillId="0" borderId="67" xfId="7" applyNumberFormat="1" applyFont="1" applyFill="1" applyBorder="1" applyAlignment="1" applyProtection="1">
      <alignment horizontal="center" vertical="center" wrapText="1"/>
    </xf>
    <xf numFmtId="49" fontId="59" fillId="0" borderId="67" xfId="7" applyNumberFormat="1" applyFont="1" applyFill="1" applyBorder="1" applyAlignment="1" applyProtection="1">
      <alignment horizontal="left" vertical="center" wrapText="1"/>
    </xf>
    <xf numFmtId="49" fontId="59" fillId="7" borderId="36" xfId="7" applyNumberFormat="1" applyFont="1" applyFill="1" applyBorder="1" applyAlignment="1" applyProtection="1">
      <alignment horizontal="center" vertical="center"/>
    </xf>
    <xf numFmtId="0" fontId="59" fillId="3" borderId="71" xfId="5" applyFont="1" applyFill="1" applyBorder="1" applyAlignment="1" applyProtection="1">
      <alignment horizontal="left" vertical="center" wrapText="1"/>
    </xf>
    <xf numFmtId="0" fontId="58" fillId="3" borderId="65" xfId="5" applyFont="1" applyFill="1" applyBorder="1" applyAlignment="1" applyProtection="1">
      <alignment horizontal="left" vertical="center" wrapText="1"/>
    </xf>
    <xf numFmtId="0" fontId="59" fillId="0" borderId="36" xfId="5" applyFont="1" applyBorder="1" applyAlignment="1" applyProtection="1">
      <alignment horizontal="center" vertical="center" wrapText="1"/>
    </xf>
    <xf numFmtId="168" fontId="59" fillId="0" borderId="37" xfId="7" applyNumberFormat="1" applyFont="1" applyFill="1" applyBorder="1" applyAlignment="1" applyProtection="1">
      <alignment vertical="center"/>
    </xf>
    <xf numFmtId="49" fontId="59" fillId="7" borderId="45" xfId="7" applyNumberFormat="1" applyFont="1" applyFill="1" applyBorder="1" applyAlignment="1" applyProtection="1">
      <alignment horizontal="center" vertical="center"/>
    </xf>
    <xf numFmtId="0" fontId="59" fillId="3" borderId="70" xfId="5" applyFont="1" applyFill="1" applyBorder="1" applyAlignment="1" applyProtection="1">
      <alignment horizontal="left" vertical="center" wrapText="1"/>
    </xf>
    <xf numFmtId="0" fontId="59" fillId="3" borderId="73" xfId="5" applyFont="1" applyFill="1" applyBorder="1" applyAlignment="1" applyProtection="1">
      <alignment horizontal="left" vertical="center" wrapText="1"/>
    </xf>
    <xf numFmtId="49" fontId="59" fillId="0" borderId="45" xfId="7" applyNumberFormat="1" applyFont="1" applyFill="1" applyBorder="1" applyAlignment="1" applyProtection="1">
      <alignment horizontal="center" vertical="center" wrapText="1"/>
    </xf>
    <xf numFmtId="168" fontId="59" fillId="0" borderId="46" xfId="7" applyNumberFormat="1" applyFont="1" applyFill="1" applyBorder="1" applyAlignment="1" applyProtection="1">
      <alignment vertical="center"/>
    </xf>
    <xf numFmtId="49" fontId="58" fillId="7" borderId="67" xfId="7" applyNumberFormat="1" applyFont="1" applyFill="1" applyBorder="1" applyAlignment="1" applyProtection="1">
      <alignment horizontal="center" vertical="center"/>
    </xf>
    <xf numFmtId="0" fontId="58" fillId="0" borderId="66" xfId="5" applyFont="1" applyBorder="1" applyAlignment="1" applyProtection="1">
      <alignment horizontal="left" vertical="center" wrapText="1"/>
    </xf>
    <xf numFmtId="49" fontId="58" fillId="7" borderId="67" xfId="7" applyNumberFormat="1" applyFont="1" applyFill="1" applyBorder="1" applyAlignment="1" applyProtection="1">
      <alignment horizontal="center" vertical="center" wrapText="1"/>
    </xf>
    <xf numFmtId="168" fontId="58" fillId="7" borderId="67" xfId="7" applyNumberFormat="1" applyFont="1" applyFill="1" applyBorder="1" applyAlignment="1" applyProtection="1">
      <alignment vertical="center"/>
    </xf>
    <xf numFmtId="49" fontId="58" fillId="7" borderId="66" xfId="7" applyNumberFormat="1" applyFont="1" applyFill="1" applyBorder="1" applyAlignment="1" applyProtection="1">
      <alignment horizontal="center" vertical="center"/>
    </xf>
    <xf numFmtId="0" fontId="58" fillId="0" borderId="72" xfId="5" applyFont="1" applyBorder="1" applyAlignment="1" applyProtection="1">
      <alignment horizontal="left" vertical="center" wrapText="1"/>
    </xf>
    <xf numFmtId="4" fontId="58" fillId="7" borderId="66" xfId="7" applyNumberFormat="1" applyFont="1" applyFill="1" applyBorder="1" applyAlignment="1" applyProtection="1">
      <alignment vertical="center"/>
    </xf>
    <xf numFmtId="49" fontId="71" fillId="7" borderId="67" xfId="7" applyNumberFormat="1" applyFont="1" applyFill="1" applyBorder="1" applyAlignment="1" applyProtection="1">
      <alignment horizontal="center" vertical="center"/>
    </xf>
    <xf numFmtId="0" fontId="80" fillId="0" borderId="67" xfId="5" applyFont="1" applyBorder="1" applyAlignment="1" applyProtection="1">
      <alignment horizontal="left" vertical="center" wrapText="1"/>
    </xf>
    <xf numFmtId="0" fontId="71" fillId="3" borderId="66" xfId="5" applyFont="1" applyFill="1" applyBorder="1" applyAlignment="1" applyProtection="1">
      <alignment horizontal="left" vertical="center" wrapText="1"/>
    </xf>
    <xf numFmtId="49" fontId="71" fillId="7" borderId="67" xfId="7" applyNumberFormat="1" applyFont="1" applyFill="1" applyBorder="1" applyAlignment="1" applyProtection="1">
      <alignment horizontal="center" vertical="center" wrapText="1"/>
    </xf>
    <xf numFmtId="49" fontId="71" fillId="7" borderId="66" xfId="7" applyNumberFormat="1" applyFont="1" applyFill="1" applyBorder="1" applyAlignment="1" applyProtection="1">
      <alignment horizontal="center" vertical="center"/>
    </xf>
    <xf numFmtId="0" fontId="71" fillId="0" borderId="72" xfId="5" applyFont="1" applyBorder="1" applyAlignment="1" applyProtection="1">
      <alignment horizontal="left" vertical="center" wrapText="1"/>
    </xf>
    <xf numFmtId="0" fontId="58" fillId="3" borderId="66" xfId="5" applyFont="1" applyFill="1" applyBorder="1" applyAlignment="1" applyProtection="1">
      <alignment horizontal="left" vertical="center" wrapText="1"/>
    </xf>
    <xf numFmtId="4" fontId="71" fillId="7" borderId="66" xfId="7" applyNumberFormat="1" applyFont="1" applyFill="1" applyBorder="1" applyAlignment="1" applyProtection="1">
      <alignment vertical="center"/>
    </xf>
    <xf numFmtId="0" fontId="71" fillId="0" borderId="66" xfId="5" applyFont="1" applyBorder="1" applyAlignment="1" applyProtection="1">
      <alignment horizontal="left" vertical="center" wrapText="1"/>
    </xf>
    <xf numFmtId="49" fontId="17" fillId="0" borderId="24" xfId="7" applyNumberFormat="1" applyFont="1" applyBorder="1" applyAlignment="1" applyProtection="1">
      <alignment vertical="top"/>
    </xf>
    <xf numFmtId="49" fontId="58" fillId="7" borderId="67" xfId="7" applyNumberFormat="1" applyFont="1" applyFill="1" applyBorder="1" applyAlignment="1" applyProtection="1">
      <alignment horizontal="left" vertical="center" wrapText="1"/>
    </xf>
    <xf numFmtId="49" fontId="58" fillId="0" borderId="66" xfId="7" applyNumberFormat="1" applyFont="1" applyFill="1" applyBorder="1" applyAlignment="1" applyProtection="1">
      <alignment horizontal="left" vertical="center" wrapText="1"/>
    </xf>
    <xf numFmtId="49" fontId="58" fillId="7" borderId="66" xfId="7" applyNumberFormat="1" applyFont="1" applyFill="1" applyBorder="1" applyAlignment="1" applyProtection="1">
      <alignment horizontal="left" vertical="center" wrapText="1"/>
    </xf>
    <xf numFmtId="4" fontId="58" fillId="7" borderId="69" xfId="7" applyNumberFormat="1" applyFont="1" applyFill="1" applyBorder="1" applyAlignment="1" applyProtection="1">
      <alignment vertical="center"/>
    </xf>
    <xf numFmtId="49" fontId="58" fillId="7" borderId="36" xfId="7" applyNumberFormat="1" applyFont="1" applyFill="1" applyBorder="1" applyAlignment="1" applyProtection="1">
      <alignment horizontal="center" vertical="center"/>
    </xf>
    <xf numFmtId="0" fontId="58" fillId="0" borderId="71" xfId="5" applyFont="1" applyBorder="1" applyAlignment="1" applyProtection="1">
      <alignment horizontal="left" vertical="center" wrapText="1"/>
    </xf>
    <xf numFmtId="0" fontId="58" fillId="0" borderId="66" xfId="7" applyFont="1" applyBorder="1" applyAlignment="1" applyProtection="1">
      <alignment horizontal="left" vertical="center" wrapText="1"/>
    </xf>
    <xf numFmtId="4" fontId="58" fillId="7" borderId="36" xfId="7" applyNumberFormat="1" applyFont="1" applyFill="1" applyBorder="1" applyAlignment="1" applyProtection="1">
      <alignment vertical="center"/>
    </xf>
    <xf numFmtId="0" fontId="58" fillId="3" borderId="67" xfId="5" applyFont="1" applyFill="1" applyBorder="1" applyAlignment="1" applyProtection="1">
      <alignment horizontal="left" vertical="center" wrapText="1"/>
    </xf>
    <xf numFmtId="0" fontId="58" fillId="0" borderId="36" xfId="7" applyFont="1" applyBorder="1" applyAlignment="1" applyProtection="1">
      <alignment horizontal="left" vertical="center" wrapText="1"/>
    </xf>
    <xf numFmtId="49" fontId="58" fillId="7" borderId="45" xfId="7" applyNumberFormat="1" applyFont="1" applyFill="1" applyBorder="1" applyAlignment="1" applyProtection="1">
      <alignment horizontal="center" vertical="center"/>
    </xf>
    <xf numFmtId="0" fontId="58" fillId="0" borderId="70" xfId="5" applyFont="1" applyBorder="1" applyAlignment="1" applyProtection="1">
      <alignment horizontal="left" vertical="center" wrapText="1"/>
    </xf>
    <xf numFmtId="0" fontId="58" fillId="0" borderId="45" xfId="7" applyFont="1" applyBorder="1" applyAlignment="1" applyProtection="1">
      <alignment horizontal="left" vertical="center" wrapText="1"/>
    </xf>
    <xf numFmtId="4" fontId="58" fillId="7" borderId="46" xfId="7" applyNumberFormat="1" applyFont="1" applyFill="1" applyBorder="1" applyAlignment="1" applyProtection="1">
      <alignment vertical="center"/>
    </xf>
    <xf numFmtId="49" fontId="58" fillId="3" borderId="67" xfId="7" applyNumberFormat="1" applyFont="1" applyFill="1" applyBorder="1" applyAlignment="1" applyProtection="1">
      <alignment horizontal="center" vertical="center"/>
    </xf>
    <xf numFmtId="0" fontId="59" fillId="0" borderId="71" xfId="5" applyFont="1" applyBorder="1" applyAlignment="1" applyProtection="1">
      <alignment horizontal="left" vertical="center" wrapText="1"/>
    </xf>
    <xf numFmtId="4" fontId="59" fillId="7" borderId="36" xfId="7" applyNumberFormat="1" applyFont="1" applyFill="1" applyBorder="1" applyAlignment="1" applyProtection="1">
      <alignment vertical="center"/>
    </xf>
    <xf numFmtId="0" fontId="59" fillId="0" borderId="70" xfId="5" applyFont="1" applyBorder="1" applyAlignment="1" applyProtection="1">
      <alignment horizontal="left" vertical="center" wrapText="1"/>
    </xf>
    <xf numFmtId="4" fontId="59" fillId="7" borderId="46" xfId="7" applyNumberFormat="1" applyFont="1" applyFill="1" applyBorder="1" applyAlignment="1" applyProtection="1">
      <alignment vertical="center"/>
    </xf>
    <xf numFmtId="0" fontId="59" fillId="7" borderId="46" xfId="7" applyNumberFormat="1" applyFont="1" applyFill="1" applyBorder="1" applyProtection="1"/>
    <xf numFmtId="0" fontId="58" fillId="0" borderId="67" xfId="5" applyFont="1" applyBorder="1" applyAlignment="1" applyProtection="1">
      <alignment horizontal="center" vertical="center" wrapText="1"/>
    </xf>
    <xf numFmtId="49" fontId="58" fillId="7" borderId="67" xfId="7" applyNumberFormat="1" applyFont="1" applyFill="1" applyBorder="1" applyAlignment="1" applyProtection="1">
      <alignment horizontal="right" vertical="center" wrapText="1"/>
    </xf>
    <xf numFmtId="0" fontId="58" fillId="0" borderId="66" xfId="5" applyFont="1" applyBorder="1" applyAlignment="1" applyProtection="1">
      <alignment horizontal="center" vertical="center" wrapText="1"/>
    </xf>
    <xf numFmtId="49" fontId="58" fillId="7" borderId="69" xfId="7" applyNumberFormat="1" applyFont="1" applyFill="1" applyBorder="1" applyAlignment="1" applyProtection="1">
      <alignment horizontal="right" vertical="center" wrapText="1"/>
    </xf>
    <xf numFmtId="3" fontId="58" fillId="7" borderId="67" xfId="7" applyNumberFormat="1" applyFont="1" applyFill="1" applyBorder="1" applyAlignment="1" applyProtection="1">
      <alignment vertical="center"/>
    </xf>
    <xf numFmtId="49" fontId="58" fillId="7" borderId="69" xfId="7" applyNumberFormat="1" applyFont="1" applyFill="1" applyBorder="1" applyAlignment="1" applyProtection="1">
      <alignment horizontal="center" vertical="center" wrapText="1"/>
    </xf>
    <xf numFmtId="0" fontId="58" fillId="0" borderId="66" xfId="5" applyFont="1" applyBorder="1" applyAlignment="1" applyProtection="1">
      <alignment vertical="center" wrapText="1"/>
    </xf>
    <xf numFmtId="49" fontId="58" fillId="3" borderId="67" xfId="7" applyNumberFormat="1" applyFont="1" applyFill="1" applyBorder="1" applyAlignment="1" applyProtection="1">
      <alignment horizontal="right" vertical="center" wrapText="1"/>
    </xf>
    <xf numFmtId="49" fontId="58" fillId="0" borderId="67" xfId="7" applyNumberFormat="1" applyFont="1" applyBorder="1" applyAlignment="1" applyProtection="1">
      <alignment horizontal="left" vertical="center" wrapText="1"/>
    </xf>
    <xf numFmtId="0" fontId="58" fillId="0" borderId="37" xfId="7" applyFont="1" applyBorder="1" applyAlignment="1" applyProtection="1">
      <alignment vertical="center" wrapText="1"/>
    </xf>
    <xf numFmtId="0" fontId="58" fillId="0" borderId="67" xfId="7" applyFont="1" applyBorder="1" applyAlignment="1" applyProtection="1">
      <alignment horizontal="center" vertical="center" wrapText="1"/>
    </xf>
    <xf numFmtId="0" fontId="58" fillId="0" borderId="67" xfId="7" applyFont="1" applyBorder="1" applyAlignment="1" applyProtection="1">
      <alignment horizontal="right" vertical="center" wrapText="1"/>
    </xf>
    <xf numFmtId="49" fontId="58" fillId="7" borderId="36" xfId="7" applyNumberFormat="1" applyFont="1" applyFill="1" applyBorder="1" applyAlignment="1" applyProtection="1">
      <alignment horizontal="center" vertical="center" wrapText="1"/>
    </xf>
    <xf numFmtId="49" fontId="58" fillId="0" borderId="71" xfId="7" applyNumberFormat="1" applyFont="1" applyBorder="1" applyAlignment="1" applyProtection="1">
      <alignment horizontal="left" vertical="center" wrapText="1"/>
    </xf>
    <xf numFmtId="0" fontId="58" fillId="0" borderId="65" xfId="7" applyFont="1" applyBorder="1" applyAlignment="1" applyProtection="1">
      <alignment vertical="center" wrapText="1"/>
    </xf>
    <xf numFmtId="0" fontId="58" fillId="0" borderId="36" xfId="7" applyFont="1" applyBorder="1" applyAlignment="1" applyProtection="1">
      <alignment horizontal="center" vertical="center" wrapText="1"/>
    </xf>
    <xf numFmtId="0" fontId="58" fillId="0" borderId="37" xfId="7" applyFont="1" applyBorder="1" applyAlignment="1" applyProtection="1">
      <alignment horizontal="right" vertical="center" wrapText="1"/>
    </xf>
    <xf numFmtId="49" fontId="58" fillId="7" borderId="45" xfId="7" applyNumberFormat="1" applyFont="1" applyFill="1" applyBorder="1" applyAlignment="1" applyProtection="1">
      <alignment horizontal="center" vertical="center" wrapText="1"/>
    </xf>
    <xf numFmtId="49" fontId="58" fillId="0" borderId="70" xfId="7" applyNumberFormat="1" applyFont="1" applyBorder="1" applyAlignment="1" applyProtection="1">
      <alignment horizontal="left" vertical="center" wrapText="1"/>
    </xf>
    <xf numFmtId="0" fontId="58" fillId="3" borderId="73" xfId="7" applyFont="1" applyFill="1" applyBorder="1" applyAlignment="1" applyProtection="1">
      <alignment vertical="center" wrapText="1"/>
    </xf>
    <xf numFmtId="0" fontId="58" fillId="0" borderId="45" xfId="7" applyFont="1" applyBorder="1" applyAlignment="1" applyProtection="1">
      <alignment horizontal="center" vertical="center" wrapText="1"/>
    </xf>
    <xf numFmtId="0" fontId="58" fillId="0" borderId="46" xfId="7" applyFont="1" applyBorder="1" applyAlignment="1" applyProtection="1">
      <alignment horizontal="right" vertical="center" wrapText="1"/>
    </xf>
    <xf numFmtId="168" fontId="58" fillId="3" borderId="67" xfId="7" applyNumberFormat="1" applyFont="1" applyFill="1" applyBorder="1" applyAlignment="1" applyProtection="1">
      <alignment horizontal="right" vertical="center"/>
    </xf>
    <xf numFmtId="49" fontId="58" fillId="0" borderId="36" xfId="7" applyNumberFormat="1" applyFont="1" applyFill="1" applyBorder="1" applyAlignment="1" applyProtection="1">
      <alignment horizontal="center" vertical="center" wrapText="1"/>
    </xf>
    <xf numFmtId="49" fontId="58" fillId="3" borderId="71" xfId="7" applyNumberFormat="1" applyFont="1" applyFill="1" applyBorder="1" applyAlignment="1" applyProtection="1">
      <alignment horizontal="left" vertical="center" wrapText="1"/>
    </xf>
    <xf numFmtId="0" fontId="58" fillId="3" borderId="65" xfId="7" applyFont="1" applyFill="1" applyBorder="1" applyAlignment="1" applyProtection="1">
      <alignment vertical="center" wrapText="1"/>
    </xf>
    <xf numFmtId="0" fontId="58" fillId="0" borderId="36" xfId="7" applyFont="1" applyFill="1" applyBorder="1" applyAlignment="1" applyProtection="1">
      <alignment horizontal="center" vertical="center" wrapText="1"/>
    </xf>
    <xf numFmtId="0" fontId="58" fillId="0" borderId="37" xfId="7" applyFont="1" applyFill="1" applyBorder="1" applyAlignment="1" applyProtection="1">
      <alignment horizontal="right" vertical="center" wrapText="1"/>
    </xf>
    <xf numFmtId="49" fontId="58" fillId="0" borderId="45" xfId="7" applyNumberFormat="1" applyFont="1" applyFill="1" applyBorder="1" applyAlignment="1" applyProtection="1">
      <alignment horizontal="center" vertical="center" wrapText="1"/>
    </xf>
    <xf numFmtId="49" fontId="58" fillId="3" borderId="70" xfId="7" applyNumberFormat="1" applyFont="1" applyFill="1" applyBorder="1" applyAlignment="1" applyProtection="1">
      <alignment horizontal="left" vertical="center" wrapText="1"/>
    </xf>
    <xf numFmtId="0" fontId="58" fillId="0" borderId="45" xfId="7" applyFont="1" applyFill="1" applyBorder="1" applyAlignment="1" applyProtection="1">
      <alignment horizontal="center" vertical="center" wrapText="1"/>
    </xf>
    <xf numFmtId="0" fontId="58" fillId="0" borderId="46" xfId="7" applyFont="1" applyFill="1" applyBorder="1" applyAlignment="1" applyProtection="1">
      <alignment horizontal="right" vertical="center" wrapText="1"/>
    </xf>
    <xf numFmtId="49" fontId="58" fillId="3" borderId="46" xfId="7" applyNumberFormat="1" applyFont="1" applyFill="1" applyBorder="1" applyAlignment="1" applyProtection="1">
      <alignment horizontal="center" vertical="center" wrapText="1"/>
    </xf>
    <xf numFmtId="49" fontId="58" fillId="3" borderId="46" xfId="7" applyNumberFormat="1" applyFont="1" applyFill="1" applyBorder="1" applyAlignment="1" applyProtection="1">
      <alignment horizontal="left" vertical="center" wrapText="1"/>
    </xf>
    <xf numFmtId="0" fontId="58" fillId="3" borderId="46" xfId="7" applyFont="1" applyFill="1" applyBorder="1" applyAlignment="1" applyProtection="1">
      <alignment vertical="center" wrapText="1"/>
    </xf>
    <xf numFmtId="0" fontId="58" fillId="3" borderId="46" xfId="7" applyFont="1" applyFill="1" applyBorder="1" applyAlignment="1" applyProtection="1">
      <alignment horizontal="right" vertical="center" wrapText="1"/>
    </xf>
    <xf numFmtId="49" fontId="59" fillId="3" borderId="46" xfId="7" applyNumberFormat="1" applyFont="1" applyFill="1" applyBorder="1" applyAlignment="1" applyProtection="1">
      <alignment horizontal="center" vertical="center" wrapText="1"/>
    </xf>
    <xf numFmtId="49" fontId="58" fillId="7" borderId="46" xfId="7" applyNumberFormat="1" applyFont="1" applyFill="1" applyBorder="1" applyAlignment="1" applyProtection="1">
      <alignment horizontal="center" vertical="center" wrapText="1"/>
    </xf>
    <xf numFmtId="0" fontId="59" fillId="0" borderId="46" xfId="5" applyFont="1" applyBorder="1" applyAlignment="1" applyProtection="1">
      <alignment horizontal="left" vertical="center" wrapText="1"/>
    </xf>
    <xf numFmtId="0" fontId="58" fillId="0" borderId="46" xfId="5" applyFont="1" applyBorder="1" applyAlignment="1" applyProtection="1">
      <alignment horizontal="left" vertical="center" wrapText="1"/>
    </xf>
    <xf numFmtId="171" fontId="58" fillId="7" borderId="67" xfId="7" applyNumberFormat="1" applyFont="1" applyFill="1" applyBorder="1" applyAlignment="1" applyProtection="1">
      <alignment vertical="center"/>
    </xf>
    <xf numFmtId="49" fontId="59" fillId="7" borderId="36" xfId="7" applyNumberFormat="1" applyFont="1" applyFill="1" applyBorder="1" applyAlignment="1" applyProtection="1">
      <alignment horizontal="center" vertical="center" wrapText="1"/>
    </xf>
    <xf numFmtId="49" fontId="59" fillId="0" borderId="71" xfId="7" applyNumberFormat="1" applyFont="1" applyBorder="1" applyAlignment="1" applyProtection="1">
      <alignment horizontal="left" vertical="center" wrapText="1"/>
    </xf>
    <xf numFmtId="0" fontId="59" fillId="0" borderId="65" xfId="7" applyFont="1" applyBorder="1" applyAlignment="1" applyProtection="1">
      <alignment vertical="center" wrapText="1"/>
    </xf>
    <xf numFmtId="49" fontId="59" fillId="7" borderId="45" xfId="7" applyNumberFormat="1" applyFont="1" applyFill="1" applyBorder="1" applyAlignment="1" applyProtection="1">
      <alignment horizontal="center" vertical="center" wrapText="1"/>
    </xf>
    <xf numFmtId="49" fontId="59" fillId="0" borderId="70" xfId="7" applyNumberFormat="1" applyFont="1" applyBorder="1" applyAlignment="1" applyProtection="1">
      <alignment horizontal="left" vertical="center" wrapText="1"/>
    </xf>
    <xf numFmtId="0" fontId="58" fillId="3" borderId="67" xfId="7" applyFont="1" applyFill="1" applyBorder="1" applyAlignment="1" applyProtection="1">
      <alignment vertical="center" wrapText="1"/>
    </xf>
    <xf numFmtId="49" fontId="59" fillId="3" borderId="45" xfId="7" applyNumberFormat="1" applyFont="1" applyFill="1" applyBorder="1" applyAlignment="1" applyProtection="1">
      <alignment horizontal="center" vertical="center" wrapText="1"/>
    </xf>
    <xf numFmtId="49" fontId="58" fillId="3" borderId="67" xfId="7" applyNumberFormat="1" applyFont="1" applyFill="1" applyBorder="1" applyAlignment="1" applyProtection="1">
      <alignment horizontal="center" vertical="center" wrapText="1"/>
    </xf>
    <xf numFmtId="49" fontId="59" fillId="3" borderId="67" xfId="7" applyNumberFormat="1" applyFont="1" applyFill="1" applyBorder="1" applyAlignment="1" applyProtection="1">
      <alignment horizontal="left" vertical="center" wrapText="1"/>
    </xf>
    <xf numFmtId="49" fontId="59" fillId="3" borderId="67" xfId="7" applyNumberFormat="1" applyFont="1" applyFill="1" applyBorder="1" applyAlignment="1" applyProtection="1">
      <alignment vertical="center" wrapText="1"/>
    </xf>
    <xf numFmtId="49" fontId="59" fillId="3" borderId="66" xfId="7" applyNumberFormat="1" applyFont="1" applyFill="1" applyBorder="1" applyAlignment="1" applyProtection="1">
      <alignment horizontal="center" vertical="center"/>
    </xf>
    <xf numFmtId="49" fontId="59" fillId="3" borderId="69" xfId="7" applyNumberFormat="1" applyFont="1" applyFill="1" applyBorder="1" applyAlignment="1" applyProtection="1">
      <alignment horizontal="left" vertical="center" wrapText="1"/>
    </xf>
    <xf numFmtId="49" fontId="59" fillId="3" borderId="69" xfId="7" applyNumberFormat="1" applyFont="1" applyFill="1" applyBorder="1" applyAlignment="1" applyProtection="1">
      <alignment vertical="center" wrapText="1"/>
    </xf>
    <xf numFmtId="49" fontId="59" fillId="3" borderId="69" xfId="7" applyNumberFormat="1" applyFont="1" applyFill="1" applyBorder="1" applyAlignment="1" applyProtection="1">
      <alignment horizontal="center" vertical="center" wrapText="1"/>
    </xf>
    <xf numFmtId="171" fontId="59" fillId="3" borderId="69" xfId="7" applyNumberFormat="1" applyFont="1" applyFill="1" applyBorder="1" applyAlignment="1" applyProtection="1">
      <alignment vertical="center"/>
    </xf>
    <xf numFmtId="49" fontId="58" fillId="7" borderId="67" xfId="7" applyNumberFormat="1" applyFont="1" applyFill="1" applyBorder="1" applyAlignment="1" applyProtection="1">
      <alignment vertical="center" wrapText="1"/>
    </xf>
    <xf numFmtId="0" fontId="58" fillId="3" borderId="73" xfId="5" applyFont="1" applyFill="1" applyBorder="1" applyAlignment="1" applyProtection="1">
      <alignment horizontal="left" vertical="center" wrapText="1"/>
    </xf>
    <xf numFmtId="49" fontId="58" fillId="3" borderId="67" xfId="7" applyNumberFormat="1" applyFont="1" applyFill="1" applyBorder="1" applyAlignment="1" applyProtection="1">
      <alignment vertical="center" wrapText="1"/>
    </xf>
    <xf numFmtId="49" fontId="58" fillId="3" borderId="67" xfId="7" applyNumberFormat="1" applyFont="1" applyFill="1" applyBorder="1" applyAlignment="1" applyProtection="1">
      <alignment horizontal="left" vertical="center" wrapText="1"/>
    </xf>
    <xf numFmtId="49" fontId="58" fillId="0" borderId="66" xfId="7" applyNumberFormat="1" applyFont="1" applyFill="1" applyBorder="1" applyAlignment="1" applyProtection="1">
      <alignment horizontal="center" vertical="center"/>
    </xf>
    <xf numFmtId="49" fontId="58" fillId="0" borderId="69" xfId="7" applyNumberFormat="1" applyFont="1" applyFill="1" applyBorder="1" applyAlignment="1" applyProtection="1">
      <alignment horizontal="left" vertical="center" wrapText="1"/>
    </xf>
    <xf numFmtId="49" fontId="58" fillId="3" borderId="69" xfId="7" applyNumberFormat="1" applyFont="1" applyFill="1" applyBorder="1" applyAlignment="1" applyProtection="1">
      <alignment vertical="center" wrapText="1"/>
    </xf>
    <xf numFmtId="49" fontId="58" fillId="3" borderId="69" xfId="7" applyNumberFormat="1" applyFont="1" applyFill="1" applyBorder="1" applyAlignment="1" applyProtection="1">
      <alignment horizontal="center" vertical="center" wrapText="1"/>
    </xf>
    <xf numFmtId="168" fontId="58" fillId="3" borderId="69" xfId="7" applyNumberFormat="1" applyFont="1" applyFill="1" applyBorder="1" applyAlignment="1" applyProtection="1">
      <alignment vertical="center"/>
    </xf>
    <xf numFmtId="0" fontId="58" fillId="3" borderId="67" xfId="7" applyFont="1" applyFill="1" applyBorder="1" applyAlignment="1" applyProtection="1">
      <alignment horizontal="center" vertical="center" wrapText="1"/>
    </xf>
    <xf numFmtId="49" fontId="57" fillId="7" borderId="65" xfId="7" applyNumberFormat="1" applyFont="1" applyFill="1" applyBorder="1" applyAlignment="1" applyProtection="1">
      <alignment horizontal="center" vertical="center"/>
    </xf>
    <xf numFmtId="49" fontId="57" fillId="7" borderId="65" xfId="7" applyNumberFormat="1" applyFont="1" applyFill="1" applyBorder="1" applyAlignment="1" applyProtection="1">
      <alignment horizontal="left" vertical="center" wrapText="1"/>
    </xf>
    <xf numFmtId="49" fontId="57" fillId="7" borderId="65" xfId="7" applyNumberFormat="1" applyFont="1" applyFill="1" applyBorder="1" applyAlignment="1" applyProtection="1">
      <alignment vertical="center" wrapText="1"/>
    </xf>
    <xf numFmtId="49" fontId="57" fillId="7" borderId="65" xfId="7" applyNumberFormat="1" applyFont="1" applyFill="1" applyBorder="1" applyAlignment="1" applyProtection="1">
      <alignment horizontal="center" vertical="center" wrapText="1"/>
    </xf>
    <xf numFmtId="168" fontId="57" fillId="7" borderId="65" xfId="7" applyNumberFormat="1" applyFont="1" applyFill="1" applyBorder="1" applyAlignment="1" applyProtection="1">
      <alignment vertical="center"/>
    </xf>
    <xf numFmtId="4" fontId="59" fillId="4" borderId="66" xfId="7" applyNumberFormat="1" applyFont="1" applyFill="1" applyBorder="1" applyAlignment="1" applyProtection="1">
      <alignment vertical="center"/>
      <protection locked="0"/>
    </xf>
    <xf numFmtId="0" fontId="59" fillId="7" borderId="69" xfId="7" applyNumberFormat="1" applyFont="1" applyFill="1" applyBorder="1" applyProtection="1">
      <protection locked="0"/>
    </xf>
    <xf numFmtId="4" fontId="70" fillId="4" borderId="66" xfId="7" applyNumberFormat="1" applyFont="1" applyFill="1" applyBorder="1" applyAlignment="1" applyProtection="1">
      <alignment vertical="center"/>
      <protection locked="0"/>
    </xf>
    <xf numFmtId="4" fontId="59" fillId="3" borderId="66" xfId="7" applyNumberFormat="1" applyFont="1" applyFill="1" applyBorder="1" applyAlignment="1" applyProtection="1">
      <alignment vertical="center"/>
      <protection locked="0"/>
    </xf>
    <xf numFmtId="4" fontId="59" fillId="3" borderId="66" xfId="7" applyNumberFormat="1" applyFont="1" applyFill="1" applyBorder="1" applyAlignment="1" applyProtection="1">
      <alignment horizontal="right" vertical="center"/>
      <protection locked="0"/>
    </xf>
    <xf numFmtId="0" fontId="59" fillId="7" borderId="0" xfId="7" applyNumberFormat="1" applyFont="1" applyFill="1" applyBorder="1" applyProtection="1">
      <protection locked="0"/>
    </xf>
    <xf numFmtId="170" fontId="76" fillId="3" borderId="73" xfId="2" applyFont="1" applyFill="1" applyBorder="1" applyAlignment="1">
      <alignment horizontal="center" textRotation="90" wrapText="1"/>
    </xf>
    <xf numFmtId="49" fontId="76" fillId="3" borderId="73" xfId="2" applyNumberFormat="1" applyFont="1" applyFill="1" applyBorder="1" applyAlignment="1">
      <alignment horizontal="center" textRotation="90" wrapText="1"/>
    </xf>
    <xf numFmtId="44" fontId="76" fillId="3" borderId="60" xfId="2" applyNumberFormat="1" applyFont="1" applyFill="1" applyBorder="1" applyAlignment="1">
      <alignment horizontal="center" textRotation="90" wrapText="1"/>
    </xf>
    <xf numFmtId="170" fontId="76" fillId="0" borderId="67" xfId="2" applyFont="1" applyBorder="1" applyAlignment="1">
      <alignment horizontal="center" wrapText="1"/>
    </xf>
    <xf numFmtId="170" fontId="77" fillId="0" borderId="67" xfId="2" applyFont="1" applyBorder="1" applyAlignment="1">
      <alignment horizontal="left" wrapText="1"/>
    </xf>
    <xf numFmtId="1" fontId="76" fillId="0" borderId="67" xfId="2" applyNumberFormat="1" applyFont="1" applyBorder="1" applyAlignment="1">
      <alignment horizontal="center" wrapText="1"/>
    </xf>
    <xf numFmtId="0" fontId="76" fillId="0" borderId="67" xfId="2" applyNumberFormat="1" applyFont="1" applyBorder="1" applyAlignment="1">
      <alignment horizontal="center" wrapText="1"/>
    </xf>
    <xf numFmtId="170" fontId="76" fillId="8" borderId="67" xfId="2" applyFont="1" applyFill="1" applyBorder="1" applyAlignment="1">
      <alignment horizontal="center"/>
    </xf>
    <xf numFmtId="170" fontId="76" fillId="3" borderId="67" xfId="2" applyFont="1" applyFill="1" applyBorder="1" applyAlignment="1">
      <alignment horizontal="center"/>
    </xf>
    <xf numFmtId="170" fontId="76" fillId="0" borderId="67" xfId="2" applyFont="1" applyBorder="1" applyAlignment="1">
      <alignment horizontal="center"/>
    </xf>
    <xf numFmtId="170" fontId="76" fillId="8" borderId="66" xfId="2" applyFont="1" applyFill="1" applyBorder="1" applyAlignment="1">
      <alignment horizontal="center"/>
    </xf>
    <xf numFmtId="170" fontId="76" fillId="0" borderId="15" xfId="2" applyFont="1" applyBorder="1" applyAlignment="1">
      <alignment horizontal="center"/>
    </xf>
    <xf numFmtId="170" fontId="76" fillId="3" borderId="15" xfId="2" applyFont="1" applyFill="1" applyBorder="1" applyAlignment="1">
      <alignment horizontal="center"/>
    </xf>
    <xf numFmtId="170" fontId="76" fillId="3" borderId="80" xfId="2" applyFont="1" applyFill="1" applyBorder="1" applyAlignment="1">
      <alignment horizontal="center"/>
    </xf>
    <xf numFmtId="170" fontId="76" fillId="3" borderId="65" xfId="2" applyFont="1" applyFill="1" applyBorder="1" applyAlignment="1">
      <alignment horizontal="center"/>
    </xf>
    <xf numFmtId="170" fontId="76" fillId="0" borderId="65" xfId="2" applyFont="1" applyBorder="1" applyAlignment="1">
      <alignment horizontal="center" wrapText="1"/>
    </xf>
    <xf numFmtId="170" fontId="76" fillId="0" borderId="73" xfId="2" applyFont="1" applyBorder="1" applyAlignment="1">
      <alignment horizontal="center" wrapText="1"/>
    </xf>
    <xf numFmtId="49" fontId="76" fillId="0" borderId="67" xfId="2" applyNumberFormat="1" applyFont="1" applyBorder="1" applyAlignment="1">
      <alignment horizontal="center" wrapText="1"/>
    </xf>
    <xf numFmtId="170" fontId="76" fillId="0" borderId="73" xfId="2" applyFont="1" applyBorder="1" applyAlignment="1">
      <alignment wrapText="1"/>
    </xf>
    <xf numFmtId="170" fontId="76" fillId="0" borderId="65" xfId="2" applyFont="1" applyBorder="1" applyAlignment="1">
      <alignment horizontal="center"/>
    </xf>
    <xf numFmtId="170" fontId="76" fillId="0" borderId="15" xfId="2" applyFont="1" applyBorder="1" applyAlignment="1">
      <alignment wrapText="1"/>
    </xf>
    <xf numFmtId="170" fontId="77" fillId="0" borderId="72" xfId="2" applyFont="1" applyBorder="1" applyAlignment="1">
      <alignment horizontal="left" wrapText="1"/>
    </xf>
    <xf numFmtId="170" fontId="76" fillId="0" borderId="80" xfId="2" applyFont="1" applyBorder="1" applyAlignment="1">
      <alignment horizontal="center" wrapText="1"/>
    </xf>
    <xf numFmtId="170" fontId="76" fillId="3" borderId="79" xfId="2" applyFont="1" applyFill="1" applyBorder="1" applyAlignment="1">
      <alignment horizontal="center"/>
    </xf>
    <xf numFmtId="170" fontId="76" fillId="3" borderId="67" xfId="2" applyFont="1" applyFill="1" applyBorder="1" applyAlignment="1">
      <alignment horizontal="center" wrapText="1"/>
    </xf>
    <xf numFmtId="170" fontId="76" fillId="0" borderId="65" xfId="2" applyFont="1" applyBorder="1" applyAlignment="1">
      <alignment wrapText="1"/>
    </xf>
    <xf numFmtId="170" fontId="76" fillId="3" borderId="15" xfId="2" applyFont="1" applyFill="1" applyBorder="1" applyAlignment="1">
      <alignment horizontal="center" wrapText="1"/>
    </xf>
    <xf numFmtId="170" fontId="76" fillId="3" borderId="65" xfId="2" applyFont="1" applyFill="1" applyBorder="1" applyAlignment="1">
      <alignment horizontal="center" wrapText="1"/>
    </xf>
    <xf numFmtId="170" fontId="76" fillId="3" borderId="73" xfId="2" applyFont="1" applyFill="1" applyBorder="1" applyAlignment="1">
      <alignment horizontal="center" wrapText="1"/>
    </xf>
    <xf numFmtId="170" fontId="76" fillId="9" borderId="67" xfId="2" applyFont="1" applyFill="1" applyBorder="1" applyAlignment="1">
      <alignment horizontal="center"/>
    </xf>
    <xf numFmtId="170" fontId="76" fillId="0" borderId="66" xfId="2" applyFont="1" applyBorder="1" applyAlignment="1">
      <alignment horizontal="center"/>
    </xf>
    <xf numFmtId="44" fontId="76" fillId="3" borderId="15" xfId="2" applyNumberFormat="1" applyFont="1" applyFill="1" applyBorder="1" applyAlignment="1">
      <alignment horizontal="right"/>
    </xf>
    <xf numFmtId="170" fontId="77" fillId="0" borderId="15" xfId="2" applyFont="1" applyBorder="1" applyAlignment="1">
      <alignment horizontal="left" wrapText="1"/>
    </xf>
    <xf numFmtId="170" fontId="76" fillId="0" borderId="15" xfId="2" applyFont="1" applyBorder="1" applyAlignment="1">
      <alignment horizontal="center" wrapText="1"/>
    </xf>
    <xf numFmtId="0" fontId="76" fillId="0" borderId="15" xfId="2" applyNumberFormat="1" applyFont="1" applyBorder="1" applyAlignment="1">
      <alignment horizontal="center" wrapText="1"/>
    </xf>
    <xf numFmtId="49" fontId="76" fillId="0" borderId="15" xfId="2" applyNumberFormat="1" applyFont="1" applyBorder="1" applyAlignment="1">
      <alignment horizontal="center" wrapText="1"/>
    </xf>
    <xf numFmtId="170" fontId="76" fillId="9" borderId="15" xfId="2" applyFont="1" applyFill="1" applyBorder="1" applyAlignment="1">
      <alignment horizontal="center"/>
    </xf>
    <xf numFmtId="170" fontId="76" fillId="0" borderId="16" xfId="2" applyFont="1" applyBorder="1" applyAlignment="1">
      <alignment horizontal="center"/>
    </xf>
    <xf numFmtId="172" fontId="76" fillId="3" borderId="15" xfId="2" applyNumberFormat="1" applyFont="1" applyFill="1" applyBorder="1" applyAlignment="1">
      <alignment horizontal="right"/>
    </xf>
    <xf numFmtId="170" fontId="76" fillId="9" borderId="0" xfId="2" applyFont="1" applyFill="1" applyAlignment="1">
      <alignment horizontal="center"/>
    </xf>
    <xf numFmtId="0" fontId="75" fillId="8" borderId="15" xfId="9" applyFont="1" applyFill="1" applyBorder="1"/>
    <xf numFmtId="44" fontId="75" fillId="6" borderId="15" xfId="9" applyNumberFormat="1" applyFont="1" applyFill="1" applyBorder="1"/>
    <xf numFmtId="170" fontId="76" fillId="0" borderId="67" xfId="2" applyFont="1" applyBorder="1" applyAlignment="1">
      <alignment horizontal="left" wrapText="1"/>
    </xf>
    <xf numFmtId="170" fontId="76" fillId="0" borderId="67" xfId="2" applyFont="1" applyBorder="1" applyAlignment="1">
      <alignment wrapText="1"/>
    </xf>
    <xf numFmtId="170" fontId="76" fillId="0" borderId="72" xfId="2" applyFont="1" applyBorder="1" applyAlignment="1">
      <alignment wrapText="1"/>
    </xf>
    <xf numFmtId="170" fontId="76" fillId="0" borderId="15" xfId="2" applyFont="1" applyBorder="1" applyAlignment="1">
      <alignment vertical="center" wrapText="1"/>
    </xf>
    <xf numFmtId="170" fontId="76" fillId="0" borderId="81" xfId="2" applyFont="1" applyBorder="1" applyAlignment="1">
      <alignment wrapText="1"/>
    </xf>
    <xf numFmtId="170" fontId="76" fillId="0" borderId="78" xfId="2" applyFont="1" applyBorder="1" applyAlignment="1">
      <alignment wrapText="1"/>
    </xf>
    <xf numFmtId="170" fontId="76" fillId="0" borderId="71" xfId="2" applyFont="1" applyBorder="1" applyAlignment="1">
      <alignment horizontal="left" vertical="center" wrapText="1"/>
    </xf>
    <xf numFmtId="170" fontId="76" fillId="3" borderId="78" xfId="2" applyFont="1" applyFill="1" applyBorder="1" applyAlignment="1">
      <alignment horizontal="left" wrapText="1"/>
    </xf>
    <xf numFmtId="170" fontId="76" fillId="0" borderId="71" xfId="2" applyFont="1" applyBorder="1" applyAlignment="1">
      <alignment vertical="center" wrapText="1"/>
    </xf>
    <xf numFmtId="170" fontId="76" fillId="0" borderId="71" xfId="2" applyFont="1" applyBorder="1" applyAlignment="1">
      <alignment wrapText="1"/>
    </xf>
    <xf numFmtId="170" fontId="76" fillId="0" borderId="71" xfId="2" applyFont="1" applyBorder="1" applyAlignment="1">
      <alignment horizontal="left" wrapText="1"/>
    </xf>
    <xf numFmtId="170" fontId="76" fillId="0" borderId="33" xfId="2" applyFont="1" applyBorder="1" applyAlignment="1">
      <alignment vertical="center" wrapText="1"/>
    </xf>
    <xf numFmtId="170" fontId="76" fillId="0" borderId="0" xfId="2" applyFont="1" applyAlignment="1">
      <alignment vertical="center" wrapText="1"/>
    </xf>
    <xf numFmtId="170" fontId="76" fillId="0" borderId="33" xfId="2" applyFont="1" applyBorder="1" applyAlignment="1">
      <alignment wrapText="1"/>
    </xf>
    <xf numFmtId="44" fontId="76" fillId="4" borderId="72" xfId="2" applyNumberFormat="1" applyFont="1" applyFill="1" applyBorder="1" applyAlignment="1" applyProtection="1">
      <alignment horizontal="center"/>
      <protection locked="0"/>
    </xf>
    <xf numFmtId="44" fontId="76" fillId="4" borderId="69" xfId="2" applyNumberFormat="1" applyFont="1" applyFill="1" applyBorder="1" applyAlignment="1" applyProtection="1">
      <alignment horizontal="center"/>
      <protection locked="0"/>
    </xf>
    <xf numFmtId="44" fontId="76" fillId="4" borderId="10" xfId="2" applyNumberFormat="1" applyFont="1" applyFill="1" applyBorder="1" applyAlignment="1" applyProtection="1">
      <alignment horizontal="center"/>
      <protection locked="0"/>
    </xf>
    <xf numFmtId="44" fontId="76" fillId="4" borderId="0" xfId="2" applyNumberFormat="1" applyFont="1" applyFill="1" applyAlignment="1" applyProtection="1">
      <alignment horizontal="center"/>
      <protection locked="0"/>
    </xf>
    <xf numFmtId="44" fontId="76" fillId="4" borderId="37" xfId="2" applyNumberFormat="1" applyFont="1" applyFill="1" applyBorder="1" applyAlignment="1" applyProtection="1">
      <alignment horizontal="center"/>
      <protection locked="0"/>
    </xf>
    <xf numFmtId="44" fontId="76" fillId="4" borderId="0" xfId="2" applyNumberFormat="1" applyFont="1" applyFill="1" applyAlignment="1" applyProtection="1">
      <alignment horizontal="center" wrapText="1"/>
      <protection locked="0"/>
    </xf>
    <xf numFmtId="172" fontId="76" fillId="4" borderId="69" xfId="2" applyNumberFormat="1" applyFont="1" applyFill="1" applyBorder="1" applyAlignment="1" applyProtection="1">
      <alignment horizontal="right"/>
      <protection locked="0"/>
    </xf>
    <xf numFmtId="44" fontId="76" fillId="3" borderId="0" xfId="2" applyNumberFormat="1" applyFont="1" applyFill="1" applyAlignment="1" applyProtection="1">
      <alignment horizontal="center"/>
      <protection locked="0"/>
    </xf>
    <xf numFmtId="172" fontId="76" fillId="4" borderId="10" xfId="2" applyNumberFormat="1" applyFont="1" applyFill="1" applyBorder="1" applyAlignment="1" applyProtection="1">
      <alignment horizontal="right"/>
      <protection locked="0"/>
    </xf>
    <xf numFmtId="44" fontId="76" fillId="4" borderId="10" xfId="2" applyNumberFormat="1" applyFont="1" applyFill="1" applyBorder="1" applyAlignment="1" applyProtection="1">
      <alignment horizontal="right"/>
      <protection locked="0"/>
    </xf>
    <xf numFmtId="44" fontId="76" fillId="4" borderId="15" xfId="2" applyNumberFormat="1" applyFont="1" applyFill="1" applyBorder="1" applyAlignment="1" applyProtection="1">
      <alignment horizontal="center"/>
      <protection locked="0"/>
    </xf>
    <xf numFmtId="172" fontId="76" fillId="4" borderId="15" xfId="2" applyNumberFormat="1" applyFont="1" applyFill="1" applyBorder="1" applyAlignment="1" applyProtection="1">
      <alignment horizontal="center"/>
      <protection locked="0"/>
    </xf>
    <xf numFmtId="4" fontId="3" fillId="0" borderId="15" xfId="0" applyNumberFormat="1" applyFont="1" applyBorder="1" applyAlignment="1">
      <alignment vertical="center" wrapText="1" shrinkToFit="1"/>
    </xf>
    <xf numFmtId="4" fontId="3" fillId="0" borderId="15" xfId="0" applyNumberFormat="1" applyFont="1" applyBorder="1" applyAlignment="1">
      <alignment vertical="center" shrinkToFit="1"/>
    </xf>
    <xf numFmtId="4" fontId="3" fillId="0" borderId="15" xfId="0" applyNumberFormat="1" applyFont="1" applyBorder="1" applyAlignment="1">
      <alignment vertical="center"/>
    </xf>
    <xf numFmtId="4" fontId="7" fillId="3" borderId="15" xfId="0" applyNumberFormat="1" applyFont="1" applyFill="1" applyBorder="1" applyAlignment="1">
      <alignment vertical="center" wrapText="1" shrinkToFit="1"/>
    </xf>
    <xf numFmtId="4" fontId="7" fillId="3" borderId="15" xfId="0" applyNumberFormat="1" applyFont="1" applyFill="1" applyBorder="1" applyAlignment="1">
      <alignment vertical="center" shrinkToFit="1"/>
    </xf>
    <xf numFmtId="4" fontId="7" fillId="3" borderId="15" xfId="0" applyNumberFormat="1" applyFont="1" applyFill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0" fillId="0" borderId="29" xfId="0" applyNumberFormat="1" applyBorder="1" applyAlignment="1">
      <alignment horizontal="left" vertical="center"/>
    </xf>
    <xf numFmtId="4" fontId="0" fillId="0" borderId="8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left" vertical="center"/>
    </xf>
    <xf numFmtId="4" fontId="0" fillId="3" borderId="30" xfId="0" applyNumberFormat="1" applyFill="1" applyBorder="1" applyAlignment="1">
      <alignment horizontal="left" vertical="center"/>
    </xf>
    <xf numFmtId="4" fontId="10" fillId="3" borderId="30" xfId="0" applyNumberFormat="1" applyFont="1" applyFill="1" applyBorder="1" applyAlignment="1">
      <alignment horizontal="left" vertical="center"/>
    </xf>
    <xf numFmtId="4" fontId="73" fillId="7" borderId="85" xfId="7" applyNumberFormat="1" applyFont="1" applyFill="1" applyBorder="1"/>
    <xf numFmtId="4" fontId="73" fillId="7" borderId="85" xfId="7" applyNumberFormat="1" applyFont="1" applyFill="1" applyBorder="1" applyAlignment="1">
      <alignment vertical="center"/>
    </xf>
    <xf numFmtId="4" fontId="73" fillId="0" borderId="0" xfId="7" applyNumberFormat="1" applyFont="1" applyFill="1" applyBorder="1" applyAlignment="1">
      <alignment horizontal="left" vertical="center"/>
    </xf>
    <xf numFmtId="4" fontId="53" fillId="0" borderId="0" xfId="7" applyNumberFormat="1"/>
    <xf numFmtId="4" fontId="53" fillId="11" borderId="0" xfId="7" applyNumberFormat="1" applyFill="1"/>
    <xf numFmtId="49" fontId="60" fillId="7" borderId="66" xfId="7" applyNumberFormat="1" applyFont="1" applyFill="1" applyBorder="1" applyAlignment="1">
      <alignment horizontal="center" vertical="center" wrapText="1"/>
    </xf>
    <xf numFmtId="2" fontId="59" fillId="4" borderId="66" xfId="7" applyNumberFormat="1" applyFont="1" applyFill="1" applyBorder="1" applyAlignment="1" applyProtection="1">
      <alignment vertical="center" wrapText="1"/>
      <protection locked="0"/>
    </xf>
    <xf numFmtId="2" fontId="59" fillId="4" borderId="66" xfId="5" applyNumberFormat="1" applyFont="1" applyFill="1" applyBorder="1" applyAlignment="1">
      <alignment vertical="center" wrapText="1"/>
      <protection locked="0"/>
    </xf>
    <xf numFmtId="2" fontId="70" fillId="4" borderId="66" xfId="7" applyNumberFormat="1" applyFont="1" applyFill="1" applyBorder="1" applyAlignment="1" applyProtection="1">
      <alignment vertical="center" wrapText="1"/>
      <protection locked="0"/>
    </xf>
    <xf numFmtId="4" fontId="58" fillId="4" borderId="66" xfId="7" applyNumberFormat="1" applyFont="1" applyFill="1" applyBorder="1" applyAlignment="1" applyProtection="1">
      <alignment vertical="center"/>
      <protection locked="0"/>
    </xf>
    <xf numFmtId="4" fontId="65" fillId="7" borderId="0" xfId="7" applyNumberFormat="1" applyFont="1" applyFill="1" applyBorder="1" applyAlignment="1">
      <alignment horizontal="center" vertical="center"/>
    </xf>
    <xf numFmtId="4" fontId="62" fillId="7" borderId="92" xfId="7" applyNumberFormat="1" applyFont="1" applyFill="1" applyBorder="1" applyAlignment="1">
      <alignment horizontal="center" vertical="center"/>
    </xf>
    <xf numFmtId="4" fontId="60" fillId="7" borderId="93" xfId="7" applyNumberFormat="1" applyFont="1" applyFill="1" applyBorder="1" applyAlignment="1">
      <alignment horizontal="center" vertical="center" wrapText="1"/>
    </xf>
    <xf numFmtId="4" fontId="59" fillId="7" borderId="93" xfId="7" applyNumberFormat="1" applyFont="1" applyFill="1" applyBorder="1" applyAlignment="1">
      <alignment vertical="center"/>
    </xf>
    <xf numFmtId="4" fontId="59" fillId="7" borderId="15" xfId="7" applyNumberFormat="1" applyFont="1" applyFill="1" applyBorder="1" applyAlignment="1">
      <alignment vertical="center"/>
    </xf>
    <xf numFmtId="4" fontId="65" fillId="7" borderId="94" xfId="7" applyNumberFormat="1" applyFont="1" applyFill="1" applyBorder="1" applyAlignment="1">
      <alignment horizontal="center" vertical="center"/>
    </xf>
    <xf numFmtId="4" fontId="62" fillId="7" borderId="95" xfId="7" applyNumberFormat="1" applyFont="1" applyFill="1" applyBorder="1" applyAlignment="1" applyProtection="1">
      <alignment horizontal="center" vertical="center"/>
    </xf>
    <xf numFmtId="4" fontId="60" fillId="7" borderId="93" xfId="7" applyNumberFormat="1" applyFont="1" applyFill="1" applyBorder="1" applyAlignment="1" applyProtection="1">
      <alignment horizontal="center" vertical="center" wrapText="1"/>
    </xf>
    <xf numFmtId="4" fontId="59" fillId="7" borderId="93" xfId="7" applyNumberFormat="1" applyFont="1" applyFill="1" applyBorder="1" applyAlignment="1" applyProtection="1">
      <alignment vertical="center"/>
    </xf>
    <xf numFmtId="4" fontId="58" fillId="7" borderId="93" xfId="7" applyNumberFormat="1" applyFont="1" applyFill="1" applyBorder="1" applyAlignment="1" applyProtection="1">
      <alignment vertical="center"/>
    </xf>
    <xf numFmtId="4" fontId="59" fillId="7" borderId="96" xfId="7" applyNumberFormat="1" applyFont="1" applyFill="1" applyBorder="1" applyAlignment="1">
      <alignment vertical="center"/>
    </xf>
    <xf numFmtId="4" fontId="59" fillId="7" borderId="94" xfId="7" applyNumberFormat="1" applyFont="1" applyFill="1" applyBorder="1" applyAlignment="1">
      <alignment vertical="center"/>
    </xf>
    <xf numFmtId="4" fontId="72" fillId="7" borderId="93" xfId="7" applyNumberFormat="1" applyFont="1" applyFill="1" applyBorder="1" applyAlignment="1" applyProtection="1">
      <alignment vertical="center"/>
    </xf>
    <xf numFmtId="4" fontId="59" fillId="7" borderId="59" xfId="7" applyNumberFormat="1" applyFont="1" applyFill="1" applyBorder="1" applyProtection="1"/>
    <xf numFmtId="4" fontId="59" fillId="7" borderId="94" xfId="7" applyNumberFormat="1" applyFont="1" applyFill="1" applyBorder="1" applyProtection="1"/>
    <xf numFmtId="4" fontId="58" fillId="7" borderId="94" xfId="7" applyNumberFormat="1" applyFont="1" applyFill="1" applyBorder="1" applyAlignment="1" applyProtection="1">
      <alignment vertical="center"/>
    </xf>
    <xf numFmtId="4" fontId="65" fillId="7" borderId="94" xfId="7" applyNumberFormat="1" applyFont="1" applyFill="1" applyBorder="1" applyAlignment="1" applyProtection="1">
      <alignment horizontal="center" vertical="center"/>
    </xf>
    <xf numFmtId="4" fontId="59" fillId="0" borderId="93" xfId="7" applyNumberFormat="1" applyFont="1" applyBorder="1" applyAlignment="1" applyProtection="1">
      <alignment vertical="center"/>
    </xf>
    <xf numFmtId="4" fontId="58" fillId="0" borderId="96" xfId="7" applyNumberFormat="1" applyFont="1" applyBorder="1" applyAlignment="1" applyProtection="1">
      <alignment horizontal="center" vertical="center" wrapText="1"/>
    </xf>
    <xf numFmtId="4" fontId="58" fillId="0" borderId="94" xfId="7" applyNumberFormat="1" applyFont="1" applyBorder="1" applyAlignment="1" applyProtection="1">
      <alignment horizontal="center" vertical="center" wrapText="1"/>
    </xf>
    <xf numFmtId="4" fontId="58" fillId="0" borderId="96" xfId="7" applyNumberFormat="1" applyFont="1" applyFill="1" applyBorder="1" applyAlignment="1" applyProtection="1">
      <alignment horizontal="center" vertical="center" wrapText="1"/>
    </xf>
    <xf numFmtId="4" fontId="58" fillId="0" borderId="94" xfId="7" applyNumberFormat="1" applyFont="1" applyFill="1" applyBorder="1" applyAlignment="1" applyProtection="1">
      <alignment horizontal="center" vertical="center" wrapText="1"/>
    </xf>
    <xf numFmtId="4" fontId="65" fillId="7" borderId="59" xfId="7" applyNumberFormat="1" applyFont="1" applyFill="1" applyBorder="1" applyAlignment="1" applyProtection="1">
      <alignment horizontal="center" vertical="center"/>
    </xf>
    <xf numFmtId="4" fontId="59" fillId="0" borderId="96" xfId="7" applyNumberFormat="1" applyFont="1" applyBorder="1" applyAlignment="1" applyProtection="1">
      <alignment horizontal="center" vertical="center" wrapText="1"/>
    </xf>
    <xf numFmtId="4" fontId="59" fillId="0" borderId="94" xfId="7" applyNumberFormat="1" applyFont="1" applyBorder="1" applyAlignment="1" applyProtection="1">
      <alignment horizontal="center" vertical="center" wrapText="1"/>
    </xf>
    <xf numFmtId="4" fontId="59" fillId="7" borderId="59" xfId="7" applyNumberFormat="1" applyFont="1" applyFill="1" applyBorder="1" applyAlignment="1" applyProtection="1">
      <alignment vertical="center"/>
    </xf>
    <xf numFmtId="4" fontId="57" fillId="7" borderId="96" xfId="7" applyNumberFormat="1" applyFont="1" applyFill="1" applyBorder="1" applyAlignment="1" applyProtection="1">
      <alignment vertical="center"/>
    </xf>
    <xf numFmtId="4" fontId="55" fillId="6" borderId="97" xfId="7" applyNumberFormat="1" applyFont="1" applyFill="1" applyBorder="1" applyAlignment="1" applyProtection="1">
      <alignment vertical="center"/>
    </xf>
    <xf numFmtId="3" fontId="59" fillId="7" borderId="0" xfId="7" applyNumberFormat="1" applyFont="1" applyFill="1" applyBorder="1" applyAlignment="1">
      <alignment vertical="center"/>
    </xf>
    <xf numFmtId="4" fontId="59" fillId="7" borderId="67" xfId="7" applyNumberFormat="1" applyFont="1" applyFill="1" applyBorder="1" applyAlignment="1" applyProtection="1">
      <alignment vertical="center"/>
    </xf>
    <xf numFmtId="4" fontId="59" fillId="0" borderId="67" xfId="7" applyNumberFormat="1" applyFont="1" applyFill="1" applyBorder="1" applyAlignment="1" applyProtection="1">
      <alignment vertical="center"/>
    </xf>
    <xf numFmtId="4" fontId="59" fillId="3" borderId="67" xfId="7" applyNumberFormat="1" applyFont="1" applyFill="1" applyBorder="1" applyAlignment="1" applyProtection="1">
      <alignment vertical="center"/>
    </xf>
    <xf numFmtId="4" fontId="59" fillId="3" borderId="69" xfId="7" applyNumberFormat="1" applyFont="1" applyFill="1" applyBorder="1" applyAlignment="1" applyProtection="1">
      <alignment vertical="center" wrapText="1"/>
    </xf>
    <xf numFmtId="4" fontId="58" fillId="7" borderId="67" xfId="7" applyNumberFormat="1" applyFont="1" applyFill="1" applyBorder="1" applyAlignment="1" applyProtection="1">
      <alignment vertical="center"/>
    </xf>
    <xf numFmtId="4" fontId="58" fillId="7" borderId="69" xfId="7" applyNumberFormat="1" applyFont="1" applyFill="1" applyBorder="1" applyProtection="1"/>
    <xf numFmtId="4" fontId="71" fillId="3" borderId="67" xfId="7" applyNumberFormat="1" applyFont="1" applyFill="1" applyBorder="1" applyAlignment="1" applyProtection="1">
      <alignment vertical="center"/>
    </xf>
    <xf numFmtId="4" fontId="71" fillId="7" borderId="69" xfId="7" applyNumberFormat="1" applyFont="1" applyFill="1" applyBorder="1" applyProtection="1"/>
    <xf numFmtId="4" fontId="71" fillId="7" borderId="67" xfId="7" applyNumberFormat="1" applyFont="1" applyFill="1" applyBorder="1" applyAlignment="1" applyProtection="1">
      <alignment vertical="center"/>
    </xf>
    <xf numFmtId="4" fontId="58" fillId="3" borderId="67" xfId="7" applyNumberFormat="1" applyFont="1" applyFill="1" applyBorder="1" applyAlignment="1" applyProtection="1">
      <alignment vertical="center"/>
    </xf>
    <xf numFmtId="4" fontId="58" fillId="0" borderId="67" xfId="7" applyNumberFormat="1" applyFont="1" applyFill="1" applyBorder="1" applyAlignment="1" applyProtection="1">
      <alignment vertical="center"/>
    </xf>
    <xf numFmtId="4" fontId="58" fillId="7" borderId="0" xfId="7" applyNumberFormat="1" applyFont="1" applyFill="1" applyBorder="1" applyProtection="1"/>
    <xf numFmtId="4" fontId="58" fillId="7" borderId="46" xfId="7" applyNumberFormat="1" applyFont="1" applyFill="1" applyBorder="1" applyProtection="1"/>
    <xf numFmtId="4" fontId="59" fillId="7" borderId="0" xfId="7" applyNumberFormat="1" applyFont="1" applyFill="1" applyBorder="1" applyProtection="1"/>
    <xf numFmtId="4" fontId="58" fillId="3" borderId="67" xfId="7" applyNumberFormat="1" applyFont="1" applyFill="1" applyBorder="1" applyAlignment="1" applyProtection="1">
      <alignment horizontal="right" vertical="center"/>
    </xf>
    <xf numFmtId="2" fontId="58" fillId="3" borderId="46" xfId="7" applyNumberFormat="1" applyFont="1" applyFill="1" applyBorder="1" applyAlignment="1" applyProtection="1">
      <alignment horizontal="right" vertical="center" wrapText="1"/>
    </xf>
    <xf numFmtId="4" fontId="58" fillId="3" borderId="67" xfId="7" applyNumberFormat="1" applyFont="1" applyFill="1" applyBorder="1" applyAlignment="1" applyProtection="1">
      <alignment vertical="center" wrapText="1"/>
    </xf>
    <xf numFmtId="4" fontId="58" fillId="0" borderId="37" xfId="7" applyNumberFormat="1" applyFont="1" applyBorder="1" applyAlignment="1" applyProtection="1">
      <alignment horizontal="right" vertical="center" wrapText="1"/>
    </xf>
    <xf numFmtId="4" fontId="58" fillId="0" borderId="46" xfId="7" applyNumberFormat="1" applyFont="1" applyBorder="1" applyAlignment="1" applyProtection="1">
      <alignment horizontal="right" vertical="center" wrapText="1"/>
    </xf>
    <xf numFmtId="0" fontId="59" fillId="0" borderId="69" xfId="7" applyFont="1" applyBorder="1" applyAlignment="1" applyProtection="1">
      <alignment vertical="center" wrapText="1"/>
    </xf>
    <xf numFmtId="0" fontId="58" fillId="0" borderId="66" xfId="7" applyFont="1" applyBorder="1" applyAlignment="1" applyProtection="1">
      <alignment vertical="center" wrapText="1"/>
    </xf>
    <xf numFmtId="0" fontId="67" fillId="7" borderId="46" xfId="7" applyNumberFormat="1" applyFont="1" applyFill="1" applyBorder="1" applyAlignment="1" applyProtection="1">
      <alignment horizontal="left" vertical="center"/>
    </xf>
    <xf numFmtId="0" fontId="67" fillId="7" borderId="46" xfId="7" applyNumberFormat="1" applyFont="1" applyFill="1" applyBorder="1" applyAlignment="1" applyProtection="1">
      <alignment vertical="center"/>
    </xf>
    <xf numFmtId="0" fontId="67" fillId="7" borderId="46" xfId="7" applyNumberFormat="1" applyFont="1" applyFill="1" applyBorder="1" applyAlignment="1" applyProtection="1">
      <alignment horizontal="center" vertical="center"/>
    </xf>
    <xf numFmtId="4" fontId="59" fillId="7" borderId="69" xfId="7" applyNumberFormat="1" applyFont="1" applyFill="1" applyBorder="1" applyAlignment="1" applyProtection="1">
      <alignment vertical="center"/>
    </xf>
    <xf numFmtId="4" fontId="59" fillId="0" borderId="66" xfId="7" applyNumberFormat="1" applyFont="1" applyFill="1" applyBorder="1" applyAlignment="1" applyProtection="1">
      <alignment vertical="center"/>
    </xf>
    <xf numFmtId="49" fontId="59" fillId="7" borderId="46" xfId="7" applyNumberFormat="1" applyFont="1" applyFill="1" applyBorder="1" applyAlignment="1" applyProtection="1">
      <alignment horizontal="center" vertical="center" wrapText="1"/>
    </xf>
    <xf numFmtId="168" fontId="59" fillId="7" borderId="46" xfId="7" applyNumberFormat="1" applyFont="1" applyFill="1" applyBorder="1" applyAlignment="1" applyProtection="1">
      <alignment vertical="center"/>
    </xf>
    <xf numFmtId="4" fontId="59" fillId="7" borderId="94" xfId="7" applyNumberFormat="1" applyFont="1" applyFill="1" applyBorder="1" applyAlignment="1" applyProtection="1">
      <alignment vertical="center"/>
    </xf>
    <xf numFmtId="0" fontId="59" fillId="7" borderId="69" xfId="7" applyNumberFormat="1" applyFont="1" applyFill="1" applyBorder="1" applyProtection="1"/>
    <xf numFmtId="0" fontId="70" fillId="7" borderId="69" xfId="7" applyNumberFormat="1" applyFont="1" applyFill="1" applyBorder="1" applyProtection="1"/>
    <xf numFmtId="0" fontId="59" fillId="7" borderId="0" xfId="7" applyNumberFormat="1" applyFont="1" applyFill="1" applyBorder="1" applyProtection="1"/>
    <xf numFmtId="0" fontId="58" fillId="0" borderId="46" xfId="7" applyFont="1" applyBorder="1" applyAlignment="1" applyProtection="1">
      <alignment vertical="center" wrapText="1"/>
    </xf>
    <xf numFmtId="0" fontId="58" fillId="0" borderId="37" xfId="7" applyFont="1" applyFill="1" applyBorder="1" applyAlignment="1" applyProtection="1">
      <alignment vertical="center" wrapText="1"/>
    </xf>
    <xf numFmtId="0" fontId="58" fillId="0" borderId="46" xfId="7" applyFont="1" applyFill="1" applyBorder="1" applyAlignment="1" applyProtection="1">
      <alignment vertical="center" wrapText="1"/>
    </xf>
    <xf numFmtId="0" fontId="63" fillId="7" borderId="0" xfId="7" applyNumberFormat="1" applyFont="1" applyFill="1" applyBorder="1" applyAlignment="1" applyProtection="1">
      <alignment horizontal="left"/>
    </xf>
    <xf numFmtId="0" fontId="67" fillId="7" borderId="0" xfId="7" applyNumberFormat="1" applyFont="1" applyFill="1" applyBorder="1" applyAlignment="1" applyProtection="1">
      <alignment horizontal="left" vertical="center"/>
    </xf>
    <xf numFmtId="0" fontId="67" fillId="7" borderId="0" xfId="7" applyNumberFormat="1" applyFont="1" applyFill="1" applyBorder="1" applyAlignment="1" applyProtection="1">
      <alignment vertical="center"/>
    </xf>
    <xf numFmtId="0" fontId="67" fillId="7" borderId="0" xfId="7" applyNumberFormat="1" applyFont="1" applyFill="1" applyBorder="1" applyAlignment="1" applyProtection="1">
      <alignment horizontal="center" vertical="center"/>
    </xf>
    <xf numFmtId="4" fontId="59" fillId="3" borderId="66" xfId="7" applyNumberFormat="1" applyFont="1" applyFill="1" applyBorder="1" applyAlignment="1" applyProtection="1">
      <alignment vertical="center"/>
    </xf>
    <xf numFmtId="0" fontId="59" fillId="0" borderId="46" xfId="7" applyFont="1" applyBorder="1" applyAlignment="1" applyProtection="1">
      <alignment vertical="center" wrapText="1"/>
    </xf>
    <xf numFmtId="0" fontId="59" fillId="0" borderId="66" xfId="7" applyFont="1" applyBorder="1" applyAlignment="1" applyProtection="1">
      <alignment vertical="center" wrapText="1"/>
    </xf>
    <xf numFmtId="4" fontId="57" fillId="7" borderId="36" xfId="7" applyNumberFormat="1" applyFont="1" applyFill="1" applyBorder="1" applyAlignment="1" applyProtection="1">
      <alignment vertical="center"/>
    </xf>
    <xf numFmtId="0" fontId="7" fillId="4" borderId="0" xfId="0" applyFont="1" applyFill="1" applyAlignment="1">
      <alignment horizontal="left" wrapText="1"/>
    </xf>
    <xf numFmtId="4" fontId="15" fillId="0" borderId="16" xfId="0" applyNumberFormat="1" applyFont="1" applyBorder="1" applyAlignment="1">
      <alignment horizontal="right" vertical="center" indent="1"/>
    </xf>
    <xf numFmtId="4" fontId="15" fillId="0" borderId="33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5" fillId="0" borderId="29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/>
    </xf>
    <xf numFmtId="4" fontId="14" fillId="3" borderId="20" xfId="0" applyNumberFormat="1" applyFont="1" applyFill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3" borderId="12" xfId="0" applyNumberFormat="1" applyFont="1" applyFill="1" applyBorder="1" applyAlignment="1">
      <alignment horizontal="left" vertical="center"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1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 indent="1"/>
    </xf>
    <xf numFmtId="0" fontId="1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right" indent="1"/>
    </xf>
    <xf numFmtId="4" fontId="3" fillId="0" borderId="16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33" xfId="0" applyNumberFormat="1" applyFont="1" applyBorder="1" applyAlignment="1">
      <alignment vertical="center" wrapTex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33" xfId="0" applyNumberFormat="1" applyFont="1" applyBorder="1" applyAlignment="1">
      <alignment horizontal="right" vertical="center" indent="1"/>
    </xf>
    <xf numFmtId="4" fontId="13" fillId="0" borderId="29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9" fillId="0" borderId="16" xfId="0" applyNumberFormat="1" applyFont="1" applyBorder="1" applyAlignment="1">
      <alignment vertical="center" wrapText="1"/>
    </xf>
    <xf numFmtId="49" fontId="9" fillId="0" borderId="10" xfId="0" applyNumberFormat="1" applyFont="1" applyBorder="1" applyAlignment="1">
      <alignment vertical="center" wrapText="1"/>
    </xf>
    <xf numFmtId="4" fontId="7" fillId="3" borderId="16" xfId="0" applyNumberFormat="1" applyFont="1" applyFill="1" applyBorder="1" applyAlignment="1">
      <alignment vertical="center"/>
    </xf>
    <xf numFmtId="4" fontId="7" fillId="3" borderId="10" xfId="0" applyNumberFormat="1" applyFont="1" applyFill="1" applyBorder="1" applyAlignment="1">
      <alignment vertical="center"/>
    </xf>
    <xf numFmtId="4" fontId="7" fillId="3" borderId="33" xfId="0" applyNumberFormat="1" applyFont="1" applyFill="1" applyBorder="1" applyAlignment="1">
      <alignment vertical="center"/>
    </xf>
    <xf numFmtId="4" fontId="0" fillId="0" borderId="10" xfId="0" applyNumberForma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33" xfId="0" applyNumberFormat="1" applyBorder="1" applyAlignment="1">
      <alignment vertical="center" shrinkToFit="1"/>
    </xf>
    <xf numFmtId="0" fontId="8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vertical="center"/>
    </xf>
    <xf numFmtId="49" fontId="0" fillId="3" borderId="10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27" fillId="0" borderId="0" xfId="6" applyFont="1" applyAlignment="1">
      <alignment horizontal="left" vertical="center" wrapText="1"/>
    </xf>
    <xf numFmtId="0" fontId="22" fillId="0" borderId="0" xfId="6" applyAlignment="1">
      <alignment vertical="center"/>
    </xf>
    <xf numFmtId="0" fontId="26" fillId="0" borderId="0" xfId="6" applyFont="1" applyAlignment="1">
      <alignment horizontal="left" vertical="center" wrapText="1"/>
    </xf>
    <xf numFmtId="0" fontId="26" fillId="0" borderId="0" xfId="6" applyFont="1" applyAlignment="1">
      <alignment horizontal="left" vertical="center"/>
    </xf>
    <xf numFmtId="0" fontId="23" fillId="2" borderId="0" xfId="6" applyFont="1" applyFill="1" applyAlignment="1">
      <alignment horizontal="center" vertical="center"/>
    </xf>
    <xf numFmtId="0" fontId="22" fillId="0" borderId="0" xfId="6"/>
    <xf numFmtId="0" fontId="28" fillId="0" borderId="0" xfId="6" applyFont="1" applyAlignment="1">
      <alignment horizontal="left" vertical="center"/>
    </xf>
    <xf numFmtId="0" fontId="28" fillId="0" borderId="0" xfId="6" applyFont="1" applyAlignment="1">
      <alignment horizontal="left" vertical="center" wrapText="1"/>
    </xf>
    <xf numFmtId="0" fontId="27" fillId="0" borderId="0" xfId="8" applyFont="1" applyAlignment="1">
      <alignment horizontal="left" vertical="center" wrapText="1"/>
    </xf>
    <xf numFmtId="0" fontId="22" fillId="0" borderId="0" xfId="8" applyAlignment="1">
      <alignment vertical="center"/>
    </xf>
    <xf numFmtId="0" fontId="26" fillId="0" borderId="0" xfId="8" applyFont="1" applyAlignment="1">
      <alignment horizontal="left" vertical="center" wrapText="1"/>
    </xf>
    <xf numFmtId="0" fontId="26" fillId="0" borderId="0" xfId="8" applyFont="1" applyAlignment="1">
      <alignment horizontal="left" vertical="center"/>
    </xf>
    <xf numFmtId="0" fontId="22" fillId="0" borderId="0" xfId="8"/>
    <xf numFmtId="0" fontId="28" fillId="0" borderId="0" xfId="8" applyFont="1" applyAlignment="1">
      <alignment horizontal="left" vertical="center"/>
    </xf>
    <xf numFmtId="0" fontId="28" fillId="0" borderId="0" xfId="8" applyFont="1" applyAlignment="1">
      <alignment horizontal="left" vertical="center" wrapText="1"/>
    </xf>
    <xf numFmtId="0" fontId="63" fillId="0" borderId="46" xfId="7" applyNumberFormat="1" applyFont="1" applyFill="1" applyBorder="1" applyAlignment="1" applyProtection="1">
      <alignment horizontal="left"/>
    </xf>
    <xf numFmtId="0" fontId="63" fillId="7" borderId="69" xfId="7" applyNumberFormat="1" applyFont="1" applyFill="1" applyBorder="1" applyAlignment="1" applyProtection="1">
      <alignment horizontal="left"/>
    </xf>
    <xf numFmtId="0" fontId="63" fillId="7" borderId="85" xfId="7" applyNumberFormat="1" applyFont="1" applyFill="1" applyBorder="1" applyAlignment="1">
      <alignment horizontal="left"/>
    </xf>
    <xf numFmtId="0" fontId="63" fillId="7" borderId="86" xfId="7" applyNumberFormat="1" applyFont="1" applyFill="1" applyBorder="1" applyAlignment="1">
      <alignment horizontal="left"/>
    </xf>
    <xf numFmtId="0" fontId="63" fillId="7" borderId="85" xfId="7" applyNumberFormat="1" applyFont="1" applyFill="1" applyBorder="1" applyAlignment="1" applyProtection="1">
      <alignment horizontal="left"/>
    </xf>
    <xf numFmtId="0" fontId="63" fillId="7" borderId="86" xfId="7" applyNumberFormat="1" applyFont="1" applyFill="1" applyBorder="1" applyAlignment="1" applyProtection="1">
      <alignment horizontal="left"/>
    </xf>
    <xf numFmtId="0" fontId="63" fillId="7" borderId="87" xfId="7" applyNumberFormat="1" applyFont="1" applyFill="1" applyBorder="1" applyAlignment="1">
      <alignment horizontal="left"/>
    </xf>
    <xf numFmtId="0" fontId="63" fillId="7" borderId="88" xfId="7" applyNumberFormat="1" applyFont="1" applyFill="1" applyBorder="1" applyAlignment="1">
      <alignment horizontal="left"/>
    </xf>
    <xf numFmtId="0" fontId="63" fillId="10" borderId="89" xfId="7" applyNumberFormat="1" applyFont="1" applyFill="1" applyBorder="1" applyAlignment="1" applyProtection="1">
      <alignment horizontal="left"/>
    </xf>
    <xf numFmtId="0" fontId="63" fillId="10" borderId="89" xfId="7" applyNumberFormat="1" applyFont="1" applyFill="1" applyBorder="1" applyAlignment="1">
      <alignment horizontal="left"/>
    </xf>
    <xf numFmtId="0" fontId="74" fillId="0" borderId="15" xfId="9" applyFont="1" applyBorder="1" applyAlignment="1">
      <alignment horizontal="left"/>
    </xf>
    <xf numFmtId="170" fontId="76" fillId="3" borderId="90" xfId="2" applyFont="1" applyFill="1" applyBorder="1" applyAlignment="1">
      <alignment horizontal="left" vertical="center" wrapText="1"/>
    </xf>
    <xf numFmtId="170" fontId="76" fillId="3" borderId="70" xfId="2" applyFont="1" applyFill="1" applyBorder="1" applyAlignment="1">
      <alignment horizontal="left" vertical="center" wrapText="1"/>
    </xf>
    <xf numFmtId="170" fontId="76" fillId="0" borderId="71" xfId="2" applyFont="1" applyBorder="1" applyAlignment="1">
      <alignment horizontal="left" vertical="center" wrapText="1"/>
    </xf>
    <xf numFmtId="170" fontId="76" fillId="0" borderId="70" xfId="2" applyFont="1" applyBorder="1" applyAlignment="1">
      <alignment horizontal="left" vertical="center" wrapText="1"/>
    </xf>
    <xf numFmtId="0" fontId="74" fillId="0" borderId="16" xfId="9" applyFont="1" applyBorder="1" applyAlignment="1">
      <alignment horizontal="left" wrapText="1"/>
    </xf>
    <xf numFmtId="0" fontId="74" fillId="0" borderId="10" xfId="9" applyFont="1" applyBorder="1" applyAlignment="1">
      <alignment horizontal="left" wrapText="1"/>
    </xf>
    <xf numFmtId="0" fontId="74" fillId="0" borderId="33" xfId="9" applyFont="1" applyBorder="1" applyAlignment="1">
      <alignment horizontal="left" wrapText="1"/>
    </xf>
    <xf numFmtId="0" fontId="78" fillId="8" borderId="15" xfId="9" applyFont="1" applyFill="1" applyBorder="1" applyAlignment="1">
      <alignment horizontal="center"/>
    </xf>
    <xf numFmtId="170" fontId="76" fillId="3" borderId="91" xfId="2" applyFont="1" applyFill="1" applyBorder="1" applyAlignment="1">
      <alignment horizontal="left" vertical="center" wrapText="1"/>
    </xf>
    <xf numFmtId="170" fontId="76" fillId="3" borderId="71" xfId="2" applyFont="1" applyFill="1" applyBorder="1" applyAlignment="1">
      <alignment horizontal="left" vertical="center" wrapText="1"/>
    </xf>
    <xf numFmtId="170" fontId="76" fillId="0" borderId="65" xfId="2" applyFont="1" applyBorder="1" applyAlignment="1">
      <alignment horizontal="center" wrapText="1"/>
    </xf>
    <xf numFmtId="170" fontId="76" fillId="0" borderId="73" xfId="2" applyFont="1" applyBorder="1" applyAlignment="1">
      <alignment horizontal="center" wrapText="1"/>
    </xf>
    <xf numFmtId="170" fontId="76" fillId="0" borderId="90" xfId="2" applyFont="1" applyBorder="1" applyAlignment="1">
      <alignment horizontal="left" vertical="center" wrapText="1"/>
    </xf>
    <xf numFmtId="170" fontId="76" fillId="0" borderId="91" xfId="2" applyFont="1" applyBorder="1" applyAlignment="1">
      <alignment horizontal="left" vertical="center" wrapText="1"/>
    </xf>
  </cellXfs>
  <cellStyles count="10">
    <cellStyle name="Excel Built-in Normal" xfId="1"/>
    <cellStyle name="Excel Built-in Normal_Vegetace-arbo_podetapa 1.2 fin" xfId="2"/>
    <cellStyle name="Hypertextový odkaz" xfId="3" builtinId="8"/>
    <cellStyle name="normální" xfId="0" builtinId="0"/>
    <cellStyle name="normální 2" xfId="4"/>
    <cellStyle name="normální 2_SOKOLOV_IA-ETAPA" xfId="5"/>
    <cellStyle name="normální_Rozpocet-SOKOLOV–1.etapa_VODOVOD" xfId="6"/>
    <cellStyle name="normální_SOKOLOV_IA-ETAPA" xfId="7"/>
    <cellStyle name="normální_Sokolov-podetapa_2" xfId="8"/>
    <cellStyle name="normální_Vegetace-arbo_podetapa 1.2 fin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sp macro="" textlink="">
      <xdr:nvSpPr>
        <xdr:cNvPr id="2049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5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sp macro="" textlink="">
      <xdr:nvSpPr>
        <xdr:cNvPr id="3073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6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kolov%20obnova%20hr&#780;bitova%201.Etapa,%20podetapa%2002%20-%20rozpocet_revize_241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y/RTS%20Stavitel%202016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okolov/Rozpocet-SOKOLOV&#8211;1.etapa_VODOVO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okolov/Sokolov-podetapa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OVN"/>
      <sheetName val="Stavební část"/>
      <sheetName val="Vodovod"/>
      <sheetName val="Komunikace"/>
      <sheetName val="EI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7568778.3799999999</v>
          </cell>
        </row>
        <row r="26">
          <cell r="G26">
            <v>1589443.4597999998</v>
          </cell>
        </row>
        <row r="29">
          <cell r="G29">
            <v>9158221.8398000002</v>
          </cell>
          <cell r="J29" t="str">
            <v>CZK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</sheetNames>
    <sheetDataSet>
      <sheetData sheetId="0">
        <row r="6">
          <cell r="K6" t="str">
            <v>Sokolov - obnova a rozšíření hřbitova</v>
          </cell>
        </row>
        <row r="8">
          <cell r="AN8" t="str">
            <v>16. 1. 2024</v>
          </cell>
        </row>
        <row r="13">
          <cell r="AN13" t="str">
            <v/>
          </cell>
        </row>
        <row r="14">
          <cell r="E14" t="str">
            <v/>
          </cell>
          <cell r="AN14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Pokyny pro vyplnění"/>
    </sheetNames>
    <sheetDataSet>
      <sheetData sheetId="0">
        <row r="6">
          <cell r="K6" t="str">
            <v>SOKOLOV - OBNOVA A ROZŠÍŘENÍ HŘBITOVA – 1.etapa</v>
          </cell>
        </row>
        <row r="8">
          <cell r="AN8" t="str">
            <v>2. 10. 2024</v>
          </cell>
        </row>
        <row r="13">
          <cell r="AN13" t="str">
            <v/>
          </cell>
        </row>
        <row r="14">
          <cell r="E14" t="str">
            <v/>
          </cell>
          <cell r="AN14" t="str">
            <v/>
          </cell>
        </row>
        <row r="16">
          <cell r="AN16" t="str">
            <v/>
          </cell>
        </row>
        <row r="17">
          <cell r="E17" t="str">
            <v/>
          </cell>
          <cell r="AN1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1351003" TargetMode="External"/><Relationship Id="rId13" Type="http://schemas.openxmlformats.org/officeDocument/2006/relationships/hyperlink" Target="https://podminky.urs.cz/item/CS_URS_2024_01/564861111" TargetMode="External"/><Relationship Id="rId18" Type="http://schemas.openxmlformats.org/officeDocument/2006/relationships/hyperlink" Target="https://podminky.urs.cz/item/CS_URS_2024_01/997221571" TargetMode="External"/><Relationship Id="rId3" Type="http://schemas.openxmlformats.org/officeDocument/2006/relationships/hyperlink" Target="https://podminky.urs.cz/item/CS_URS_2024_01/122252205" TargetMode="External"/><Relationship Id="rId21" Type="http://schemas.openxmlformats.org/officeDocument/2006/relationships/hyperlink" Target="https://podminky.urs.cz/item/CS_URS_2024_01/998223011" TargetMode="External"/><Relationship Id="rId7" Type="http://schemas.openxmlformats.org/officeDocument/2006/relationships/hyperlink" Target="https://podminky.urs.cz/item/CS_URS_2024_01/181152302" TargetMode="External"/><Relationship Id="rId12" Type="http://schemas.openxmlformats.org/officeDocument/2006/relationships/hyperlink" Target="https://podminky.urs.cz/item/CS_URS_2024_01/564851111" TargetMode="External"/><Relationship Id="rId17" Type="http://schemas.openxmlformats.org/officeDocument/2006/relationships/hyperlink" Target="https://podminky.urs.cz/item/CS_URS_2024_01/919735112" TargetMode="External"/><Relationship Id="rId2" Type="http://schemas.openxmlformats.org/officeDocument/2006/relationships/hyperlink" Target="https://podminky.urs.cz/item/CS_URS_2024_01/113204111" TargetMode="External"/><Relationship Id="rId16" Type="http://schemas.openxmlformats.org/officeDocument/2006/relationships/hyperlink" Target="https://podminky.urs.cz/item/CS_URS_2024_01/916111123" TargetMode="External"/><Relationship Id="rId20" Type="http://schemas.openxmlformats.org/officeDocument/2006/relationships/hyperlink" Target="https://podminky.urs.cz/item/CS_URS_2024_01/997221861" TargetMode="External"/><Relationship Id="rId1" Type="http://schemas.openxmlformats.org/officeDocument/2006/relationships/hyperlink" Target="https://podminky.urs.cz/item/CS_URS_2024_01/113106123" TargetMode="External"/><Relationship Id="rId6" Type="http://schemas.openxmlformats.org/officeDocument/2006/relationships/hyperlink" Target="https://podminky.urs.cz/item/CS_URS_2024_01/171201231" TargetMode="External"/><Relationship Id="rId11" Type="http://schemas.openxmlformats.org/officeDocument/2006/relationships/hyperlink" Target="https://podminky.urs.cz/item/CS_URS_2024_01/564761101" TargetMode="External"/><Relationship Id="rId5" Type="http://schemas.openxmlformats.org/officeDocument/2006/relationships/hyperlink" Target="https://podminky.urs.cz/item/CS_URS_2024_01/162751119" TargetMode="External"/><Relationship Id="rId15" Type="http://schemas.openxmlformats.org/officeDocument/2006/relationships/hyperlink" Target="https://podminky.urs.cz/item/CS_URS_2024_01/591211111" TargetMode="External"/><Relationship Id="rId10" Type="http://schemas.openxmlformats.org/officeDocument/2006/relationships/hyperlink" Target="https://podminky.urs.cz/item/CS_URS_2024_01/564760101" TargetMode="External"/><Relationship Id="rId19" Type="http://schemas.openxmlformats.org/officeDocument/2006/relationships/hyperlink" Target="https://podminky.urs.cz/item/CS_URS_2024_01/997221579" TargetMode="External"/><Relationship Id="rId4" Type="http://schemas.openxmlformats.org/officeDocument/2006/relationships/hyperlink" Target="https://podminky.urs.cz/item/CS_URS_2024_01/162751117" TargetMode="External"/><Relationship Id="rId9" Type="http://schemas.openxmlformats.org/officeDocument/2006/relationships/hyperlink" Target="https://podminky.urs.cz/item/CS_URS_2024_01/291111111" TargetMode="External"/><Relationship Id="rId14" Type="http://schemas.openxmlformats.org/officeDocument/2006/relationships/hyperlink" Target="https://podminky.urs.cz/item/CS_URS_2024_01/591111111" TargetMode="External"/><Relationship Id="rId22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C11" sqref="C11"/>
    </sheetView>
  </sheetViews>
  <sheetFormatPr defaultRowHeight="12.5"/>
  <sheetData>
    <row r="1" spans="1:7" ht="13">
      <c r="A1" s="21" t="s">
        <v>869</v>
      </c>
    </row>
    <row r="2" spans="1:7" ht="69" customHeight="1">
      <c r="A2" s="900" t="s">
        <v>870</v>
      </c>
      <c r="B2" s="900"/>
      <c r="C2" s="900"/>
      <c r="D2" s="900"/>
      <c r="E2" s="900"/>
      <c r="F2" s="900"/>
      <c r="G2" s="900"/>
    </row>
  </sheetData>
  <sheetProtection formatRows="0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topLeftCell="B1" zoomScaleSheetLayoutView="75" workbookViewId="0">
      <selection activeCell="D5" sqref="D5:G5"/>
    </sheetView>
  </sheetViews>
  <sheetFormatPr defaultColWidth="9" defaultRowHeight="12.5"/>
  <cols>
    <col min="1" max="1" width="8.453125" hidden="1" customWidth="1"/>
    <col min="2" max="2" width="13.453125" customWidth="1"/>
    <col min="3" max="3" width="7.453125" style="48" customWidth="1"/>
    <col min="4" max="4" width="13" style="48" customWidth="1"/>
    <col min="5" max="5" width="9.54296875" style="48" customWidth="1"/>
    <col min="6" max="6" width="11.54296875" customWidth="1"/>
    <col min="7" max="9" width="13" customWidth="1"/>
    <col min="10" max="10" width="5.54296875" customWidth="1"/>
    <col min="11" max="11" width="4.453125" customWidth="1"/>
    <col min="12" max="15" width="10.54296875" customWidth="1"/>
  </cols>
  <sheetData>
    <row r="1" spans="1:15" ht="33.75" customHeight="1">
      <c r="A1" s="43" t="s">
        <v>867</v>
      </c>
      <c r="B1" s="910" t="s">
        <v>432</v>
      </c>
      <c r="C1" s="911"/>
      <c r="D1" s="911"/>
      <c r="E1" s="911"/>
      <c r="F1" s="911"/>
      <c r="G1" s="911"/>
      <c r="H1" s="911"/>
      <c r="I1" s="911"/>
      <c r="J1" s="912"/>
    </row>
    <row r="2" spans="1:15" ht="36" customHeight="1">
      <c r="A2" s="2"/>
      <c r="B2" s="72" t="s">
        <v>855</v>
      </c>
      <c r="C2" s="73"/>
      <c r="D2" s="74" t="s">
        <v>872</v>
      </c>
      <c r="E2" s="918" t="s">
        <v>873</v>
      </c>
      <c r="F2" s="919"/>
      <c r="G2" s="919"/>
      <c r="H2" s="919"/>
      <c r="I2" s="919"/>
      <c r="J2" s="920"/>
      <c r="O2" s="1"/>
    </row>
    <row r="3" spans="1:15" ht="27" hidden="1" customHeight="1">
      <c r="A3" s="2"/>
      <c r="B3" s="75"/>
      <c r="C3" s="73"/>
      <c r="D3" s="76"/>
      <c r="E3" s="923"/>
      <c r="F3" s="924"/>
      <c r="G3" s="924"/>
      <c r="H3" s="924"/>
      <c r="I3" s="924"/>
      <c r="J3" s="925"/>
    </row>
    <row r="4" spans="1:15" ht="23.25" customHeight="1">
      <c r="A4" s="2"/>
      <c r="B4" s="77"/>
      <c r="C4" s="78"/>
      <c r="D4" s="79"/>
      <c r="E4" s="928" t="s">
        <v>326</v>
      </c>
      <c r="F4" s="928"/>
      <c r="G4" s="928"/>
      <c r="H4" s="928"/>
      <c r="I4" s="928"/>
      <c r="J4" s="929"/>
    </row>
    <row r="5" spans="1:15" ht="24" customHeight="1">
      <c r="A5" s="2"/>
      <c r="B5" s="31" t="s">
        <v>854</v>
      </c>
      <c r="D5" s="921"/>
      <c r="E5" s="922"/>
      <c r="F5" s="922"/>
      <c r="G5" s="922"/>
      <c r="H5" s="18" t="s">
        <v>871</v>
      </c>
      <c r="I5" s="22"/>
      <c r="J5" s="8"/>
    </row>
    <row r="6" spans="1:15" ht="15.75" customHeight="1">
      <c r="A6" s="2"/>
      <c r="B6" s="28"/>
      <c r="C6" s="51"/>
      <c r="D6" s="916"/>
      <c r="E6" s="917"/>
      <c r="F6" s="917"/>
      <c r="G6" s="917"/>
      <c r="H6" s="18" t="s">
        <v>865</v>
      </c>
      <c r="I6" s="22"/>
      <c r="J6" s="8"/>
    </row>
    <row r="7" spans="1:15" ht="15.75" customHeight="1">
      <c r="A7" s="2"/>
      <c r="B7" s="29"/>
      <c r="C7" s="52"/>
      <c r="D7" s="49"/>
      <c r="E7" s="931"/>
      <c r="F7" s="932"/>
      <c r="G7" s="932"/>
      <c r="H7" s="24"/>
      <c r="I7" s="23"/>
      <c r="J7" s="33"/>
    </row>
    <row r="8" spans="1:15" ht="24" hidden="1" customHeight="1">
      <c r="A8" s="2"/>
      <c r="B8" s="31" t="s">
        <v>852</v>
      </c>
      <c r="D8" s="47"/>
      <c r="H8" s="18" t="s">
        <v>871</v>
      </c>
      <c r="I8" s="22"/>
      <c r="J8" s="8"/>
    </row>
    <row r="9" spans="1:15" ht="15.75" hidden="1" customHeight="1">
      <c r="A9" s="2"/>
      <c r="B9" s="2"/>
      <c r="D9" s="47"/>
      <c r="H9" s="18" t="s">
        <v>865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851</v>
      </c>
      <c r="D11" s="927"/>
      <c r="E11" s="927"/>
      <c r="F11" s="927"/>
      <c r="G11" s="927"/>
      <c r="H11" s="18" t="s">
        <v>871</v>
      </c>
      <c r="I11" s="81"/>
      <c r="J11" s="8"/>
    </row>
    <row r="12" spans="1:15" ht="15.75" customHeight="1">
      <c r="A12" s="2"/>
      <c r="B12" s="28"/>
      <c r="C12" s="51"/>
      <c r="D12" s="915"/>
      <c r="E12" s="915"/>
      <c r="F12" s="915"/>
      <c r="G12" s="915"/>
      <c r="H12" s="18" t="s">
        <v>865</v>
      </c>
      <c r="I12" s="81"/>
      <c r="J12" s="8"/>
    </row>
    <row r="13" spans="1:15" ht="15.75" customHeight="1">
      <c r="A13" s="2"/>
      <c r="B13" s="29"/>
      <c r="C13" s="52"/>
      <c r="D13" s="80"/>
      <c r="E13" s="913"/>
      <c r="F13" s="914"/>
      <c r="G13" s="914"/>
      <c r="H13" s="19"/>
      <c r="I13" s="23"/>
      <c r="J13" s="33"/>
    </row>
    <row r="14" spans="1:15" ht="15.75" customHeight="1">
      <c r="A14" s="2"/>
      <c r="B14" s="39" t="s">
        <v>853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>
      <c r="A15" s="2"/>
      <c r="B15" s="34" t="s">
        <v>863</v>
      </c>
      <c r="C15" s="57"/>
      <c r="D15" s="50"/>
      <c r="E15" s="926"/>
      <c r="F15" s="926"/>
      <c r="G15" s="930"/>
      <c r="H15" s="930"/>
      <c r="I15" s="930" t="s">
        <v>862</v>
      </c>
      <c r="J15" s="933"/>
    </row>
    <row r="16" spans="1:15" ht="23.25" customHeight="1">
      <c r="A16" s="116" t="s">
        <v>857</v>
      </c>
      <c r="B16" s="36" t="s">
        <v>857</v>
      </c>
      <c r="C16" s="58"/>
      <c r="D16" s="59"/>
      <c r="E16" s="901"/>
      <c r="F16" s="902"/>
      <c r="G16" s="901"/>
      <c r="H16" s="902"/>
      <c r="I16" s="901">
        <f>I55+I56+I57+I58+I59+I60+I61+I62+I63</f>
        <v>0</v>
      </c>
      <c r="J16" s="905"/>
    </row>
    <row r="17" spans="1:10" ht="23.25" customHeight="1">
      <c r="A17" s="116" t="s">
        <v>858</v>
      </c>
      <c r="B17" s="36" t="s">
        <v>858</v>
      </c>
      <c r="C17" s="58"/>
      <c r="D17" s="59"/>
      <c r="E17" s="901"/>
      <c r="F17" s="902"/>
      <c r="G17" s="901"/>
      <c r="H17" s="902"/>
      <c r="I17" s="901">
        <f>SUMIF(F55:F68,A17,I55:I68)</f>
        <v>0</v>
      </c>
      <c r="J17" s="905"/>
    </row>
    <row r="18" spans="1:10" ht="23.25" customHeight="1">
      <c r="A18" s="116" t="s">
        <v>859</v>
      </c>
      <c r="B18" s="36" t="s">
        <v>859</v>
      </c>
      <c r="C18" s="58"/>
      <c r="D18" s="59"/>
      <c r="E18" s="901"/>
      <c r="F18" s="902"/>
      <c r="G18" s="901"/>
      <c r="H18" s="902"/>
      <c r="I18" s="901">
        <f>I70+I71+I72+I73+I74</f>
        <v>0</v>
      </c>
      <c r="J18" s="905"/>
    </row>
    <row r="19" spans="1:10" ht="23.25" customHeight="1">
      <c r="A19" s="116" t="s">
        <v>902</v>
      </c>
      <c r="B19" s="36" t="s">
        <v>860</v>
      </c>
      <c r="C19" s="58"/>
      <c r="D19" s="59"/>
      <c r="E19" s="901"/>
      <c r="F19" s="902"/>
      <c r="G19" s="901"/>
      <c r="H19" s="902"/>
      <c r="I19" s="901">
        <f>I65</f>
        <v>0</v>
      </c>
      <c r="J19" s="905"/>
    </row>
    <row r="20" spans="1:10" ht="23.25" customHeight="1">
      <c r="A20" s="116" t="s">
        <v>901</v>
      </c>
      <c r="B20" s="36" t="s">
        <v>861</v>
      </c>
      <c r="C20" s="58"/>
      <c r="D20" s="59"/>
      <c r="E20" s="901"/>
      <c r="F20" s="902"/>
      <c r="G20" s="901"/>
      <c r="H20" s="902"/>
      <c r="I20" s="901">
        <f>I64</f>
        <v>0</v>
      </c>
      <c r="J20" s="905"/>
    </row>
    <row r="21" spans="1:10" ht="23.25" customHeight="1">
      <c r="A21" s="2"/>
      <c r="B21" s="44" t="s">
        <v>862</v>
      </c>
      <c r="C21" s="60"/>
      <c r="D21" s="61"/>
      <c r="E21" s="937"/>
      <c r="F21" s="938"/>
      <c r="G21" s="937"/>
      <c r="H21" s="938"/>
      <c r="I21" s="937">
        <f>SUM(I16:J20)</f>
        <v>0</v>
      </c>
      <c r="J21" s="939"/>
    </row>
    <row r="22" spans="1:10" ht="33" customHeight="1">
      <c r="A22" s="2"/>
      <c r="B22" s="38" t="s">
        <v>864</v>
      </c>
      <c r="C22" s="58"/>
      <c r="D22" s="59"/>
      <c r="E22" s="62"/>
      <c r="F22" s="37"/>
      <c r="G22" s="812"/>
      <c r="H22" s="812"/>
      <c r="I22" s="812"/>
      <c r="J22" s="813"/>
    </row>
    <row r="23" spans="1:10" ht="23.25" customHeight="1">
      <c r="A23" s="2">
        <f>ZakladDPHSni*SazbaDPH1/100</f>
        <v>0</v>
      </c>
      <c r="B23" s="36" t="s">
        <v>844</v>
      </c>
      <c r="C23" s="58"/>
      <c r="D23" s="59"/>
      <c r="E23" s="63">
        <v>12</v>
      </c>
      <c r="F23" s="37" t="s">
        <v>832</v>
      </c>
      <c r="G23" s="940">
        <f>ZakladDPHSniVypocet</f>
        <v>0</v>
      </c>
      <c r="H23" s="941"/>
      <c r="I23" s="941"/>
      <c r="J23" s="813" t="str">
        <f t="shared" ref="J23:J28" si="0">Mena</f>
        <v>CZK</v>
      </c>
    </row>
    <row r="24" spans="1:10" ht="23.25" customHeight="1">
      <c r="A24" s="2">
        <f>(A23-INT(A23))*100</f>
        <v>0</v>
      </c>
      <c r="B24" s="36" t="s">
        <v>845</v>
      </c>
      <c r="C24" s="58"/>
      <c r="D24" s="59"/>
      <c r="E24" s="63">
        <f>SazbaDPH1</f>
        <v>12</v>
      </c>
      <c r="F24" s="37" t="s">
        <v>832</v>
      </c>
      <c r="G24" s="908">
        <f>A23</f>
        <v>0</v>
      </c>
      <c r="H24" s="909"/>
      <c r="I24" s="909"/>
      <c r="J24" s="813" t="str">
        <f t="shared" si="0"/>
        <v>CZK</v>
      </c>
    </row>
    <row r="25" spans="1:10" ht="23.25" customHeight="1">
      <c r="A25" s="2">
        <f>ZakladDPHZakl*SazbaDPH2/100</f>
        <v>0</v>
      </c>
      <c r="B25" s="36" t="s">
        <v>846</v>
      </c>
      <c r="C25" s="58"/>
      <c r="D25" s="59"/>
      <c r="E25" s="63">
        <v>21</v>
      </c>
      <c r="F25" s="37" t="s">
        <v>832</v>
      </c>
      <c r="G25" s="940">
        <f>ZakladDPHZaklVypocet</f>
        <v>0</v>
      </c>
      <c r="H25" s="941"/>
      <c r="I25" s="941"/>
      <c r="J25" s="813" t="str">
        <f t="shared" si="0"/>
        <v>CZK</v>
      </c>
    </row>
    <row r="26" spans="1:10" ht="23.25" customHeight="1">
      <c r="A26" s="2">
        <f>(A25-INT(A25))*100</f>
        <v>0</v>
      </c>
      <c r="B26" s="32" t="s">
        <v>847</v>
      </c>
      <c r="C26" s="64"/>
      <c r="D26" s="50"/>
      <c r="E26" s="65">
        <f>SazbaDPH2</f>
        <v>21</v>
      </c>
      <c r="F26" s="30" t="s">
        <v>832</v>
      </c>
      <c r="G26" s="942">
        <f>A25</f>
        <v>0</v>
      </c>
      <c r="H26" s="943"/>
      <c r="I26" s="943"/>
      <c r="J26" s="814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836</v>
      </c>
      <c r="C27" s="66"/>
      <c r="D27" s="67"/>
      <c r="E27" s="66"/>
      <c r="F27" s="16"/>
      <c r="G27" s="906">
        <f>CenaCelkem-(ZakladDPHSni+DPHSni+ZakladDPHZakl+DPHZakl)</f>
        <v>0</v>
      </c>
      <c r="H27" s="906"/>
      <c r="I27" s="906"/>
      <c r="J27" s="815" t="str">
        <f t="shared" si="0"/>
        <v>CZK</v>
      </c>
    </row>
    <row r="28" spans="1:10" ht="27.75" hidden="1" customHeight="1" thickBot="1">
      <c r="A28" s="2"/>
      <c r="B28" s="98" t="s">
        <v>856</v>
      </c>
      <c r="C28" s="99"/>
      <c r="D28" s="99"/>
      <c r="E28" s="100"/>
      <c r="F28" s="101"/>
      <c r="G28" s="907">
        <f>ZakladDPHSniVypocet+ZakladDPHZaklVypocet</f>
        <v>0</v>
      </c>
      <c r="H28" s="907"/>
      <c r="I28" s="907"/>
      <c r="J28" s="816" t="str">
        <f t="shared" si="0"/>
        <v>CZK</v>
      </c>
    </row>
    <row r="29" spans="1:10" ht="27.75" customHeight="1" thickBot="1">
      <c r="A29" s="2">
        <f>(A27-INT(A27))*100</f>
        <v>0</v>
      </c>
      <c r="B29" s="98" t="s">
        <v>866</v>
      </c>
      <c r="C29" s="102"/>
      <c r="D29" s="102"/>
      <c r="E29" s="102"/>
      <c r="F29" s="103"/>
      <c r="G29" s="907">
        <f>A27</f>
        <v>0</v>
      </c>
      <c r="H29" s="907"/>
      <c r="I29" s="907"/>
      <c r="J29" s="817" t="s">
        <v>880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843</v>
      </c>
      <c r="D32" s="69"/>
      <c r="E32" s="69"/>
      <c r="F32" s="15" t="s">
        <v>842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903"/>
      <c r="E34" s="904"/>
      <c r="G34" s="945"/>
      <c r="H34" s="946"/>
      <c r="I34" s="946"/>
      <c r="J34" s="25"/>
    </row>
    <row r="35" spans="1:10" ht="12.75" customHeight="1">
      <c r="A35" s="2"/>
      <c r="B35" s="2"/>
      <c r="D35" s="944" t="s">
        <v>834</v>
      </c>
      <c r="E35" s="944"/>
      <c r="H35" s="10" t="s">
        <v>835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4" t="s">
        <v>848</v>
      </c>
      <c r="C37" s="85"/>
      <c r="D37" s="85"/>
      <c r="E37" s="85"/>
      <c r="F37" s="86"/>
      <c r="G37" s="86"/>
      <c r="H37" s="86"/>
      <c r="I37" s="86"/>
      <c r="J37" s="87"/>
    </row>
    <row r="38" spans="1:10" ht="25.5" customHeight="1">
      <c r="A38" s="83" t="s">
        <v>868</v>
      </c>
      <c r="B38" s="88" t="s">
        <v>849</v>
      </c>
      <c r="C38" s="89" t="s">
        <v>837</v>
      </c>
      <c r="D38" s="89"/>
      <c r="E38" s="89"/>
      <c r="F38" s="90" t="str">
        <f>B23</f>
        <v>Základ pro sníženou DPH</v>
      </c>
      <c r="G38" s="90" t="str">
        <f>B25</f>
        <v>Základ pro základní DPH</v>
      </c>
      <c r="H38" s="91" t="s">
        <v>850</v>
      </c>
      <c r="I38" s="91" t="s">
        <v>833</v>
      </c>
      <c r="J38" s="92"/>
    </row>
    <row r="39" spans="1:10" ht="25.5" hidden="1" customHeight="1">
      <c r="A39" s="83">
        <v>1</v>
      </c>
      <c r="B39" s="93" t="s">
        <v>874</v>
      </c>
      <c r="C39" s="952"/>
      <c r="D39" s="952"/>
      <c r="E39" s="952"/>
      <c r="F39" s="94">
        <f>OVN!AE26+'Stavební část'!AE215</f>
        <v>0</v>
      </c>
      <c r="G39" s="95">
        <f>OVN!AF26+'Stavební část'!AF215</f>
        <v>0</v>
      </c>
      <c r="H39" s="96">
        <f>(F39*SazbaDPH1/100)+(G39*SazbaDPH2/100)</f>
        <v>0</v>
      </c>
      <c r="I39" s="96">
        <f>F39+G39+H39</f>
        <v>0</v>
      </c>
      <c r="J39" s="97"/>
    </row>
    <row r="40" spans="1:10" s="152" customFormat="1" ht="25.5" customHeight="1">
      <c r="A40" s="150">
        <v>2</v>
      </c>
      <c r="B40" s="151" t="s">
        <v>875</v>
      </c>
      <c r="C40" s="935" t="s">
        <v>876</v>
      </c>
      <c r="D40" s="935"/>
      <c r="E40" s="935"/>
      <c r="F40" s="806">
        <f>OVN!AE26</f>
        <v>0</v>
      </c>
      <c r="G40" s="807">
        <f>OVN!G26</f>
        <v>0</v>
      </c>
      <c r="H40" s="807">
        <f>(F40*SazbaDPH1/100)+(G40*SazbaDPH2/100)</f>
        <v>0</v>
      </c>
      <c r="I40" s="807">
        <f>F40+G40+H40</f>
        <v>0</v>
      </c>
      <c r="J40" s="808"/>
    </row>
    <row r="41" spans="1:10" s="152" customFormat="1" ht="25.5" hidden="1" customHeight="1">
      <c r="A41" s="150"/>
      <c r="B41" s="153"/>
      <c r="C41" s="935"/>
      <c r="D41" s="935"/>
      <c r="E41" s="935"/>
      <c r="F41" s="806"/>
      <c r="G41" s="807"/>
      <c r="H41" s="807"/>
      <c r="I41" s="807"/>
      <c r="J41" s="808"/>
    </row>
    <row r="42" spans="1:10" s="152" customFormat="1" ht="25.5" customHeight="1">
      <c r="A42" s="150">
        <v>2</v>
      </c>
      <c r="B42" s="151" t="s">
        <v>877</v>
      </c>
      <c r="C42" s="935" t="s">
        <v>315</v>
      </c>
      <c r="D42" s="935"/>
      <c r="E42" s="935"/>
      <c r="F42" s="806">
        <f>'Stavební část'!AE215</f>
        <v>0</v>
      </c>
      <c r="G42" s="807">
        <f>'Stavební část'!G215</f>
        <v>0</v>
      </c>
      <c r="H42" s="807">
        <f t="shared" ref="H42:H47" si="1">(F42*SazbaDPH1/100)+(G42*SazbaDPH2/100)</f>
        <v>0</v>
      </c>
      <c r="I42" s="807">
        <f t="shared" ref="I42:I47" si="2">F42+G42+H42</f>
        <v>0</v>
      </c>
      <c r="J42" s="808"/>
    </row>
    <row r="43" spans="1:10" s="152" customFormat="1" ht="25.5" customHeight="1">
      <c r="A43" s="150"/>
      <c r="B43" s="169">
        <v>4</v>
      </c>
      <c r="C43" s="935" t="s">
        <v>316</v>
      </c>
      <c r="D43" s="935"/>
      <c r="E43" s="935"/>
      <c r="F43" s="806">
        <v>0</v>
      </c>
      <c r="G43" s="807">
        <f>Vodovod!K32</f>
        <v>0</v>
      </c>
      <c r="H43" s="807">
        <f t="shared" si="1"/>
        <v>0</v>
      </c>
      <c r="I43" s="807">
        <f t="shared" si="2"/>
        <v>0</v>
      </c>
      <c r="J43" s="808"/>
    </row>
    <row r="44" spans="1:10" s="152" customFormat="1" ht="25.5" customHeight="1">
      <c r="A44" s="150"/>
      <c r="B44" s="169">
        <v>5</v>
      </c>
      <c r="C44" s="935" t="s">
        <v>890</v>
      </c>
      <c r="D44" s="935"/>
      <c r="E44" s="935"/>
      <c r="F44" s="806">
        <v>0</v>
      </c>
      <c r="G44" s="807">
        <f>Komunikace!J87</f>
        <v>0</v>
      </c>
      <c r="H44" s="807">
        <f t="shared" si="1"/>
        <v>0</v>
      </c>
      <c r="I44" s="807">
        <f t="shared" si="2"/>
        <v>0</v>
      </c>
      <c r="J44" s="808"/>
    </row>
    <row r="45" spans="1:10" s="152" customFormat="1" ht="25.5" customHeight="1">
      <c r="A45" s="150"/>
      <c r="B45" s="169">
        <v>6</v>
      </c>
      <c r="C45" s="935" t="s">
        <v>317</v>
      </c>
      <c r="D45" s="935"/>
      <c r="E45" s="935"/>
      <c r="F45" s="806">
        <v>0</v>
      </c>
      <c r="G45" s="807">
        <f>EI!G32</f>
        <v>0</v>
      </c>
      <c r="H45" s="807">
        <f t="shared" si="1"/>
        <v>0</v>
      </c>
      <c r="I45" s="807">
        <f t="shared" si="2"/>
        <v>0</v>
      </c>
      <c r="J45" s="808"/>
    </row>
    <row r="46" spans="1:10" s="152" customFormat="1" ht="25.5" customHeight="1">
      <c r="A46" s="150"/>
      <c r="B46" s="169">
        <v>7</v>
      </c>
      <c r="C46" s="935" t="s">
        <v>318</v>
      </c>
      <c r="D46" s="935"/>
      <c r="E46" s="935"/>
      <c r="F46" s="806">
        <v>0</v>
      </c>
      <c r="G46" s="807">
        <f>'Vegetace vysadba pece'!G183</f>
        <v>0</v>
      </c>
      <c r="H46" s="807">
        <f t="shared" si="1"/>
        <v>0</v>
      </c>
      <c r="I46" s="807">
        <f t="shared" si="2"/>
        <v>0</v>
      </c>
      <c r="J46" s="808"/>
    </row>
    <row r="47" spans="1:10" s="152" customFormat="1" ht="25.5" customHeight="1">
      <c r="A47" s="150"/>
      <c r="B47" s="169">
        <v>8</v>
      </c>
      <c r="C47" s="935" t="s">
        <v>319</v>
      </c>
      <c r="D47" s="935"/>
      <c r="E47" s="935"/>
      <c r="F47" s="806">
        <v>0</v>
      </c>
      <c r="G47" s="807">
        <f>'Vegetace kaceni osetreni'!O96</f>
        <v>0</v>
      </c>
      <c r="H47" s="807">
        <f t="shared" si="1"/>
        <v>0</v>
      </c>
      <c r="I47" s="807">
        <f t="shared" si="2"/>
        <v>0</v>
      </c>
      <c r="J47" s="808"/>
    </row>
    <row r="48" spans="1:10" s="155" customFormat="1" ht="25.5" customHeight="1">
      <c r="A48" s="154"/>
      <c r="B48" s="949" t="s">
        <v>879</v>
      </c>
      <c r="C48" s="950"/>
      <c r="D48" s="950"/>
      <c r="E48" s="951"/>
      <c r="F48" s="809">
        <f>SUM(F40:F47)</f>
        <v>0</v>
      </c>
      <c r="G48" s="810">
        <f>SUM(G40:G47)</f>
        <v>0</v>
      </c>
      <c r="H48" s="810">
        <f>SUM(H40:H47)</f>
        <v>0</v>
      </c>
      <c r="I48" s="810">
        <f>SUM(I40:I47)</f>
        <v>0</v>
      </c>
      <c r="J48" s="811"/>
    </row>
    <row r="49" spans="1:10">
      <c r="F49" s="82"/>
      <c r="G49" s="82"/>
      <c r="H49" s="82"/>
      <c r="I49" s="82"/>
      <c r="J49" s="82"/>
    </row>
    <row r="52" spans="1:10" ht="15.5">
      <c r="B52" s="104" t="s">
        <v>881</v>
      </c>
    </row>
    <row r="54" spans="1:10" ht="25.5" customHeight="1">
      <c r="A54" s="106"/>
      <c r="B54" s="108" t="s">
        <v>849</v>
      </c>
      <c r="C54" s="108" t="s">
        <v>837</v>
      </c>
      <c r="D54" s="109"/>
      <c r="E54" s="109"/>
      <c r="F54" s="110" t="s">
        <v>882</v>
      </c>
      <c r="G54" s="110"/>
      <c r="H54" s="110"/>
      <c r="I54" s="110" t="s">
        <v>862</v>
      </c>
      <c r="J54" s="110"/>
    </row>
    <row r="55" spans="1:10" ht="36.75" customHeight="1">
      <c r="A55" s="107"/>
      <c r="B55" s="111" t="s">
        <v>883</v>
      </c>
      <c r="C55" s="947" t="s">
        <v>884</v>
      </c>
      <c r="D55" s="948"/>
      <c r="E55" s="948"/>
      <c r="F55" s="115" t="s">
        <v>857</v>
      </c>
      <c r="G55" s="112"/>
      <c r="H55" s="112"/>
      <c r="I55" s="112">
        <f>'Stavební část'!G8</f>
        <v>0</v>
      </c>
      <c r="J55" s="113"/>
    </row>
    <row r="56" spans="1:10" ht="36.75" customHeight="1">
      <c r="A56" s="107"/>
      <c r="B56" s="111" t="s">
        <v>885</v>
      </c>
      <c r="C56" s="947" t="s">
        <v>886</v>
      </c>
      <c r="D56" s="948"/>
      <c r="E56" s="948"/>
      <c r="F56" s="115" t="s">
        <v>857</v>
      </c>
      <c r="G56" s="112"/>
      <c r="H56" s="112"/>
      <c r="I56" s="112">
        <f>'Stavební část'!G59</f>
        <v>0</v>
      </c>
      <c r="J56" s="113"/>
    </row>
    <row r="57" spans="1:10" ht="36.75" customHeight="1">
      <c r="A57" s="107"/>
      <c r="B57" s="111" t="s">
        <v>887</v>
      </c>
      <c r="C57" s="947" t="s">
        <v>888</v>
      </c>
      <c r="D57" s="948"/>
      <c r="E57" s="948"/>
      <c r="F57" s="115" t="s">
        <v>857</v>
      </c>
      <c r="G57" s="112"/>
      <c r="H57" s="112"/>
      <c r="I57" s="112">
        <f>'Stavební část'!G76</f>
        <v>0</v>
      </c>
      <c r="J57" s="113"/>
    </row>
    <row r="58" spans="1:10" ht="36.75" customHeight="1">
      <c r="A58" s="107"/>
      <c r="B58" s="111" t="s">
        <v>889</v>
      </c>
      <c r="C58" s="947" t="s">
        <v>890</v>
      </c>
      <c r="D58" s="948"/>
      <c r="E58" s="948"/>
      <c r="F58" s="115" t="s">
        <v>857</v>
      </c>
      <c r="G58" s="112"/>
      <c r="H58" s="112"/>
      <c r="I58" s="112">
        <f>'Stavební část'!G103</f>
        <v>0</v>
      </c>
      <c r="J58" s="113"/>
    </row>
    <row r="59" spans="1:10" ht="36.75" customHeight="1">
      <c r="A59" s="107"/>
      <c r="B59" s="111" t="s">
        <v>891</v>
      </c>
      <c r="C59" s="947" t="s">
        <v>892</v>
      </c>
      <c r="D59" s="948"/>
      <c r="E59" s="948"/>
      <c r="F59" s="115" t="s">
        <v>857</v>
      </c>
      <c r="G59" s="112"/>
      <c r="H59" s="112"/>
      <c r="I59" s="112">
        <f>'Stavební část'!G119</f>
        <v>0</v>
      </c>
      <c r="J59" s="113"/>
    </row>
    <row r="60" spans="1:10" ht="36.75" customHeight="1">
      <c r="A60" s="107"/>
      <c r="B60" s="111" t="s">
        <v>893</v>
      </c>
      <c r="C60" s="947" t="s">
        <v>894</v>
      </c>
      <c r="D60" s="948"/>
      <c r="E60" s="948"/>
      <c r="F60" s="115" t="s">
        <v>857</v>
      </c>
      <c r="G60" s="112"/>
      <c r="H60" s="112"/>
      <c r="I60" s="112">
        <f>'Stavební část'!G126</f>
        <v>0</v>
      </c>
      <c r="J60" s="113"/>
    </row>
    <row r="61" spans="1:10" ht="36.75" customHeight="1">
      <c r="A61" s="107"/>
      <c r="B61" s="111" t="s">
        <v>895</v>
      </c>
      <c r="C61" s="947" t="s">
        <v>896</v>
      </c>
      <c r="D61" s="948"/>
      <c r="E61" s="948"/>
      <c r="F61" s="115" t="s">
        <v>857</v>
      </c>
      <c r="G61" s="112"/>
      <c r="H61" s="112"/>
      <c r="I61" s="112">
        <f>'Stavební část'!G131</f>
        <v>0</v>
      </c>
      <c r="J61" s="113"/>
    </row>
    <row r="62" spans="1:10" ht="36.75" customHeight="1">
      <c r="A62" s="107"/>
      <c r="B62" s="111" t="s">
        <v>897</v>
      </c>
      <c r="C62" s="947" t="s">
        <v>898</v>
      </c>
      <c r="D62" s="948"/>
      <c r="E62" s="948"/>
      <c r="F62" s="115" t="s">
        <v>857</v>
      </c>
      <c r="G62" s="112"/>
      <c r="H62" s="112"/>
      <c r="I62" s="112">
        <f>'Stavební část'!G134</f>
        <v>0</v>
      </c>
      <c r="J62" s="113"/>
    </row>
    <row r="63" spans="1:10" ht="36.75" customHeight="1">
      <c r="A63" s="107"/>
      <c r="B63" s="111" t="s">
        <v>899</v>
      </c>
      <c r="C63" s="947" t="s">
        <v>900</v>
      </c>
      <c r="D63" s="948"/>
      <c r="E63" s="948"/>
      <c r="F63" s="115" t="s">
        <v>857</v>
      </c>
      <c r="G63" s="112"/>
      <c r="H63" s="112"/>
      <c r="I63" s="112">
        <f>'Stavební část'!G151</f>
        <v>0</v>
      </c>
      <c r="J63" s="113"/>
    </row>
    <row r="64" spans="1:10" ht="36.75" customHeight="1">
      <c r="A64" s="107"/>
      <c r="B64" s="111" t="s">
        <v>901</v>
      </c>
      <c r="C64" s="947" t="s">
        <v>861</v>
      </c>
      <c r="D64" s="948"/>
      <c r="E64" s="948"/>
      <c r="F64" s="115" t="s">
        <v>320</v>
      </c>
      <c r="G64" s="112"/>
      <c r="H64" s="112"/>
      <c r="I64" s="112">
        <f>OVN!G8</f>
        <v>0</v>
      </c>
      <c r="J64" s="113"/>
    </row>
    <row r="65" spans="1:10" ht="36.75" customHeight="1">
      <c r="A65" s="107"/>
      <c r="B65" s="111" t="s">
        <v>902</v>
      </c>
      <c r="C65" s="947" t="s">
        <v>860</v>
      </c>
      <c r="D65" s="948"/>
      <c r="E65" s="948"/>
      <c r="F65" s="115" t="s">
        <v>902</v>
      </c>
      <c r="G65" s="112"/>
      <c r="H65" s="112"/>
      <c r="I65" s="112">
        <f>OVN!G18</f>
        <v>0</v>
      </c>
      <c r="J65" s="113"/>
    </row>
    <row r="66" spans="1:10" ht="36.75" customHeight="1">
      <c r="A66" s="107"/>
      <c r="B66" s="111" t="s">
        <v>903</v>
      </c>
      <c r="C66" s="947" t="s">
        <v>904</v>
      </c>
      <c r="D66" s="948"/>
      <c r="E66" s="948"/>
      <c r="F66" s="115" t="s">
        <v>858</v>
      </c>
      <c r="G66" s="112"/>
      <c r="H66" s="112"/>
      <c r="I66" s="112">
        <f>'Stavební část'!G153</f>
        <v>0</v>
      </c>
      <c r="J66" s="113"/>
    </row>
    <row r="67" spans="1:10" ht="36.75" customHeight="1">
      <c r="A67" s="107"/>
      <c r="B67" s="111" t="s">
        <v>905</v>
      </c>
      <c r="C67" s="947" t="s">
        <v>906</v>
      </c>
      <c r="D67" s="948"/>
      <c r="E67" s="948"/>
      <c r="F67" s="115" t="s">
        <v>858</v>
      </c>
      <c r="G67" s="112"/>
      <c r="H67" s="112"/>
      <c r="I67" s="112">
        <f>'Stavební část'!G173</f>
        <v>0</v>
      </c>
      <c r="J67" s="113"/>
    </row>
    <row r="68" spans="1:10" ht="36.75" customHeight="1">
      <c r="A68" s="107"/>
      <c r="B68" s="111" t="s">
        <v>907</v>
      </c>
      <c r="C68" s="947" t="s">
        <v>321</v>
      </c>
      <c r="D68" s="948"/>
      <c r="E68" s="948"/>
      <c r="F68" s="115" t="s">
        <v>858</v>
      </c>
      <c r="G68" s="112"/>
      <c r="H68" s="112"/>
      <c r="I68" s="112">
        <f>'Stavební část'!G194</f>
        <v>0</v>
      </c>
      <c r="J68" s="113"/>
    </row>
    <row r="69" spans="1:10" ht="36.75" customHeight="1">
      <c r="A69" s="107"/>
      <c r="B69" s="111" t="s">
        <v>1107</v>
      </c>
      <c r="C69" s="947" t="s">
        <v>1108</v>
      </c>
      <c r="D69" s="948"/>
      <c r="E69" s="948"/>
      <c r="F69" s="115" t="s">
        <v>858</v>
      </c>
      <c r="G69" s="112"/>
      <c r="H69" s="112"/>
      <c r="I69" s="112">
        <f>'Stavební část'!G205</f>
        <v>0</v>
      </c>
      <c r="J69" s="113"/>
    </row>
    <row r="70" spans="1:10" ht="36.75" customHeight="1">
      <c r="A70" s="107"/>
      <c r="B70" s="111" t="s">
        <v>322</v>
      </c>
      <c r="C70" s="934" t="s">
        <v>316</v>
      </c>
      <c r="D70" s="935"/>
      <c r="E70" s="936"/>
      <c r="F70" s="115" t="s">
        <v>859</v>
      </c>
      <c r="G70" s="112"/>
      <c r="H70" s="112"/>
      <c r="I70" s="112">
        <f>Vodovod!K32</f>
        <v>0</v>
      </c>
      <c r="J70" s="113"/>
    </row>
    <row r="71" spans="1:10" ht="36.75" customHeight="1">
      <c r="A71" s="107"/>
      <c r="B71" s="111" t="s">
        <v>889</v>
      </c>
      <c r="C71" s="934" t="s">
        <v>890</v>
      </c>
      <c r="D71" s="935"/>
      <c r="E71" s="936"/>
      <c r="F71" s="115" t="s">
        <v>859</v>
      </c>
      <c r="G71" s="112"/>
      <c r="H71" s="112"/>
      <c r="I71" s="112">
        <f>Komunikace!J87</f>
        <v>0</v>
      </c>
      <c r="J71" s="113"/>
    </row>
    <row r="72" spans="1:10" ht="36.75" customHeight="1">
      <c r="A72" s="107"/>
      <c r="B72" s="111" t="s">
        <v>323</v>
      </c>
      <c r="C72" s="934" t="s">
        <v>317</v>
      </c>
      <c r="D72" s="935"/>
      <c r="E72" s="936"/>
      <c r="F72" s="115" t="s">
        <v>859</v>
      </c>
      <c r="G72" s="112"/>
      <c r="H72" s="112"/>
      <c r="I72" s="112">
        <f>EI!G32</f>
        <v>0</v>
      </c>
      <c r="J72" s="113"/>
    </row>
    <row r="73" spans="1:10" ht="36.75" customHeight="1">
      <c r="A73" s="107"/>
      <c r="B73" s="111" t="s">
        <v>324</v>
      </c>
      <c r="C73" s="934" t="s">
        <v>318</v>
      </c>
      <c r="D73" s="935"/>
      <c r="E73" s="936"/>
      <c r="F73" s="115" t="s">
        <v>859</v>
      </c>
      <c r="G73" s="112"/>
      <c r="H73" s="112"/>
      <c r="I73" s="112">
        <f>'Vegetace vysadba pece'!G183</f>
        <v>0</v>
      </c>
      <c r="J73" s="113"/>
    </row>
    <row r="74" spans="1:10" ht="36.75" customHeight="1">
      <c r="A74" s="107"/>
      <c r="B74" s="111" t="s">
        <v>325</v>
      </c>
      <c r="C74" s="934" t="s">
        <v>319</v>
      </c>
      <c r="D74" s="935"/>
      <c r="E74" s="936"/>
      <c r="F74" s="115" t="s">
        <v>859</v>
      </c>
      <c r="G74" s="112"/>
      <c r="H74" s="112"/>
      <c r="I74" s="112">
        <f>'Vegetace kaceni osetreni'!O96</f>
        <v>0</v>
      </c>
      <c r="J74" s="113"/>
    </row>
    <row r="75" spans="1:10" s="155" customFormat="1" ht="25.5" customHeight="1">
      <c r="A75" s="156"/>
      <c r="B75" s="157" t="s">
        <v>833</v>
      </c>
      <c r="C75" s="158"/>
      <c r="D75" s="159"/>
      <c r="E75" s="159"/>
      <c r="F75" s="160"/>
      <c r="G75" s="161"/>
      <c r="H75" s="161"/>
      <c r="I75" s="161">
        <f>SUM(I55:I74)</f>
        <v>0</v>
      </c>
      <c r="J75" s="162"/>
    </row>
    <row r="76" spans="1:10">
      <c r="F76" s="82"/>
      <c r="G76" s="82"/>
      <c r="H76" s="82"/>
      <c r="I76" s="82"/>
      <c r="J76" s="114"/>
    </row>
    <row r="77" spans="1:10">
      <c r="F77" s="82"/>
      <c r="G77" s="82"/>
      <c r="H77" s="82"/>
      <c r="I77" s="82"/>
      <c r="J77" s="114"/>
    </row>
    <row r="78" spans="1:10">
      <c r="F78" s="82"/>
      <c r="G78" s="82"/>
      <c r="H78" s="82"/>
      <c r="I78" s="82"/>
      <c r="J78" s="11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66:E66"/>
    <mergeCell ref="C42:E42"/>
    <mergeCell ref="C55:E55"/>
    <mergeCell ref="C39:E39"/>
    <mergeCell ref="C43:E43"/>
    <mergeCell ref="C41:E41"/>
    <mergeCell ref="C46:E46"/>
    <mergeCell ref="C44:E44"/>
    <mergeCell ref="C69:E69"/>
    <mergeCell ref="C45:E45"/>
    <mergeCell ref="C47:E47"/>
    <mergeCell ref="B48:E48"/>
    <mergeCell ref="C62:E62"/>
    <mergeCell ref="C63:E63"/>
    <mergeCell ref="C64:E64"/>
    <mergeCell ref="C68:E68"/>
    <mergeCell ref="C57:E57"/>
    <mergeCell ref="C56:E56"/>
    <mergeCell ref="C67:E67"/>
    <mergeCell ref="C65:E65"/>
    <mergeCell ref="C58:E58"/>
    <mergeCell ref="C59:E59"/>
    <mergeCell ref="C61:E61"/>
    <mergeCell ref="C60:E60"/>
    <mergeCell ref="E21:F21"/>
    <mergeCell ref="C40:E40"/>
    <mergeCell ref="I21:J21"/>
    <mergeCell ref="G21:H21"/>
    <mergeCell ref="G23:I23"/>
    <mergeCell ref="G25:I25"/>
    <mergeCell ref="G29:I29"/>
    <mergeCell ref="G26:I26"/>
    <mergeCell ref="D35:E35"/>
    <mergeCell ref="G34:I34"/>
    <mergeCell ref="C74:E74"/>
    <mergeCell ref="C70:E70"/>
    <mergeCell ref="C71:E71"/>
    <mergeCell ref="C72:E72"/>
    <mergeCell ref="C73:E73"/>
    <mergeCell ref="B1:J1"/>
    <mergeCell ref="E16:F16"/>
    <mergeCell ref="E13:G13"/>
    <mergeCell ref="D12:G12"/>
    <mergeCell ref="D6:G6"/>
    <mergeCell ref="E2:J2"/>
    <mergeCell ref="G16:H16"/>
    <mergeCell ref="D5:G5"/>
    <mergeCell ref="I16:J16"/>
    <mergeCell ref="E3:J3"/>
    <mergeCell ref="E15:F15"/>
    <mergeCell ref="D11:G11"/>
    <mergeCell ref="E4:J4"/>
    <mergeCell ref="G15:H15"/>
    <mergeCell ref="E7:G7"/>
    <mergeCell ref="I15:J15"/>
    <mergeCell ref="E17:F17"/>
    <mergeCell ref="E19:F19"/>
    <mergeCell ref="D34:E34"/>
    <mergeCell ref="G17:H17"/>
    <mergeCell ref="I18:J18"/>
    <mergeCell ref="I19:J19"/>
    <mergeCell ref="I17:J17"/>
    <mergeCell ref="G19:H19"/>
    <mergeCell ref="G18:H18"/>
    <mergeCell ref="E18:F18"/>
    <mergeCell ref="E20:F20"/>
    <mergeCell ref="G27:I27"/>
    <mergeCell ref="G28:I28"/>
    <mergeCell ref="I20:J20"/>
    <mergeCell ref="G20:H20"/>
    <mergeCell ref="G24:I24"/>
  </mergeCells>
  <phoneticPr fontId="0" type="noConversion"/>
  <pageMargins left="0.25" right="0.25" top="0.75" bottom="0.75" header="0.3" footer="0.3"/>
  <pageSetup paperSize="9" fitToHeight="9999" orientation="portrait" horizontalDpi="300" verticalDpi="300" r:id="rId2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/>
  <cols>
    <col min="1" max="1" width="4.453125" style="3" customWidth="1"/>
    <col min="2" max="2" width="14.453125" style="3" customWidth="1"/>
    <col min="3" max="3" width="38.4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54296875" style="3" customWidth="1"/>
    <col min="8" max="16384" width="9.1796875" style="3"/>
  </cols>
  <sheetData>
    <row r="1" spans="1:7" ht="15.5">
      <c r="A1" s="953" t="s">
        <v>838</v>
      </c>
      <c r="B1" s="953"/>
      <c r="C1" s="954"/>
      <c r="D1" s="953"/>
      <c r="E1" s="953"/>
      <c r="F1" s="953"/>
      <c r="G1" s="953"/>
    </row>
    <row r="2" spans="1:7" ht="25" customHeight="1">
      <c r="A2" s="46" t="s">
        <v>839</v>
      </c>
      <c r="B2" s="45"/>
      <c r="C2" s="955"/>
      <c r="D2" s="955"/>
      <c r="E2" s="955"/>
      <c r="F2" s="955"/>
      <c r="G2" s="956"/>
    </row>
    <row r="3" spans="1:7" ht="25" customHeight="1">
      <c r="A3" s="46" t="s">
        <v>840</v>
      </c>
      <c r="B3" s="45"/>
      <c r="C3" s="955"/>
      <c r="D3" s="955"/>
      <c r="E3" s="955"/>
      <c r="F3" s="955"/>
      <c r="G3" s="956"/>
    </row>
    <row r="4" spans="1:7" ht="25" customHeight="1">
      <c r="A4" s="46" t="s">
        <v>841</v>
      </c>
      <c r="B4" s="45"/>
      <c r="C4" s="955"/>
      <c r="D4" s="955"/>
      <c r="E4" s="955"/>
      <c r="F4" s="955"/>
      <c r="G4" s="956"/>
    </row>
    <row r="5" spans="1:7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7"/>
    <outlinePr summaryBelow="0"/>
  </sheetPr>
  <dimension ref="A1:BH5000"/>
  <sheetViews>
    <sheetView workbookViewId="0">
      <pane ySplit="7" topLeftCell="A8" activePane="bottomLeft" state="frozen"/>
      <selection pane="bottomLeft" activeCell="E11" sqref="E11"/>
    </sheetView>
  </sheetViews>
  <sheetFormatPr defaultRowHeight="12.5" outlineLevelRow="2"/>
  <cols>
    <col min="1" max="1" width="3.453125" customWidth="1"/>
    <col min="2" max="2" width="12.54296875" style="105" customWidth="1"/>
    <col min="3" max="3" width="38.453125" style="105" customWidth="1"/>
    <col min="4" max="4" width="4.81640625" customWidth="1"/>
    <col min="5" max="5" width="10.54296875" customWidth="1"/>
    <col min="6" max="6" width="9.81640625" customWidth="1"/>
    <col min="7" max="7" width="12.54296875" customWidth="1"/>
    <col min="10" max="14" width="0" hidden="1" customWidth="1"/>
    <col min="18" max="18" width="0" hidden="1" customWidth="1"/>
    <col min="20" max="30" width="0" hidden="1" customWidth="1"/>
    <col min="36" max="41" width="0" hidden="1" customWidth="1"/>
    <col min="53" max="53" width="73.54296875" customWidth="1"/>
  </cols>
  <sheetData>
    <row r="1" spans="1:60" ht="15.75" customHeight="1">
      <c r="A1" s="957" t="s">
        <v>431</v>
      </c>
      <c r="B1" s="957"/>
      <c r="C1" s="957"/>
      <c r="D1" s="957"/>
      <c r="E1" s="957"/>
      <c r="F1" s="957"/>
      <c r="G1" s="957"/>
      <c r="V1" t="s">
        <v>908</v>
      </c>
    </row>
    <row r="2" spans="1:60" ht="25" customHeight="1">
      <c r="A2" s="46" t="s">
        <v>839</v>
      </c>
      <c r="B2" s="45" t="s">
        <v>872</v>
      </c>
      <c r="C2" s="958" t="s">
        <v>873</v>
      </c>
      <c r="D2" s="959"/>
      <c r="E2" s="959"/>
      <c r="F2" s="959"/>
      <c r="G2" s="960"/>
      <c r="V2" t="s">
        <v>909</v>
      </c>
    </row>
    <row r="3" spans="1:60" ht="25" customHeight="1">
      <c r="A3" s="46" t="s">
        <v>840</v>
      </c>
      <c r="B3" s="45" t="s">
        <v>875</v>
      </c>
      <c r="C3" s="958" t="s">
        <v>876</v>
      </c>
      <c r="D3" s="959"/>
      <c r="E3" s="959"/>
      <c r="F3" s="959"/>
      <c r="G3" s="960"/>
      <c r="R3" s="105" t="s">
        <v>909</v>
      </c>
      <c r="V3" t="s">
        <v>910</v>
      </c>
    </row>
    <row r="4" spans="1:60" ht="25" customHeight="1">
      <c r="A4" s="117" t="s">
        <v>841</v>
      </c>
      <c r="B4" s="118" t="s">
        <v>875</v>
      </c>
      <c r="C4" s="961" t="s">
        <v>876</v>
      </c>
      <c r="D4" s="962"/>
      <c r="E4" s="962"/>
      <c r="F4" s="962"/>
      <c r="G4" s="963"/>
      <c r="V4" t="s">
        <v>911</v>
      </c>
    </row>
    <row r="5" spans="1:60">
      <c r="D5" s="10"/>
    </row>
    <row r="6" spans="1:60" ht="37.5">
      <c r="A6" s="120" t="s">
        <v>912</v>
      </c>
      <c r="B6" s="122" t="s">
        <v>913</v>
      </c>
      <c r="C6" s="122" t="s">
        <v>914</v>
      </c>
      <c r="D6" s="121" t="s">
        <v>915</v>
      </c>
      <c r="E6" s="120" t="s">
        <v>916</v>
      </c>
      <c r="F6" s="119" t="s">
        <v>917</v>
      </c>
      <c r="G6" s="119" t="s">
        <v>862</v>
      </c>
      <c r="H6" s="166" t="s">
        <v>919</v>
      </c>
      <c r="I6" s="123" t="s">
        <v>920</v>
      </c>
      <c r="J6" s="123" t="s">
        <v>921</v>
      </c>
      <c r="K6" s="123" t="s">
        <v>922</v>
      </c>
      <c r="L6" s="123" t="s">
        <v>923</v>
      </c>
      <c r="M6" s="123" t="s">
        <v>924</v>
      </c>
      <c r="N6" s="123" t="s">
        <v>925</v>
      </c>
    </row>
    <row r="7" spans="1:60" hidden="1">
      <c r="A7" s="3"/>
      <c r="B7" s="4"/>
      <c r="C7" s="4"/>
      <c r="D7" s="6"/>
      <c r="E7" s="125"/>
      <c r="F7" s="126"/>
      <c r="G7" s="126"/>
      <c r="H7" s="126"/>
      <c r="I7" s="126"/>
      <c r="J7" s="126"/>
      <c r="K7" s="126"/>
      <c r="L7" s="126"/>
      <c r="M7" s="126"/>
      <c r="N7" s="126"/>
    </row>
    <row r="8" spans="1:60" ht="13">
      <c r="A8" s="134" t="s">
        <v>926</v>
      </c>
      <c r="B8" s="135" t="s">
        <v>901</v>
      </c>
      <c r="C8" s="147" t="s">
        <v>861</v>
      </c>
      <c r="D8" s="136"/>
      <c r="E8" s="137"/>
      <c r="F8" s="138"/>
      <c r="G8" s="138">
        <f>SUMIF(AG9:AG17,"&lt;&gt;NOR",G9:G17)</f>
        <v>0</v>
      </c>
      <c r="H8" s="138"/>
      <c r="I8" s="139"/>
      <c r="J8" s="133"/>
      <c r="K8" s="133" t="e">
        <f>SUM(K9:K17)</f>
        <v>#REF!</v>
      </c>
      <c r="L8" s="133"/>
      <c r="M8" s="133"/>
      <c r="N8" s="133"/>
      <c r="V8" t="s">
        <v>927</v>
      </c>
    </row>
    <row r="9" spans="1:60" outlineLevel="1">
      <c r="A9" s="143">
        <v>1</v>
      </c>
      <c r="B9" s="428" t="s">
        <v>928</v>
      </c>
      <c r="C9" s="429" t="s">
        <v>929</v>
      </c>
      <c r="D9" s="430" t="s">
        <v>930</v>
      </c>
      <c r="E9" s="431">
        <v>1</v>
      </c>
      <c r="F9" s="144"/>
      <c r="G9" s="163">
        <f>ROUND(E9*F9,2)</f>
        <v>0</v>
      </c>
      <c r="H9" s="167" t="s">
        <v>931</v>
      </c>
      <c r="I9" s="145" t="s">
        <v>932</v>
      </c>
      <c r="J9" s="132">
        <v>0</v>
      </c>
      <c r="K9" s="132" t="e">
        <f>ROUND(#REF!*J9,2)</f>
        <v>#REF!</v>
      </c>
      <c r="L9" s="132"/>
      <c r="M9" s="132" t="s">
        <v>933</v>
      </c>
      <c r="N9" s="132" t="s">
        <v>934</v>
      </c>
      <c r="O9" s="124"/>
      <c r="P9" s="124"/>
      <c r="Q9" s="124"/>
      <c r="R9" s="124"/>
      <c r="S9" s="124"/>
      <c r="T9" s="124"/>
      <c r="U9" s="124"/>
      <c r="V9" s="124" t="s">
        <v>935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</row>
    <row r="10" spans="1:60" outlineLevel="1">
      <c r="A10" s="140">
        <v>2</v>
      </c>
      <c r="B10" s="432" t="s">
        <v>936</v>
      </c>
      <c r="C10" s="433" t="s">
        <v>937</v>
      </c>
      <c r="D10" s="434" t="s">
        <v>930</v>
      </c>
      <c r="E10" s="435">
        <v>1</v>
      </c>
      <c r="F10" s="141"/>
      <c r="G10" s="164">
        <f>ROUND(E10*F10,2)</f>
        <v>0</v>
      </c>
      <c r="H10" s="168" t="s">
        <v>931</v>
      </c>
      <c r="I10" s="142" t="s">
        <v>932</v>
      </c>
      <c r="J10" s="132">
        <v>0</v>
      </c>
      <c r="K10" s="132" t="e">
        <f>ROUND(#REF!*J10,2)</f>
        <v>#REF!</v>
      </c>
      <c r="L10" s="132"/>
      <c r="M10" s="132" t="s">
        <v>933</v>
      </c>
      <c r="N10" s="132" t="s">
        <v>934</v>
      </c>
      <c r="O10" s="124"/>
      <c r="P10" s="124"/>
      <c r="Q10" s="124"/>
      <c r="R10" s="124"/>
      <c r="S10" s="124"/>
      <c r="T10" s="124"/>
      <c r="U10" s="124"/>
      <c r="V10" s="124" t="s">
        <v>935</v>
      </c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</row>
    <row r="11" spans="1:60" ht="73.5" customHeight="1" outlineLevel="2">
      <c r="A11" s="131"/>
      <c r="B11" s="436"/>
      <c r="C11" s="426" t="s">
        <v>938</v>
      </c>
      <c r="D11" s="426"/>
      <c r="E11" s="426"/>
      <c r="F11" s="437"/>
      <c r="G11" s="426"/>
      <c r="H11" s="132"/>
      <c r="I11" s="132"/>
      <c r="J11" s="132"/>
      <c r="K11" s="132"/>
      <c r="L11" s="132"/>
      <c r="M11" s="132"/>
      <c r="N11" s="132"/>
      <c r="O11" s="124"/>
      <c r="P11" s="124"/>
      <c r="Q11" s="124"/>
      <c r="R11" s="124"/>
      <c r="S11" s="124"/>
      <c r="T11" s="124"/>
      <c r="U11" s="124"/>
      <c r="V11" s="124" t="s">
        <v>939</v>
      </c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46" t="str">
        <f>C11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11" s="124"/>
      <c r="BC11" s="124"/>
      <c r="BD11" s="124"/>
      <c r="BE11" s="124"/>
      <c r="BF11" s="124"/>
      <c r="BG11" s="124"/>
      <c r="BH11" s="124"/>
    </row>
    <row r="12" spans="1:60" outlineLevel="1">
      <c r="A12" s="140">
        <v>3</v>
      </c>
      <c r="B12" s="432" t="s">
        <v>940</v>
      </c>
      <c r="C12" s="433" t="s">
        <v>941</v>
      </c>
      <c r="D12" s="434" t="s">
        <v>930</v>
      </c>
      <c r="E12" s="435">
        <v>1</v>
      </c>
      <c r="F12" s="141"/>
      <c r="G12" s="164">
        <f>ROUND(E12*F12,2)</f>
        <v>0</v>
      </c>
      <c r="H12" s="168" t="s">
        <v>931</v>
      </c>
      <c r="I12" s="142" t="s">
        <v>932</v>
      </c>
      <c r="J12" s="132">
        <v>0</v>
      </c>
      <c r="K12" s="132" t="e">
        <f>ROUND(#REF!*J12,2)</f>
        <v>#REF!</v>
      </c>
      <c r="L12" s="132"/>
      <c r="M12" s="132" t="s">
        <v>933</v>
      </c>
      <c r="N12" s="132" t="s">
        <v>934</v>
      </c>
      <c r="O12" s="124"/>
      <c r="P12" s="124"/>
      <c r="Q12" s="124"/>
      <c r="R12" s="124"/>
      <c r="S12" s="124"/>
      <c r="T12" s="124"/>
      <c r="U12" s="124"/>
      <c r="V12" s="124" t="s">
        <v>935</v>
      </c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</row>
    <row r="13" spans="1:60" ht="84" customHeight="1" outlineLevel="2">
      <c r="A13" s="131"/>
      <c r="B13" s="436"/>
      <c r="C13" s="426" t="s">
        <v>942</v>
      </c>
      <c r="D13" s="426"/>
      <c r="E13" s="426"/>
      <c r="F13" s="437"/>
      <c r="G13" s="426"/>
      <c r="H13" s="132"/>
      <c r="I13" s="132"/>
      <c r="J13" s="132"/>
      <c r="K13" s="132"/>
      <c r="L13" s="132"/>
      <c r="M13" s="132"/>
      <c r="N13" s="132"/>
      <c r="O13" s="124"/>
      <c r="P13" s="124"/>
      <c r="Q13" s="124"/>
      <c r="R13" s="124"/>
      <c r="S13" s="124"/>
      <c r="T13" s="124"/>
      <c r="U13" s="124"/>
      <c r="V13" s="124" t="s">
        <v>939</v>
      </c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46" t="str">
        <f>C13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3" s="124"/>
      <c r="BC13" s="124"/>
      <c r="BD13" s="124"/>
      <c r="BE13" s="124"/>
      <c r="BF13" s="124"/>
      <c r="BG13" s="124"/>
      <c r="BH13" s="124"/>
    </row>
    <row r="14" spans="1:60" ht="20" outlineLevel="1">
      <c r="A14" s="140">
        <v>4</v>
      </c>
      <c r="B14" s="432" t="s">
        <v>943</v>
      </c>
      <c r="C14" s="433" t="s">
        <v>944</v>
      </c>
      <c r="D14" s="434" t="s">
        <v>930</v>
      </c>
      <c r="E14" s="435">
        <v>1</v>
      </c>
      <c r="F14" s="141"/>
      <c r="G14" s="164">
        <f>ROUND(E14*F14,2)</f>
        <v>0</v>
      </c>
      <c r="H14" s="168" t="s">
        <v>931</v>
      </c>
      <c r="I14" s="142" t="s">
        <v>932</v>
      </c>
      <c r="J14" s="132">
        <v>0</v>
      </c>
      <c r="K14" s="132" t="e">
        <f>ROUND(#REF!*J14,2)</f>
        <v>#REF!</v>
      </c>
      <c r="L14" s="132"/>
      <c r="M14" s="132" t="s">
        <v>933</v>
      </c>
      <c r="N14" s="132" t="s">
        <v>934</v>
      </c>
      <c r="O14" s="124"/>
      <c r="P14" s="124"/>
      <c r="Q14" s="124"/>
      <c r="R14" s="124"/>
      <c r="S14" s="124"/>
      <c r="T14" s="124"/>
      <c r="U14" s="124"/>
      <c r="V14" s="124" t="s">
        <v>935</v>
      </c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</row>
    <row r="15" spans="1:60" ht="93" customHeight="1" outlineLevel="2">
      <c r="A15" s="131"/>
      <c r="B15" s="436"/>
      <c r="C15" s="426" t="s">
        <v>945</v>
      </c>
      <c r="D15" s="426"/>
      <c r="E15" s="426"/>
      <c r="F15" s="437"/>
      <c r="G15" s="426"/>
      <c r="H15" s="132"/>
      <c r="I15" s="132"/>
      <c r="J15" s="132"/>
      <c r="K15" s="132"/>
      <c r="L15" s="132"/>
      <c r="M15" s="132"/>
      <c r="N15" s="132"/>
      <c r="O15" s="124"/>
      <c r="P15" s="124"/>
      <c r="Q15" s="124"/>
      <c r="R15" s="124"/>
      <c r="S15" s="124"/>
      <c r="T15" s="124"/>
      <c r="U15" s="124"/>
      <c r="V15" s="124" t="s">
        <v>939</v>
      </c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46" t="str">
        <f>C15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v>
      </c>
      <c r="BB15" s="124"/>
      <c r="BC15" s="124"/>
      <c r="BD15" s="124"/>
      <c r="BE15" s="124"/>
      <c r="BF15" s="124"/>
      <c r="BG15" s="124"/>
      <c r="BH15" s="124"/>
    </row>
    <row r="16" spans="1:60" outlineLevel="1">
      <c r="A16" s="140">
        <v>5</v>
      </c>
      <c r="B16" s="432" t="s">
        <v>946</v>
      </c>
      <c r="C16" s="433" t="s">
        <v>947</v>
      </c>
      <c r="D16" s="434" t="s">
        <v>930</v>
      </c>
      <c r="E16" s="435">
        <v>1</v>
      </c>
      <c r="F16" s="141"/>
      <c r="G16" s="164">
        <f>ROUND(E16*F16,2)</f>
        <v>0</v>
      </c>
      <c r="H16" s="168" t="s">
        <v>931</v>
      </c>
      <c r="I16" s="142" t="s">
        <v>932</v>
      </c>
      <c r="J16" s="132">
        <v>0</v>
      </c>
      <c r="K16" s="132" t="e">
        <f>ROUND(#REF!*J16,2)</f>
        <v>#REF!</v>
      </c>
      <c r="L16" s="132"/>
      <c r="M16" s="132" t="s">
        <v>933</v>
      </c>
      <c r="N16" s="132" t="s">
        <v>934</v>
      </c>
      <c r="O16" s="124"/>
      <c r="P16" s="124"/>
      <c r="Q16" s="124"/>
      <c r="R16" s="124"/>
      <c r="S16" s="124"/>
      <c r="T16" s="124"/>
      <c r="U16" s="124"/>
      <c r="V16" s="124" t="s">
        <v>935</v>
      </c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</row>
    <row r="17" spans="1:60" ht="81" customHeight="1" outlineLevel="2">
      <c r="A17" s="131"/>
      <c r="B17" s="436"/>
      <c r="C17" s="426" t="s">
        <v>948</v>
      </c>
      <c r="D17" s="426"/>
      <c r="E17" s="426"/>
      <c r="F17" s="437"/>
      <c r="G17" s="426"/>
      <c r="H17" s="132"/>
      <c r="I17" s="132"/>
      <c r="J17" s="132"/>
      <c r="K17" s="132"/>
      <c r="L17" s="132"/>
      <c r="M17" s="132"/>
      <c r="N17" s="132"/>
      <c r="O17" s="124"/>
      <c r="P17" s="124"/>
      <c r="Q17" s="124"/>
      <c r="R17" s="124"/>
      <c r="S17" s="124"/>
      <c r="T17" s="124"/>
      <c r="U17" s="124"/>
      <c r="V17" s="124" t="s">
        <v>939</v>
      </c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46" t="str">
        <f>C17</f>
        <v>Náklady na vyhotovení dokumentace skutečného provedení stavby a její předání objednateli dle podmínek smlouvy o dílo.</v>
      </c>
      <c r="BB17" s="124"/>
      <c r="BC17" s="124"/>
      <c r="BD17" s="124"/>
      <c r="BE17" s="124"/>
      <c r="BF17" s="124"/>
      <c r="BG17" s="124"/>
      <c r="BH17" s="124"/>
    </row>
    <row r="18" spans="1:60" ht="13">
      <c r="A18" s="134" t="s">
        <v>926</v>
      </c>
      <c r="B18" s="135" t="s">
        <v>902</v>
      </c>
      <c r="C18" s="147" t="s">
        <v>860</v>
      </c>
      <c r="D18" s="136"/>
      <c r="E18" s="137"/>
      <c r="F18" s="438"/>
      <c r="G18" s="138">
        <f>SUMIF(AG19:AG24,"&lt;&gt;NOR",G19:G24)</f>
        <v>0</v>
      </c>
      <c r="H18" s="138"/>
      <c r="I18" s="139"/>
      <c r="J18" s="133"/>
      <c r="K18" s="133" t="e">
        <f>SUM(K19:K24)</f>
        <v>#REF!</v>
      </c>
      <c r="L18" s="133"/>
      <c r="M18" s="133"/>
      <c r="N18" s="133"/>
      <c r="V18" t="s">
        <v>927</v>
      </c>
    </row>
    <row r="19" spans="1:60" ht="20" outlineLevel="1">
      <c r="A19" s="140">
        <v>6</v>
      </c>
      <c r="B19" s="432" t="s">
        <v>949</v>
      </c>
      <c r="C19" s="433" t="s">
        <v>950</v>
      </c>
      <c r="D19" s="434" t="s">
        <v>930</v>
      </c>
      <c r="E19" s="435">
        <v>1</v>
      </c>
      <c r="F19" s="141"/>
      <c r="G19" s="164">
        <f>ROUND(E19*F19,2)</f>
        <v>0</v>
      </c>
      <c r="H19" s="168" t="s">
        <v>931</v>
      </c>
      <c r="I19" s="142" t="s">
        <v>932</v>
      </c>
      <c r="J19" s="132">
        <v>0</v>
      </c>
      <c r="K19" s="132" t="e">
        <f>ROUND(#REF!*J19,2)</f>
        <v>#REF!</v>
      </c>
      <c r="L19" s="132"/>
      <c r="M19" s="132" t="s">
        <v>933</v>
      </c>
      <c r="N19" s="132" t="s">
        <v>934</v>
      </c>
      <c r="O19" s="124"/>
      <c r="P19" s="124"/>
      <c r="Q19" s="124"/>
      <c r="R19" s="124"/>
      <c r="S19" s="124"/>
      <c r="T19" s="124"/>
      <c r="U19" s="124"/>
      <c r="V19" s="124" t="s">
        <v>935</v>
      </c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</row>
    <row r="20" spans="1:60" ht="96" customHeight="1" outlineLevel="2">
      <c r="A20" s="131"/>
      <c r="B20" s="436"/>
      <c r="C20" s="426" t="s">
        <v>560</v>
      </c>
      <c r="D20" s="426"/>
      <c r="E20" s="426"/>
      <c r="F20" s="437"/>
      <c r="G20" s="426"/>
      <c r="H20" s="132"/>
      <c r="I20" s="132"/>
      <c r="J20" s="132"/>
      <c r="K20" s="132"/>
      <c r="L20" s="132"/>
      <c r="M20" s="132"/>
      <c r="N20" s="132"/>
      <c r="O20" s="124"/>
      <c r="P20" s="124"/>
      <c r="Q20" s="124"/>
      <c r="R20" s="124"/>
      <c r="S20" s="124"/>
      <c r="T20" s="124"/>
      <c r="U20" s="124"/>
      <c r="V20" s="124" t="s">
        <v>939</v>
      </c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46" t="str">
        <f>C20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staveniště, vybudování a následná likvidace provizorních komunikací.</v>
      </c>
      <c r="BB20" s="124"/>
      <c r="BC20" s="124"/>
      <c r="BD20" s="124"/>
      <c r="BE20" s="124"/>
      <c r="BF20" s="124"/>
      <c r="BG20" s="124"/>
      <c r="BH20" s="124"/>
    </row>
    <row r="21" spans="1:60" ht="20" outlineLevel="1">
      <c r="A21" s="140">
        <v>7</v>
      </c>
      <c r="B21" s="432" t="s">
        <v>951</v>
      </c>
      <c r="C21" s="433" t="s">
        <v>952</v>
      </c>
      <c r="D21" s="434" t="s">
        <v>930</v>
      </c>
      <c r="E21" s="435">
        <v>1</v>
      </c>
      <c r="F21" s="141"/>
      <c r="G21" s="164">
        <f>ROUND(E21*F21,2)</f>
        <v>0</v>
      </c>
      <c r="H21" s="168" t="s">
        <v>931</v>
      </c>
      <c r="I21" s="142" t="s">
        <v>932</v>
      </c>
      <c r="J21" s="132">
        <v>0</v>
      </c>
      <c r="K21" s="132" t="e">
        <f>ROUND(#REF!*J21,2)</f>
        <v>#REF!</v>
      </c>
      <c r="L21" s="132"/>
      <c r="M21" s="132" t="s">
        <v>933</v>
      </c>
      <c r="N21" s="132" t="s">
        <v>934</v>
      </c>
      <c r="O21" s="124"/>
      <c r="P21" s="124"/>
      <c r="Q21" s="124"/>
      <c r="R21" s="124"/>
      <c r="S21" s="124"/>
      <c r="T21" s="124"/>
      <c r="U21" s="124"/>
      <c r="V21" s="124" t="s">
        <v>935</v>
      </c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</row>
    <row r="22" spans="1:60" ht="79.5" customHeight="1" outlineLevel="2">
      <c r="A22" s="131"/>
      <c r="B22" s="436"/>
      <c r="C22" s="426" t="s">
        <v>953</v>
      </c>
      <c r="D22" s="426"/>
      <c r="E22" s="426"/>
      <c r="F22" s="437"/>
      <c r="G22" s="426"/>
      <c r="H22" s="132"/>
      <c r="I22" s="132"/>
      <c r="J22" s="132"/>
      <c r="K22" s="132"/>
      <c r="L22" s="132"/>
      <c r="M22" s="132"/>
      <c r="N22" s="132"/>
      <c r="O22" s="124"/>
      <c r="P22" s="124"/>
      <c r="Q22" s="124"/>
      <c r="R22" s="124"/>
      <c r="S22" s="124"/>
      <c r="T22" s="124"/>
      <c r="U22" s="124"/>
      <c r="V22" s="124" t="s">
        <v>939</v>
      </c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46" t="str">
        <f>C22</f>
        <v>Včetně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2" s="124"/>
      <c r="BC22" s="124"/>
      <c r="BD22" s="124"/>
      <c r="BE22" s="124"/>
      <c r="BF22" s="124"/>
      <c r="BG22" s="124"/>
      <c r="BH22" s="124"/>
    </row>
    <row r="23" spans="1:60" ht="20" outlineLevel="1">
      <c r="A23" s="143">
        <v>8</v>
      </c>
      <c r="B23" s="428" t="s">
        <v>954</v>
      </c>
      <c r="C23" s="429" t="s">
        <v>955</v>
      </c>
      <c r="D23" s="430" t="s">
        <v>930</v>
      </c>
      <c r="E23" s="431">
        <v>1</v>
      </c>
      <c r="F23" s="144"/>
      <c r="G23" s="163">
        <f>ROUND(E23*F23,2)</f>
        <v>0</v>
      </c>
      <c r="H23" s="167" t="s">
        <v>931</v>
      </c>
      <c r="I23" s="145" t="s">
        <v>932</v>
      </c>
      <c r="J23" s="132">
        <v>0</v>
      </c>
      <c r="K23" s="132" t="e">
        <f>ROUND(#REF!*J23,2)</f>
        <v>#REF!</v>
      </c>
      <c r="L23" s="132"/>
      <c r="M23" s="132" t="s">
        <v>933</v>
      </c>
      <c r="N23" s="132" t="s">
        <v>934</v>
      </c>
      <c r="O23" s="124"/>
      <c r="P23" s="124"/>
      <c r="Q23" s="124"/>
      <c r="R23" s="124"/>
      <c r="S23" s="124"/>
      <c r="T23" s="124"/>
      <c r="U23" s="124"/>
      <c r="V23" s="124" t="s">
        <v>935</v>
      </c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</row>
    <row r="24" spans="1:60" outlineLevel="1">
      <c r="A24" s="140">
        <v>9</v>
      </c>
      <c r="B24" s="432" t="s">
        <v>956</v>
      </c>
      <c r="C24" s="433" t="s">
        <v>957</v>
      </c>
      <c r="D24" s="434" t="s">
        <v>930</v>
      </c>
      <c r="E24" s="435">
        <v>1</v>
      </c>
      <c r="F24" s="141"/>
      <c r="G24" s="164">
        <f>ROUND(E24*F24,2)</f>
        <v>0</v>
      </c>
      <c r="H24" s="168" t="s">
        <v>931</v>
      </c>
      <c r="I24" s="142" t="s">
        <v>932</v>
      </c>
      <c r="J24" s="132">
        <v>0</v>
      </c>
      <c r="K24" s="132" t="e">
        <f>ROUND(#REF!*J24,2)</f>
        <v>#REF!</v>
      </c>
      <c r="L24" s="132"/>
      <c r="M24" s="132" t="s">
        <v>958</v>
      </c>
      <c r="N24" s="132" t="s">
        <v>934</v>
      </c>
      <c r="O24" s="124"/>
      <c r="P24" s="124"/>
      <c r="Q24" s="124"/>
      <c r="R24" s="124"/>
      <c r="S24" s="124"/>
      <c r="T24" s="124"/>
      <c r="U24" s="124"/>
      <c r="V24" s="124" t="s">
        <v>959</v>
      </c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</row>
    <row r="25" spans="1:60">
      <c r="A25" s="3"/>
      <c r="B25" s="4"/>
      <c r="C25" s="14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T25">
        <v>12</v>
      </c>
      <c r="U25">
        <v>21</v>
      </c>
      <c r="V25" t="s">
        <v>918</v>
      </c>
    </row>
    <row r="26" spans="1:60" ht="13">
      <c r="A26" s="127"/>
      <c r="B26" s="128" t="s">
        <v>862</v>
      </c>
      <c r="C26" s="149"/>
      <c r="D26" s="129"/>
      <c r="E26" s="130"/>
      <c r="F26" s="130"/>
      <c r="G26" s="165">
        <f>G8+G18</f>
        <v>0</v>
      </c>
      <c r="H26" s="3"/>
      <c r="I26" s="3"/>
      <c r="J26" s="3"/>
      <c r="K26" s="3"/>
      <c r="L26" s="3"/>
      <c r="M26" s="3"/>
      <c r="N26" s="3"/>
      <c r="T26" t="e">
        <f>SUMIF(A7:A24,T25,#REF!)</f>
        <v>#REF!</v>
      </c>
      <c r="U26" t="e">
        <f>SUMIF(A7:A24,U25,#REF!)</f>
        <v>#REF!</v>
      </c>
      <c r="V26" t="s">
        <v>960</v>
      </c>
    </row>
    <row r="27" spans="1:60">
      <c r="A27" s="3"/>
      <c r="B27" s="4"/>
      <c r="C27" s="14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60">
      <c r="A28" s="3"/>
      <c r="B28" s="4"/>
      <c r="C28" s="148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sheet="1" formatRows="0"/>
  <mergeCells count="4">
    <mergeCell ref="A1:G1"/>
    <mergeCell ref="C2:G2"/>
    <mergeCell ref="C3:G3"/>
    <mergeCell ref="C4:G4"/>
  </mergeCells>
  <phoneticPr fontId="17" type="noConversion"/>
  <pageMargins left="0.59055118110236204" right="0.19685039370078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  <outlinePr summaryBelow="0"/>
  </sheetPr>
  <dimension ref="A1:BH5009"/>
  <sheetViews>
    <sheetView workbookViewId="0">
      <pane ySplit="7" topLeftCell="A8" activePane="bottomLeft" state="frozen"/>
      <selection pane="bottomLeft" activeCell="C6" sqref="C6"/>
    </sheetView>
  </sheetViews>
  <sheetFormatPr defaultRowHeight="12.5" outlineLevelRow="3"/>
  <cols>
    <col min="1" max="1" width="3.453125" customWidth="1"/>
    <col min="2" max="2" width="12.54296875" style="105" customWidth="1"/>
    <col min="3" max="3" width="38.453125" style="105" customWidth="1"/>
    <col min="4" max="4" width="4.81640625" customWidth="1"/>
    <col min="5" max="5" width="10.54296875" customWidth="1"/>
    <col min="6" max="6" width="9.81640625" customWidth="1"/>
    <col min="7" max="7" width="12.54296875" customWidth="1"/>
    <col min="10" max="14" width="0" hidden="1" customWidth="1"/>
    <col min="18" max="18" width="0" hidden="1" customWidth="1"/>
    <col min="20" max="30" width="0" hidden="1" customWidth="1"/>
    <col min="37" max="41" width="0" hidden="1" customWidth="1"/>
    <col min="53" max="53" width="73.54296875" customWidth="1"/>
  </cols>
  <sheetData>
    <row r="1" spans="1:60" ht="15.75" customHeight="1">
      <c r="A1" s="957" t="s">
        <v>431</v>
      </c>
      <c r="B1" s="957"/>
      <c r="C1" s="957"/>
      <c r="D1" s="957"/>
      <c r="E1" s="957"/>
      <c r="F1" s="957"/>
      <c r="G1" s="957"/>
      <c r="V1" t="s">
        <v>908</v>
      </c>
    </row>
    <row r="2" spans="1:60" ht="25" customHeight="1">
      <c r="A2" s="46" t="s">
        <v>839</v>
      </c>
      <c r="B2" s="45" t="s">
        <v>872</v>
      </c>
      <c r="C2" s="958" t="s">
        <v>873</v>
      </c>
      <c r="D2" s="959"/>
      <c r="E2" s="959"/>
      <c r="F2" s="959"/>
      <c r="G2" s="960"/>
      <c r="V2" t="s">
        <v>909</v>
      </c>
    </row>
    <row r="3" spans="1:60" ht="25" customHeight="1">
      <c r="A3" s="46" t="s">
        <v>840</v>
      </c>
      <c r="B3" s="45" t="s">
        <v>877</v>
      </c>
      <c r="C3" s="958" t="s">
        <v>878</v>
      </c>
      <c r="D3" s="959"/>
      <c r="E3" s="959"/>
      <c r="F3" s="959"/>
      <c r="G3" s="960"/>
      <c r="R3" s="105" t="s">
        <v>909</v>
      </c>
      <c r="V3" t="s">
        <v>910</v>
      </c>
    </row>
    <row r="4" spans="1:60" ht="25" customHeight="1">
      <c r="A4" s="117" t="s">
        <v>841</v>
      </c>
      <c r="B4" s="118" t="s">
        <v>877</v>
      </c>
      <c r="C4" s="961" t="s">
        <v>878</v>
      </c>
      <c r="D4" s="962"/>
      <c r="E4" s="962"/>
      <c r="F4" s="962"/>
      <c r="G4" s="963"/>
      <c r="V4" t="s">
        <v>911</v>
      </c>
    </row>
    <row r="5" spans="1:60">
      <c r="D5" s="10"/>
    </row>
    <row r="6" spans="1:60" ht="37.5">
      <c r="A6" s="120" t="s">
        <v>912</v>
      </c>
      <c r="B6" s="122" t="s">
        <v>913</v>
      </c>
      <c r="C6" s="122" t="s">
        <v>914</v>
      </c>
      <c r="D6" s="121" t="s">
        <v>915</v>
      </c>
      <c r="E6" s="120" t="s">
        <v>916</v>
      </c>
      <c r="F6" s="119" t="s">
        <v>917</v>
      </c>
      <c r="G6" s="119" t="s">
        <v>862</v>
      </c>
      <c r="H6" s="166" t="s">
        <v>919</v>
      </c>
      <c r="I6" s="123" t="s">
        <v>920</v>
      </c>
      <c r="J6" s="123" t="s">
        <v>921</v>
      </c>
      <c r="K6" s="123" t="s">
        <v>922</v>
      </c>
      <c r="L6" s="123" t="s">
        <v>923</v>
      </c>
      <c r="M6" s="123" t="s">
        <v>924</v>
      </c>
      <c r="N6" s="123" t="s">
        <v>925</v>
      </c>
    </row>
    <row r="7" spans="1:60" hidden="1">
      <c r="A7" s="3"/>
      <c r="B7" s="4"/>
      <c r="C7" s="4"/>
      <c r="D7" s="6"/>
      <c r="E7" s="125"/>
      <c r="F7" s="126"/>
      <c r="G7" s="126"/>
      <c r="H7" s="126"/>
      <c r="I7" s="126"/>
      <c r="J7" s="126"/>
      <c r="K7" s="126"/>
      <c r="L7" s="126"/>
      <c r="M7" s="126"/>
      <c r="N7" s="126"/>
    </row>
    <row r="8" spans="1:60" ht="13">
      <c r="A8" s="134" t="s">
        <v>926</v>
      </c>
      <c r="B8" s="135" t="s">
        <v>883</v>
      </c>
      <c r="C8" s="147" t="s">
        <v>884</v>
      </c>
      <c r="D8" s="136"/>
      <c r="E8" s="137"/>
      <c r="F8" s="138"/>
      <c r="G8" s="138">
        <f>SUMIF(AG9:AG58,"&lt;&gt;NOR",G9:G58)</f>
        <v>0</v>
      </c>
      <c r="H8" s="138"/>
      <c r="I8" s="139"/>
      <c r="J8" s="133"/>
      <c r="K8" s="133" t="e">
        <f>SUM(K9:K58)</f>
        <v>#REF!</v>
      </c>
      <c r="L8" s="133"/>
      <c r="M8" s="133"/>
      <c r="N8" s="133"/>
      <c r="V8" t="s">
        <v>927</v>
      </c>
    </row>
    <row r="9" spans="1:60" outlineLevel="1">
      <c r="A9" s="140">
        <v>1</v>
      </c>
      <c r="B9" s="432" t="s">
        <v>961</v>
      </c>
      <c r="C9" s="433" t="s">
        <v>962</v>
      </c>
      <c r="D9" s="434" t="s">
        <v>963</v>
      </c>
      <c r="E9" s="435">
        <v>13.2</v>
      </c>
      <c r="F9" s="141"/>
      <c r="G9" s="164">
        <f>ROUND(E9*F9,2)</f>
        <v>0</v>
      </c>
      <c r="H9" s="168" t="s">
        <v>964</v>
      </c>
      <c r="I9" s="142" t="s">
        <v>964</v>
      </c>
      <c r="J9" s="132">
        <v>0.36499999999999999</v>
      </c>
      <c r="K9" s="132" t="e">
        <f>ROUND(#REF!*J9,2)</f>
        <v>#REF!</v>
      </c>
      <c r="L9" s="132"/>
      <c r="M9" s="132" t="s">
        <v>933</v>
      </c>
      <c r="N9" s="132" t="s">
        <v>934</v>
      </c>
      <c r="O9" s="124"/>
      <c r="P9" s="124"/>
      <c r="Q9" s="124"/>
      <c r="R9" s="124"/>
      <c r="S9" s="124"/>
      <c r="T9" s="124"/>
      <c r="U9" s="124"/>
      <c r="V9" s="124" t="s">
        <v>935</v>
      </c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</row>
    <row r="10" spans="1:60" outlineLevel="2">
      <c r="A10" s="131"/>
      <c r="B10" s="436"/>
      <c r="C10" s="439" t="s">
        <v>965</v>
      </c>
      <c r="D10" s="440"/>
      <c r="E10" s="441">
        <v>13.2</v>
      </c>
      <c r="F10" s="442"/>
      <c r="G10" s="132"/>
      <c r="H10" s="132"/>
      <c r="I10" s="132"/>
      <c r="J10" s="132"/>
      <c r="K10" s="132"/>
      <c r="L10" s="132"/>
      <c r="M10" s="132"/>
      <c r="N10" s="132"/>
      <c r="O10" s="124"/>
      <c r="P10" s="124"/>
      <c r="Q10" s="124"/>
      <c r="R10" s="124"/>
      <c r="S10" s="124"/>
      <c r="T10" s="124"/>
      <c r="U10" s="124"/>
      <c r="V10" s="124" t="s">
        <v>966</v>
      </c>
      <c r="W10" s="124">
        <v>0</v>
      </c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</row>
    <row r="11" spans="1:60" outlineLevel="1">
      <c r="A11" s="140">
        <v>2</v>
      </c>
      <c r="B11" s="432" t="s">
        <v>967</v>
      </c>
      <c r="C11" s="433" t="s">
        <v>968</v>
      </c>
      <c r="D11" s="434" t="s">
        <v>963</v>
      </c>
      <c r="E11" s="435">
        <v>6.6</v>
      </c>
      <c r="F11" s="141"/>
      <c r="G11" s="164">
        <f>ROUND(E11*F11,2)</f>
        <v>0</v>
      </c>
      <c r="H11" s="168" t="s">
        <v>964</v>
      </c>
      <c r="I11" s="142" t="s">
        <v>964</v>
      </c>
      <c r="J11" s="132">
        <v>0.38979999999999998</v>
      </c>
      <c r="K11" s="132" t="e">
        <f>ROUND(#REF!*J11,2)</f>
        <v>#REF!</v>
      </c>
      <c r="L11" s="132"/>
      <c r="M11" s="132" t="s">
        <v>933</v>
      </c>
      <c r="N11" s="132" t="s">
        <v>934</v>
      </c>
      <c r="O11" s="124"/>
      <c r="P11" s="124"/>
      <c r="Q11" s="124"/>
      <c r="R11" s="124"/>
      <c r="S11" s="124"/>
      <c r="T11" s="124"/>
      <c r="U11" s="124"/>
      <c r="V11" s="124" t="s">
        <v>935</v>
      </c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</row>
    <row r="12" spans="1:60" outlineLevel="2">
      <c r="A12" s="131"/>
      <c r="B12" s="436"/>
      <c r="C12" s="439" t="s">
        <v>969</v>
      </c>
      <c r="D12" s="440"/>
      <c r="E12" s="441">
        <v>6.6</v>
      </c>
      <c r="F12" s="442"/>
      <c r="G12" s="132"/>
      <c r="H12" s="132"/>
      <c r="I12" s="132"/>
      <c r="J12" s="132"/>
      <c r="K12" s="132"/>
      <c r="L12" s="132"/>
      <c r="M12" s="132"/>
      <c r="N12" s="132"/>
      <c r="O12" s="124"/>
      <c r="P12" s="124"/>
      <c r="Q12" s="124"/>
      <c r="R12" s="124"/>
      <c r="S12" s="124"/>
      <c r="T12" s="124"/>
      <c r="U12" s="124"/>
      <c r="V12" s="124" t="s">
        <v>966</v>
      </c>
      <c r="W12" s="124">
        <v>0</v>
      </c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</row>
    <row r="13" spans="1:60" outlineLevel="1">
      <c r="A13" s="140">
        <v>3</v>
      </c>
      <c r="B13" s="432" t="s">
        <v>970</v>
      </c>
      <c r="C13" s="433" t="s">
        <v>971</v>
      </c>
      <c r="D13" s="434" t="s">
        <v>972</v>
      </c>
      <c r="E13" s="435">
        <v>38</v>
      </c>
      <c r="F13" s="141"/>
      <c r="G13" s="164">
        <f>ROUND(E13*F13,2)</f>
        <v>0</v>
      </c>
      <c r="H13" s="168" t="s">
        <v>964</v>
      </c>
      <c r="I13" s="142" t="s">
        <v>964</v>
      </c>
      <c r="J13" s="132">
        <v>0.6</v>
      </c>
      <c r="K13" s="132" t="e">
        <f>ROUND(#REF!*J13,2)</f>
        <v>#REF!</v>
      </c>
      <c r="L13" s="132"/>
      <c r="M13" s="132" t="s">
        <v>933</v>
      </c>
      <c r="N13" s="132" t="s">
        <v>934</v>
      </c>
      <c r="O13" s="124"/>
      <c r="P13" s="124"/>
      <c r="Q13" s="124"/>
      <c r="R13" s="124"/>
      <c r="S13" s="124"/>
      <c r="T13" s="124"/>
      <c r="U13" s="124"/>
      <c r="V13" s="124" t="s">
        <v>935</v>
      </c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</row>
    <row r="14" spans="1:60" outlineLevel="2">
      <c r="A14" s="131"/>
      <c r="B14" s="436"/>
      <c r="C14" s="439" t="s">
        <v>973</v>
      </c>
      <c r="D14" s="440"/>
      <c r="E14" s="441"/>
      <c r="F14" s="442"/>
      <c r="G14" s="132"/>
      <c r="H14" s="132"/>
      <c r="I14" s="132"/>
      <c r="J14" s="132"/>
      <c r="K14" s="132"/>
      <c r="L14" s="132"/>
      <c r="M14" s="132"/>
      <c r="N14" s="132"/>
      <c r="O14" s="124"/>
      <c r="P14" s="124"/>
      <c r="Q14" s="124"/>
      <c r="R14" s="124"/>
      <c r="S14" s="124"/>
      <c r="T14" s="124"/>
      <c r="U14" s="124"/>
      <c r="V14" s="124" t="s">
        <v>966</v>
      </c>
      <c r="W14" s="124">
        <v>0</v>
      </c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</row>
    <row r="15" spans="1:60" outlineLevel="3">
      <c r="A15" s="131"/>
      <c r="B15" s="436"/>
      <c r="C15" s="439" t="s">
        <v>974</v>
      </c>
      <c r="D15" s="440"/>
      <c r="E15" s="441">
        <v>21</v>
      </c>
      <c r="F15" s="442"/>
      <c r="G15" s="132"/>
      <c r="H15" s="132"/>
      <c r="I15" s="132"/>
      <c r="J15" s="132"/>
      <c r="K15" s="132"/>
      <c r="L15" s="132"/>
      <c r="M15" s="132"/>
      <c r="N15" s="132"/>
      <c r="O15" s="124"/>
      <c r="P15" s="124"/>
      <c r="Q15" s="124"/>
      <c r="R15" s="124"/>
      <c r="S15" s="124"/>
      <c r="T15" s="124"/>
      <c r="U15" s="124"/>
      <c r="V15" s="124" t="s">
        <v>966</v>
      </c>
      <c r="W15" s="124">
        <v>0</v>
      </c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</row>
    <row r="16" spans="1:60" outlineLevel="3">
      <c r="A16" s="131"/>
      <c r="B16" s="436"/>
      <c r="C16" s="439" t="s">
        <v>975</v>
      </c>
      <c r="D16" s="440"/>
      <c r="E16" s="441">
        <v>4</v>
      </c>
      <c r="F16" s="442"/>
      <c r="G16" s="132"/>
      <c r="H16" s="132"/>
      <c r="I16" s="132"/>
      <c r="J16" s="132"/>
      <c r="K16" s="132"/>
      <c r="L16" s="132"/>
      <c r="M16" s="132"/>
      <c r="N16" s="132"/>
      <c r="O16" s="124"/>
      <c r="P16" s="124"/>
      <c r="Q16" s="124"/>
      <c r="R16" s="124"/>
      <c r="S16" s="124"/>
      <c r="T16" s="124"/>
      <c r="U16" s="124"/>
      <c r="V16" s="124" t="s">
        <v>966</v>
      </c>
      <c r="W16" s="124">
        <v>0</v>
      </c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</row>
    <row r="17" spans="1:60" outlineLevel="3">
      <c r="A17" s="131"/>
      <c r="B17" s="436"/>
      <c r="C17" s="439" t="s">
        <v>976</v>
      </c>
      <c r="D17" s="440"/>
      <c r="E17" s="441">
        <v>3</v>
      </c>
      <c r="F17" s="442"/>
      <c r="G17" s="132"/>
      <c r="H17" s="132"/>
      <c r="I17" s="132"/>
      <c r="J17" s="132"/>
      <c r="K17" s="132"/>
      <c r="L17" s="132"/>
      <c r="M17" s="132"/>
      <c r="N17" s="132"/>
      <c r="O17" s="124"/>
      <c r="P17" s="124"/>
      <c r="Q17" s="124"/>
      <c r="R17" s="124"/>
      <c r="S17" s="124"/>
      <c r="T17" s="124"/>
      <c r="U17" s="124"/>
      <c r="V17" s="124" t="s">
        <v>966</v>
      </c>
      <c r="W17" s="124">
        <v>0</v>
      </c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</row>
    <row r="18" spans="1:60" outlineLevel="3">
      <c r="A18" s="131"/>
      <c r="B18" s="436"/>
      <c r="C18" s="439" t="s">
        <v>977</v>
      </c>
      <c r="D18" s="440"/>
      <c r="E18" s="441">
        <v>4</v>
      </c>
      <c r="F18" s="442"/>
      <c r="G18" s="132"/>
      <c r="H18" s="132"/>
      <c r="I18" s="132"/>
      <c r="J18" s="132"/>
      <c r="K18" s="132"/>
      <c r="L18" s="132"/>
      <c r="M18" s="132"/>
      <c r="N18" s="132"/>
      <c r="O18" s="124"/>
      <c r="P18" s="124"/>
      <c r="Q18" s="124"/>
      <c r="R18" s="124"/>
      <c r="S18" s="124"/>
      <c r="T18" s="124"/>
      <c r="U18" s="124"/>
      <c r="V18" s="124" t="s">
        <v>966</v>
      </c>
      <c r="W18" s="124">
        <v>0</v>
      </c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</row>
    <row r="19" spans="1:60" outlineLevel="3">
      <c r="A19" s="131"/>
      <c r="B19" s="436"/>
      <c r="C19" s="439" t="s">
        <v>978</v>
      </c>
      <c r="D19" s="440"/>
      <c r="E19" s="441">
        <v>6</v>
      </c>
      <c r="F19" s="442"/>
      <c r="G19" s="132"/>
      <c r="H19" s="132"/>
      <c r="I19" s="132"/>
      <c r="J19" s="132"/>
      <c r="K19" s="132"/>
      <c r="L19" s="132"/>
      <c r="M19" s="132"/>
      <c r="N19" s="132"/>
      <c r="O19" s="124"/>
      <c r="P19" s="124"/>
      <c r="Q19" s="124"/>
      <c r="R19" s="124"/>
      <c r="S19" s="124"/>
      <c r="T19" s="124"/>
      <c r="U19" s="124"/>
      <c r="V19" s="124" t="s">
        <v>966</v>
      </c>
      <c r="W19" s="124">
        <v>0</v>
      </c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</row>
    <row r="20" spans="1:60" outlineLevel="1">
      <c r="A20" s="140">
        <v>4</v>
      </c>
      <c r="B20" s="432" t="s">
        <v>979</v>
      </c>
      <c r="C20" s="433" t="s">
        <v>980</v>
      </c>
      <c r="D20" s="434" t="s">
        <v>963</v>
      </c>
      <c r="E20" s="435">
        <v>9.9153000000000002</v>
      </c>
      <c r="F20" s="141"/>
      <c r="G20" s="164">
        <f>ROUND(E20*F20,2)</f>
        <v>0</v>
      </c>
      <c r="H20" s="168" t="s">
        <v>964</v>
      </c>
      <c r="I20" s="142" t="s">
        <v>964</v>
      </c>
      <c r="J20" s="132">
        <v>4.6550000000000002</v>
      </c>
      <c r="K20" s="132" t="e">
        <f>ROUND(#REF!*J20,2)</f>
        <v>#REF!</v>
      </c>
      <c r="L20" s="132"/>
      <c r="M20" s="132" t="s">
        <v>933</v>
      </c>
      <c r="N20" s="132" t="s">
        <v>934</v>
      </c>
      <c r="O20" s="124"/>
      <c r="P20" s="124"/>
      <c r="Q20" s="124"/>
      <c r="R20" s="124"/>
      <c r="S20" s="124"/>
      <c r="T20" s="124"/>
      <c r="U20" s="124"/>
      <c r="V20" s="124" t="s">
        <v>935</v>
      </c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</row>
    <row r="21" spans="1:60" ht="20" outlineLevel="2">
      <c r="A21" s="131"/>
      <c r="B21" s="436"/>
      <c r="C21" s="439" t="s">
        <v>981</v>
      </c>
      <c r="D21" s="440"/>
      <c r="E21" s="441">
        <v>0.28999999999999998</v>
      </c>
      <c r="F21" s="442"/>
      <c r="G21" s="132"/>
      <c r="H21" s="132"/>
      <c r="I21" s="132"/>
      <c r="J21" s="132"/>
      <c r="K21" s="132"/>
      <c r="L21" s="132"/>
      <c r="M21" s="132"/>
      <c r="N21" s="132"/>
      <c r="O21" s="124"/>
      <c r="P21" s="124"/>
      <c r="Q21" s="124"/>
      <c r="R21" s="124"/>
      <c r="S21" s="124"/>
      <c r="T21" s="124"/>
      <c r="U21" s="124"/>
      <c r="V21" s="124" t="s">
        <v>966</v>
      </c>
      <c r="W21" s="124">
        <v>0</v>
      </c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</row>
    <row r="22" spans="1:60" ht="20" outlineLevel="3">
      <c r="A22" s="131"/>
      <c r="B22" s="436"/>
      <c r="C22" s="439" t="s">
        <v>982</v>
      </c>
      <c r="D22" s="440"/>
      <c r="E22" s="441">
        <v>1.38</v>
      </c>
      <c r="F22" s="442"/>
      <c r="G22" s="132"/>
      <c r="H22" s="132"/>
      <c r="I22" s="132"/>
      <c r="J22" s="132"/>
      <c r="K22" s="132"/>
      <c r="L22" s="132"/>
      <c r="M22" s="132"/>
      <c r="N22" s="132"/>
      <c r="O22" s="124"/>
      <c r="P22" s="124"/>
      <c r="Q22" s="124"/>
      <c r="R22" s="124"/>
      <c r="S22" s="124"/>
      <c r="T22" s="124"/>
      <c r="U22" s="124"/>
      <c r="V22" s="124" t="s">
        <v>966</v>
      </c>
      <c r="W22" s="124">
        <v>0</v>
      </c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</row>
    <row r="23" spans="1:60" outlineLevel="3">
      <c r="A23" s="131"/>
      <c r="B23" s="436"/>
      <c r="C23" s="439" t="s">
        <v>983</v>
      </c>
      <c r="D23" s="440"/>
      <c r="E23" s="441">
        <v>1.7</v>
      </c>
      <c r="F23" s="442"/>
      <c r="G23" s="132"/>
      <c r="H23" s="132"/>
      <c r="I23" s="132"/>
      <c r="J23" s="132"/>
      <c r="K23" s="132"/>
      <c r="L23" s="132"/>
      <c r="M23" s="132"/>
      <c r="N23" s="132"/>
      <c r="O23" s="124"/>
      <c r="P23" s="124"/>
      <c r="Q23" s="124"/>
      <c r="R23" s="124"/>
      <c r="S23" s="124"/>
      <c r="T23" s="124"/>
      <c r="U23" s="124"/>
      <c r="V23" s="124" t="s">
        <v>966</v>
      </c>
      <c r="W23" s="124">
        <v>0</v>
      </c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</row>
    <row r="24" spans="1:60" outlineLevel="3">
      <c r="A24" s="131"/>
      <c r="B24" s="436"/>
      <c r="C24" s="439" t="s">
        <v>984</v>
      </c>
      <c r="D24" s="440"/>
      <c r="E24" s="441">
        <v>3.37</v>
      </c>
      <c r="F24" s="442"/>
      <c r="G24" s="132"/>
      <c r="H24" s="132"/>
      <c r="I24" s="132"/>
      <c r="J24" s="132"/>
      <c r="K24" s="132"/>
      <c r="L24" s="132"/>
      <c r="M24" s="132"/>
      <c r="N24" s="132"/>
      <c r="O24" s="124"/>
      <c r="P24" s="124"/>
      <c r="Q24" s="124"/>
      <c r="R24" s="124"/>
      <c r="S24" s="124"/>
      <c r="T24" s="124"/>
      <c r="U24" s="124"/>
      <c r="V24" s="124" t="s">
        <v>966</v>
      </c>
      <c r="W24" s="124">
        <v>0</v>
      </c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</row>
    <row r="25" spans="1:60" outlineLevel="3">
      <c r="A25" s="131"/>
      <c r="B25" s="436"/>
      <c r="C25" s="439" t="s">
        <v>985</v>
      </c>
      <c r="D25" s="440"/>
      <c r="E25" s="441">
        <v>0.32</v>
      </c>
      <c r="F25" s="442"/>
      <c r="G25" s="132"/>
      <c r="H25" s="132"/>
      <c r="I25" s="132"/>
      <c r="J25" s="132"/>
      <c r="K25" s="132"/>
      <c r="L25" s="132"/>
      <c r="M25" s="132"/>
      <c r="N25" s="132"/>
      <c r="O25" s="124"/>
      <c r="P25" s="124"/>
      <c r="Q25" s="124"/>
      <c r="R25" s="124"/>
      <c r="S25" s="124"/>
      <c r="T25" s="124"/>
      <c r="U25" s="124"/>
      <c r="V25" s="124" t="s">
        <v>966</v>
      </c>
      <c r="W25" s="124">
        <v>0</v>
      </c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</row>
    <row r="26" spans="1:60" outlineLevel="3">
      <c r="A26" s="131"/>
      <c r="B26" s="436"/>
      <c r="C26" s="439" t="s">
        <v>986</v>
      </c>
      <c r="D26" s="440"/>
      <c r="E26" s="441">
        <v>2.4</v>
      </c>
      <c r="F26" s="442"/>
      <c r="G26" s="132"/>
      <c r="H26" s="132"/>
      <c r="I26" s="132"/>
      <c r="J26" s="132"/>
      <c r="K26" s="132"/>
      <c r="L26" s="132"/>
      <c r="M26" s="132"/>
      <c r="N26" s="132"/>
      <c r="O26" s="124"/>
      <c r="P26" s="124"/>
      <c r="Q26" s="124"/>
      <c r="R26" s="124"/>
      <c r="S26" s="124"/>
      <c r="T26" s="124"/>
      <c r="U26" s="124"/>
      <c r="V26" s="124" t="s">
        <v>966</v>
      </c>
      <c r="W26" s="124">
        <v>0</v>
      </c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</row>
    <row r="27" spans="1:60" outlineLevel="3">
      <c r="A27" s="131"/>
      <c r="B27" s="436"/>
      <c r="C27" s="439" t="s">
        <v>987</v>
      </c>
      <c r="D27" s="440"/>
      <c r="E27" s="441"/>
      <c r="F27" s="442"/>
      <c r="G27" s="132"/>
      <c r="H27" s="132"/>
      <c r="I27" s="132"/>
      <c r="J27" s="132"/>
      <c r="K27" s="132"/>
      <c r="L27" s="132"/>
      <c r="M27" s="132"/>
      <c r="N27" s="132"/>
      <c r="O27" s="124"/>
      <c r="P27" s="124"/>
      <c r="Q27" s="124"/>
      <c r="R27" s="124"/>
      <c r="S27" s="124"/>
      <c r="T27" s="124"/>
      <c r="U27" s="124"/>
      <c r="V27" s="124" t="s">
        <v>966</v>
      </c>
      <c r="W27" s="124">
        <v>0</v>
      </c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</row>
    <row r="28" spans="1:60" outlineLevel="3">
      <c r="A28" s="131"/>
      <c r="B28" s="436"/>
      <c r="C28" s="439" t="s">
        <v>988</v>
      </c>
      <c r="D28" s="440"/>
      <c r="E28" s="441">
        <v>0.46</v>
      </c>
      <c r="F28" s="442"/>
      <c r="G28" s="132"/>
      <c r="H28" s="132"/>
      <c r="I28" s="132"/>
      <c r="J28" s="132"/>
      <c r="K28" s="132"/>
      <c r="L28" s="132"/>
      <c r="M28" s="132"/>
      <c r="N28" s="132"/>
      <c r="O28" s="124"/>
      <c r="P28" s="124"/>
      <c r="Q28" s="124"/>
      <c r="R28" s="124"/>
      <c r="S28" s="124"/>
      <c r="T28" s="124"/>
      <c r="U28" s="124"/>
      <c r="V28" s="124" t="s">
        <v>966</v>
      </c>
      <c r="W28" s="124">
        <v>0</v>
      </c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</row>
    <row r="29" spans="1:60" outlineLevel="1">
      <c r="A29" s="140">
        <v>5</v>
      </c>
      <c r="B29" s="432" t="s">
        <v>989</v>
      </c>
      <c r="C29" s="433" t="s">
        <v>990</v>
      </c>
      <c r="D29" s="434" t="s">
        <v>963</v>
      </c>
      <c r="E29" s="435">
        <v>9.9153000000000002</v>
      </c>
      <c r="F29" s="141"/>
      <c r="G29" s="164">
        <f>ROUND(E29*F29,2)</f>
        <v>0</v>
      </c>
      <c r="H29" s="168" t="s">
        <v>964</v>
      </c>
      <c r="I29" s="142" t="s">
        <v>964</v>
      </c>
      <c r="J29" s="132">
        <v>0.66800000000000004</v>
      </c>
      <c r="K29" s="132" t="e">
        <f>ROUND(#REF!*J29,2)</f>
        <v>#REF!</v>
      </c>
      <c r="L29" s="132"/>
      <c r="M29" s="132" t="s">
        <v>933</v>
      </c>
      <c r="N29" s="132" t="s">
        <v>934</v>
      </c>
      <c r="O29" s="124"/>
      <c r="P29" s="124"/>
      <c r="Q29" s="124"/>
      <c r="R29" s="124"/>
      <c r="S29" s="124"/>
      <c r="T29" s="124"/>
      <c r="U29" s="124"/>
      <c r="V29" s="124" t="s">
        <v>935</v>
      </c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</row>
    <row r="30" spans="1:60" outlineLevel="2">
      <c r="A30" s="131"/>
      <c r="B30" s="436"/>
      <c r="C30" s="439" t="s">
        <v>991</v>
      </c>
      <c r="D30" s="440"/>
      <c r="E30" s="441">
        <v>9.92</v>
      </c>
      <c r="F30" s="442"/>
      <c r="G30" s="132"/>
      <c r="H30" s="132"/>
      <c r="I30" s="132"/>
      <c r="J30" s="132"/>
      <c r="K30" s="132"/>
      <c r="L30" s="132"/>
      <c r="M30" s="132"/>
      <c r="N30" s="132"/>
      <c r="O30" s="124"/>
      <c r="P30" s="124"/>
      <c r="Q30" s="124"/>
      <c r="R30" s="124"/>
      <c r="S30" s="124"/>
      <c r="T30" s="124"/>
      <c r="U30" s="124"/>
      <c r="V30" s="124" t="s">
        <v>966</v>
      </c>
      <c r="W30" s="124">
        <v>0</v>
      </c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</row>
    <row r="31" spans="1:60" outlineLevel="1">
      <c r="A31" s="140">
        <v>6</v>
      </c>
      <c r="B31" s="432" t="s">
        <v>992</v>
      </c>
      <c r="C31" s="433" t="s">
        <v>993</v>
      </c>
      <c r="D31" s="434" t="s">
        <v>963</v>
      </c>
      <c r="E31" s="435">
        <v>9.9153000000000002</v>
      </c>
      <c r="F31" s="141"/>
      <c r="G31" s="164">
        <f>ROUND(E31*F31,2)</f>
        <v>0</v>
      </c>
      <c r="H31" s="168" t="s">
        <v>964</v>
      </c>
      <c r="I31" s="142" t="s">
        <v>964</v>
      </c>
      <c r="J31" s="132">
        <v>0.59099999999999997</v>
      </c>
      <c r="K31" s="132" t="e">
        <f>ROUND(#REF!*J31,2)</f>
        <v>#REF!</v>
      </c>
      <c r="L31" s="132"/>
      <c r="M31" s="132" t="s">
        <v>933</v>
      </c>
      <c r="N31" s="132" t="s">
        <v>934</v>
      </c>
      <c r="O31" s="124"/>
      <c r="P31" s="124"/>
      <c r="Q31" s="124"/>
      <c r="R31" s="124"/>
      <c r="S31" s="124"/>
      <c r="T31" s="124"/>
      <c r="U31" s="124"/>
      <c r="V31" s="124" t="s">
        <v>935</v>
      </c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</row>
    <row r="32" spans="1:60" outlineLevel="2">
      <c r="A32" s="131"/>
      <c r="B32" s="436"/>
      <c r="C32" s="439" t="s">
        <v>991</v>
      </c>
      <c r="D32" s="440"/>
      <c r="E32" s="441">
        <v>9.92</v>
      </c>
      <c r="F32" s="442"/>
      <c r="G32" s="132"/>
      <c r="H32" s="132"/>
      <c r="I32" s="132"/>
      <c r="J32" s="132"/>
      <c r="K32" s="132"/>
      <c r="L32" s="132"/>
      <c r="M32" s="132"/>
      <c r="N32" s="132"/>
      <c r="O32" s="124"/>
      <c r="P32" s="124"/>
      <c r="Q32" s="124"/>
      <c r="R32" s="124"/>
      <c r="S32" s="124"/>
      <c r="T32" s="124"/>
      <c r="U32" s="124"/>
      <c r="V32" s="124" t="s">
        <v>966</v>
      </c>
      <c r="W32" s="124">
        <v>0</v>
      </c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</row>
    <row r="33" spans="1:60" outlineLevel="1">
      <c r="A33" s="140">
        <v>7</v>
      </c>
      <c r="B33" s="432" t="s">
        <v>994</v>
      </c>
      <c r="C33" s="433" t="s">
        <v>995</v>
      </c>
      <c r="D33" s="434" t="s">
        <v>963</v>
      </c>
      <c r="E33" s="435">
        <v>100.7119</v>
      </c>
      <c r="F33" s="141"/>
      <c r="G33" s="164">
        <f>ROUND(E33*F33,2)</f>
        <v>0</v>
      </c>
      <c r="H33" s="168" t="s">
        <v>964</v>
      </c>
      <c r="I33" s="142" t="s">
        <v>964</v>
      </c>
      <c r="J33" s="132">
        <v>1.0999999999999999E-2</v>
      </c>
      <c r="K33" s="132" t="e">
        <f>ROUND(#REF!*J33,2)</f>
        <v>#REF!</v>
      </c>
      <c r="L33" s="132"/>
      <c r="M33" s="132" t="s">
        <v>933</v>
      </c>
      <c r="N33" s="132" t="s">
        <v>934</v>
      </c>
      <c r="O33" s="124"/>
      <c r="P33" s="124"/>
      <c r="Q33" s="124"/>
      <c r="R33" s="124"/>
      <c r="S33" s="124"/>
      <c r="T33" s="124"/>
      <c r="U33" s="124"/>
      <c r="V33" s="124" t="s">
        <v>935</v>
      </c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</row>
    <row r="34" spans="1:60" ht="20" outlineLevel="2">
      <c r="A34" s="131"/>
      <c r="B34" s="436"/>
      <c r="C34" s="439" t="s">
        <v>996</v>
      </c>
      <c r="D34" s="440"/>
      <c r="E34" s="441">
        <v>23.71</v>
      </c>
      <c r="F34" s="442"/>
      <c r="G34" s="132"/>
      <c r="H34" s="132"/>
      <c r="I34" s="132"/>
      <c r="J34" s="132"/>
      <c r="K34" s="132"/>
      <c r="L34" s="132"/>
      <c r="M34" s="132"/>
      <c r="N34" s="132"/>
      <c r="O34" s="124"/>
      <c r="P34" s="124"/>
      <c r="Q34" s="124"/>
      <c r="R34" s="124"/>
      <c r="S34" s="124"/>
      <c r="T34" s="124"/>
      <c r="U34" s="124"/>
      <c r="V34" s="124" t="s">
        <v>966</v>
      </c>
      <c r="W34" s="124">
        <v>0</v>
      </c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</row>
    <row r="35" spans="1:60" ht="20" outlineLevel="3">
      <c r="A35" s="131"/>
      <c r="B35" s="436"/>
      <c r="C35" s="439" t="s">
        <v>997</v>
      </c>
      <c r="D35" s="440"/>
      <c r="E35" s="441">
        <v>77</v>
      </c>
      <c r="F35" s="442"/>
      <c r="G35" s="132"/>
      <c r="H35" s="132"/>
      <c r="I35" s="132"/>
      <c r="J35" s="132"/>
      <c r="K35" s="132"/>
      <c r="L35" s="132"/>
      <c r="M35" s="132"/>
      <c r="N35" s="132"/>
      <c r="O35" s="124"/>
      <c r="P35" s="124"/>
      <c r="Q35" s="124"/>
      <c r="R35" s="124"/>
      <c r="S35" s="124"/>
      <c r="T35" s="124"/>
      <c r="U35" s="124"/>
      <c r="V35" s="124" t="s">
        <v>966</v>
      </c>
      <c r="W35" s="124">
        <v>0</v>
      </c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</row>
    <row r="36" spans="1:60" outlineLevel="1">
      <c r="A36" s="140">
        <v>8</v>
      </c>
      <c r="B36" s="432" t="s">
        <v>998</v>
      </c>
      <c r="C36" s="433" t="s">
        <v>999</v>
      </c>
      <c r="D36" s="434" t="s">
        <v>963</v>
      </c>
      <c r="E36" s="435">
        <v>118.5595</v>
      </c>
      <c r="F36" s="141"/>
      <c r="G36" s="164">
        <f>ROUND(E36*F36,2)</f>
        <v>0</v>
      </c>
      <c r="H36" s="168" t="s">
        <v>964</v>
      </c>
      <c r="I36" s="142" t="s">
        <v>964</v>
      </c>
      <c r="J36" s="132">
        <v>0</v>
      </c>
      <c r="K36" s="132" t="e">
        <f>ROUND(#REF!*J36,2)</f>
        <v>#REF!</v>
      </c>
      <c r="L36" s="132"/>
      <c r="M36" s="132" t="s">
        <v>933</v>
      </c>
      <c r="N36" s="132" t="s">
        <v>934</v>
      </c>
      <c r="O36" s="124"/>
      <c r="P36" s="124"/>
      <c r="Q36" s="124"/>
      <c r="R36" s="124"/>
      <c r="S36" s="124"/>
      <c r="T36" s="124"/>
      <c r="U36" s="124"/>
      <c r="V36" s="124" t="s">
        <v>935</v>
      </c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</row>
    <row r="37" spans="1:60" outlineLevel="2">
      <c r="A37" s="131"/>
      <c r="B37" s="436"/>
      <c r="C37" s="439" t="s">
        <v>1000</v>
      </c>
      <c r="D37" s="440"/>
      <c r="E37" s="441">
        <v>118.56</v>
      </c>
      <c r="F37" s="442"/>
      <c r="G37" s="132"/>
      <c r="H37" s="132"/>
      <c r="I37" s="132"/>
      <c r="J37" s="132"/>
      <c r="K37" s="132"/>
      <c r="L37" s="132"/>
      <c r="M37" s="132"/>
      <c r="N37" s="132"/>
      <c r="O37" s="124"/>
      <c r="P37" s="124"/>
      <c r="Q37" s="124"/>
      <c r="R37" s="124"/>
      <c r="S37" s="124"/>
      <c r="T37" s="124"/>
      <c r="U37" s="124"/>
      <c r="V37" s="124" t="s">
        <v>966</v>
      </c>
      <c r="W37" s="124">
        <v>0</v>
      </c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</row>
    <row r="38" spans="1:60" outlineLevel="1">
      <c r="A38" s="140">
        <v>9</v>
      </c>
      <c r="B38" s="432" t="s">
        <v>1001</v>
      </c>
      <c r="C38" s="433" t="s">
        <v>1002</v>
      </c>
      <c r="D38" s="434" t="s">
        <v>963</v>
      </c>
      <c r="E38" s="435">
        <v>23.7119</v>
      </c>
      <c r="F38" s="141"/>
      <c r="G38" s="164">
        <f>ROUND(E38*F38,2)</f>
        <v>0</v>
      </c>
      <c r="H38" s="168" t="s">
        <v>964</v>
      </c>
      <c r="I38" s="142" t="s">
        <v>964</v>
      </c>
      <c r="J38" s="132">
        <v>0.65200000000000002</v>
      </c>
      <c r="K38" s="132" t="e">
        <f>ROUND(#REF!*J38,2)</f>
        <v>#REF!</v>
      </c>
      <c r="L38" s="132"/>
      <c r="M38" s="132" t="s">
        <v>933</v>
      </c>
      <c r="N38" s="132" t="s">
        <v>934</v>
      </c>
      <c r="O38" s="124"/>
      <c r="P38" s="124"/>
      <c r="Q38" s="124"/>
      <c r="R38" s="124"/>
      <c r="S38" s="124"/>
      <c r="T38" s="124"/>
      <c r="U38" s="124"/>
      <c r="V38" s="124" t="s">
        <v>935</v>
      </c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</row>
    <row r="39" spans="1:60" outlineLevel="2">
      <c r="A39" s="131"/>
      <c r="B39" s="436"/>
      <c r="C39" s="439" t="s">
        <v>1003</v>
      </c>
      <c r="D39" s="440"/>
      <c r="E39" s="441">
        <v>23.71</v>
      </c>
      <c r="F39" s="442"/>
      <c r="G39" s="132"/>
      <c r="H39" s="132"/>
      <c r="I39" s="132"/>
      <c r="J39" s="132"/>
      <c r="K39" s="132"/>
      <c r="L39" s="132"/>
      <c r="M39" s="132"/>
      <c r="N39" s="132"/>
      <c r="O39" s="124"/>
      <c r="P39" s="124"/>
      <c r="Q39" s="124"/>
      <c r="R39" s="124"/>
      <c r="S39" s="124"/>
      <c r="T39" s="124"/>
      <c r="U39" s="124"/>
      <c r="V39" s="124" t="s">
        <v>966</v>
      </c>
      <c r="W39" s="124">
        <v>0</v>
      </c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</row>
    <row r="40" spans="1:60" outlineLevel="1">
      <c r="A40" s="140">
        <v>10</v>
      </c>
      <c r="B40" s="432" t="s">
        <v>1004</v>
      </c>
      <c r="C40" s="433" t="s">
        <v>1005</v>
      </c>
      <c r="D40" s="434" t="s">
        <v>963</v>
      </c>
      <c r="E40" s="435">
        <v>23.7119</v>
      </c>
      <c r="F40" s="141"/>
      <c r="G40" s="164">
        <f>ROUND(E40*F40,2)</f>
        <v>0</v>
      </c>
      <c r="H40" s="168" t="s">
        <v>964</v>
      </c>
      <c r="I40" s="142" t="s">
        <v>964</v>
      </c>
      <c r="J40" s="132">
        <v>8.9999999999999993E-3</v>
      </c>
      <c r="K40" s="132" t="e">
        <f>ROUND(#REF!*J40,2)</f>
        <v>#REF!</v>
      </c>
      <c r="L40" s="132"/>
      <c r="M40" s="132" t="s">
        <v>933</v>
      </c>
      <c r="N40" s="132" t="s">
        <v>934</v>
      </c>
      <c r="O40" s="124"/>
      <c r="P40" s="124"/>
      <c r="Q40" s="124"/>
      <c r="R40" s="124"/>
      <c r="S40" s="124"/>
      <c r="T40" s="124"/>
      <c r="U40" s="124"/>
      <c r="V40" s="124" t="s">
        <v>935</v>
      </c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</row>
    <row r="41" spans="1:60" outlineLevel="2">
      <c r="A41" s="131"/>
      <c r="B41" s="436"/>
      <c r="C41" s="439" t="s">
        <v>1003</v>
      </c>
      <c r="D41" s="440"/>
      <c r="E41" s="441">
        <v>23.71</v>
      </c>
      <c r="F41" s="442"/>
      <c r="G41" s="132"/>
      <c r="H41" s="132"/>
      <c r="I41" s="132"/>
      <c r="J41" s="132"/>
      <c r="K41" s="132"/>
      <c r="L41" s="132"/>
      <c r="M41" s="132"/>
      <c r="N41" s="132"/>
      <c r="O41" s="124"/>
      <c r="P41" s="124"/>
      <c r="Q41" s="124"/>
      <c r="R41" s="124"/>
      <c r="S41" s="124"/>
      <c r="T41" s="124"/>
      <c r="U41" s="124"/>
      <c r="V41" s="124" t="s">
        <v>966</v>
      </c>
      <c r="W41" s="124">
        <v>0</v>
      </c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</row>
    <row r="42" spans="1:60" outlineLevel="1">
      <c r="A42" s="140">
        <v>11</v>
      </c>
      <c r="B42" s="432" t="s">
        <v>1006</v>
      </c>
      <c r="C42" s="433" t="s">
        <v>1007</v>
      </c>
      <c r="D42" s="434" t="s">
        <v>1008</v>
      </c>
      <c r="E42" s="435">
        <v>700</v>
      </c>
      <c r="F42" s="141"/>
      <c r="G42" s="164">
        <f>ROUND(E42*F42,2)</f>
        <v>0</v>
      </c>
      <c r="H42" s="168" t="s">
        <v>964</v>
      </c>
      <c r="I42" s="142" t="s">
        <v>964</v>
      </c>
      <c r="J42" s="132">
        <v>9.7000000000000003E-2</v>
      </c>
      <c r="K42" s="132" t="e">
        <f>ROUND(#REF!*J42,2)</f>
        <v>#REF!</v>
      </c>
      <c r="L42" s="132"/>
      <c r="M42" s="132" t="s">
        <v>933</v>
      </c>
      <c r="N42" s="132" t="s">
        <v>934</v>
      </c>
      <c r="O42" s="124"/>
      <c r="P42" s="124"/>
      <c r="Q42" s="124"/>
      <c r="R42" s="124"/>
      <c r="S42" s="124"/>
      <c r="T42" s="124"/>
      <c r="U42" s="124"/>
      <c r="V42" s="124" t="s">
        <v>935</v>
      </c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</row>
    <row r="43" spans="1:60" outlineLevel="2">
      <c r="A43" s="131"/>
      <c r="B43" s="436"/>
      <c r="C43" s="439" t="s">
        <v>1009</v>
      </c>
      <c r="D43" s="440"/>
      <c r="E43" s="441">
        <v>700</v>
      </c>
      <c r="F43" s="442"/>
      <c r="G43" s="132"/>
      <c r="H43" s="132"/>
      <c r="I43" s="132"/>
      <c r="J43" s="132"/>
      <c r="K43" s="132"/>
      <c r="L43" s="132"/>
      <c r="M43" s="132"/>
      <c r="N43" s="132"/>
      <c r="O43" s="124"/>
      <c r="P43" s="124"/>
      <c r="Q43" s="124"/>
      <c r="R43" s="124"/>
      <c r="S43" s="124"/>
      <c r="T43" s="124"/>
      <c r="U43" s="124"/>
      <c r="V43" s="124" t="s">
        <v>966</v>
      </c>
      <c r="W43" s="124">
        <v>0</v>
      </c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</row>
    <row r="44" spans="1:60" outlineLevel="1">
      <c r="A44" s="140">
        <v>12</v>
      </c>
      <c r="B44" s="432" t="s">
        <v>1010</v>
      </c>
      <c r="C44" s="433" t="s">
        <v>1011</v>
      </c>
      <c r="D44" s="434" t="s">
        <v>1008</v>
      </c>
      <c r="E44" s="435">
        <v>1.3</v>
      </c>
      <c r="F44" s="141"/>
      <c r="G44" s="164">
        <f>ROUND(E44*F44,2)</f>
        <v>0</v>
      </c>
      <c r="H44" s="168" t="s">
        <v>964</v>
      </c>
      <c r="I44" s="142" t="s">
        <v>964</v>
      </c>
      <c r="J44" s="132">
        <v>9.6000000000000002E-2</v>
      </c>
      <c r="K44" s="132" t="e">
        <f>ROUND(#REF!*J44,2)</f>
        <v>#REF!</v>
      </c>
      <c r="L44" s="132"/>
      <c r="M44" s="132" t="s">
        <v>933</v>
      </c>
      <c r="N44" s="132" t="s">
        <v>934</v>
      </c>
      <c r="O44" s="124"/>
      <c r="P44" s="124"/>
      <c r="Q44" s="124"/>
      <c r="R44" s="124"/>
      <c r="S44" s="124"/>
      <c r="T44" s="124"/>
      <c r="U44" s="124"/>
      <c r="V44" s="124" t="s">
        <v>935</v>
      </c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</row>
    <row r="45" spans="1:60" outlineLevel="2">
      <c r="A45" s="131"/>
      <c r="B45" s="436"/>
      <c r="C45" s="439" t="s">
        <v>1012</v>
      </c>
      <c r="D45" s="440"/>
      <c r="E45" s="441"/>
      <c r="F45" s="442"/>
      <c r="G45" s="132"/>
      <c r="H45" s="132"/>
      <c r="I45" s="132"/>
      <c r="J45" s="132"/>
      <c r="K45" s="132"/>
      <c r="L45" s="132"/>
      <c r="M45" s="132"/>
      <c r="N45" s="132"/>
      <c r="O45" s="124"/>
      <c r="P45" s="124"/>
      <c r="Q45" s="124"/>
      <c r="R45" s="124"/>
      <c r="S45" s="124"/>
      <c r="T45" s="124"/>
      <c r="U45" s="124"/>
      <c r="V45" s="124" t="s">
        <v>966</v>
      </c>
      <c r="W45" s="124">
        <v>0</v>
      </c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</row>
    <row r="46" spans="1:60" outlineLevel="3">
      <c r="A46" s="131"/>
      <c r="B46" s="436"/>
      <c r="C46" s="439" t="s">
        <v>1013</v>
      </c>
      <c r="D46" s="440"/>
      <c r="E46" s="441">
        <v>1.3</v>
      </c>
      <c r="F46" s="442"/>
      <c r="G46" s="132"/>
      <c r="H46" s="132"/>
      <c r="I46" s="132"/>
      <c r="J46" s="132"/>
      <c r="K46" s="132"/>
      <c r="L46" s="132"/>
      <c r="M46" s="132"/>
      <c r="N46" s="132"/>
      <c r="O46" s="124"/>
      <c r="P46" s="124"/>
      <c r="Q46" s="124"/>
      <c r="R46" s="124"/>
      <c r="S46" s="124"/>
      <c r="T46" s="124"/>
      <c r="U46" s="124"/>
      <c r="V46" s="124" t="s">
        <v>966</v>
      </c>
      <c r="W46" s="124">
        <v>0</v>
      </c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</row>
    <row r="47" spans="1:60" outlineLevel="1">
      <c r="A47" s="140">
        <v>13</v>
      </c>
      <c r="B47" s="432" t="s">
        <v>1014</v>
      </c>
      <c r="C47" s="433" t="s">
        <v>1015</v>
      </c>
      <c r="D47" s="434" t="s">
        <v>1008</v>
      </c>
      <c r="E47" s="435">
        <v>700</v>
      </c>
      <c r="F47" s="141"/>
      <c r="G47" s="164">
        <f>ROUND(E47*F47,2)</f>
        <v>0</v>
      </c>
      <c r="H47" s="168" t="s">
        <v>964</v>
      </c>
      <c r="I47" s="142" t="s">
        <v>964</v>
      </c>
      <c r="J47" s="132">
        <v>9.6000000000000002E-2</v>
      </c>
      <c r="K47" s="132" t="e">
        <f>ROUND(#REF!*J47,2)</f>
        <v>#REF!</v>
      </c>
      <c r="L47" s="132"/>
      <c r="M47" s="132" t="s">
        <v>933</v>
      </c>
      <c r="N47" s="132" t="s">
        <v>934</v>
      </c>
      <c r="O47" s="124"/>
      <c r="P47" s="124"/>
      <c r="Q47" s="124"/>
      <c r="R47" s="124"/>
      <c r="S47" s="124"/>
      <c r="T47" s="124"/>
      <c r="U47" s="124"/>
      <c r="V47" s="124" t="s">
        <v>935</v>
      </c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</row>
    <row r="48" spans="1:60" outlineLevel="2">
      <c r="A48" s="131"/>
      <c r="B48" s="436"/>
      <c r="C48" s="439" t="s">
        <v>1009</v>
      </c>
      <c r="D48" s="440"/>
      <c r="E48" s="441">
        <v>700</v>
      </c>
      <c r="F48" s="442"/>
      <c r="G48" s="132"/>
      <c r="H48" s="132"/>
      <c r="I48" s="132"/>
      <c r="J48" s="132"/>
      <c r="K48" s="132"/>
      <c r="L48" s="132"/>
      <c r="M48" s="132"/>
      <c r="N48" s="132"/>
      <c r="O48" s="124"/>
      <c r="P48" s="124"/>
      <c r="Q48" s="124"/>
      <c r="R48" s="124"/>
      <c r="S48" s="124"/>
      <c r="T48" s="124"/>
      <c r="U48" s="124"/>
      <c r="V48" s="124" t="s">
        <v>966</v>
      </c>
      <c r="W48" s="124">
        <v>0</v>
      </c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</row>
    <row r="49" spans="1:60" outlineLevel="1">
      <c r="A49" s="140">
        <v>14</v>
      </c>
      <c r="B49" s="432" t="s">
        <v>1016</v>
      </c>
      <c r="C49" s="433" t="s">
        <v>1017</v>
      </c>
      <c r="D49" s="434" t="s">
        <v>1008</v>
      </c>
      <c r="E49" s="435">
        <v>700</v>
      </c>
      <c r="F49" s="141"/>
      <c r="G49" s="164">
        <f>ROUND(E49*F49,2)</f>
        <v>0</v>
      </c>
      <c r="H49" s="168" t="s">
        <v>964</v>
      </c>
      <c r="I49" s="142" t="s">
        <v>964</v>
      </c>
      <c r="J49" s="132">
        <v>0.17100000000000001</v>
      </c>
      <c r="K49" s="132" t="e">
        <f>ROUND(#REF!*J49,2)</f>
        <v>#REF!</v>
      </c>
      <c r="L49" s="132"/>
      <c r="M49" s="132" t="s">
        <v>933</v>
      </c>
      <c r="N49" s="132" t="s">
        <v>934</v>
      </c>
      <c r="O49" s="124"/>
      <c r="P49" s="124"/>
      <c r="Q49" s="124"/>
      <c r="R49" s="124"/>
      <c r="S49" s="124"/>
      <c r="T49" s="124"/>
      <c r="U49" s="124"/>
      <c r="V49" s="124" t="s">
        <v>935</v>
      </c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</row>
    <row r="50" spans="1:60" outlineLevel="2">
      <c r="A50" s="131"/>
      <c r="B50" s="436"/>
      <c r="C50" s="439" t="s">
        <v>1009</v>
      </c>
      <c r="D50" s="440"/>
      <c r="E50" s="441">
        <v>700</v>
      </c>
      <c r="F50" s="442"/>
      <c r="G50" s="132"/>
      <c r="H50" s="132"/>
      <c r="I50" s="132"/>
      <c r="J50" s="132"/>
      <c r="K50" s="132"/>
      <c r="L50" s="132"/>
      <c r="M50" s="132"/>
      <c r="N50" s="132"/>
      <c r="O50" s="124"/>
      <c r="P50" s="124"/>
      <c r="Q50" s="124"/>
      <c r="R50" s="124"/>
      <c r="S50" s="124"/>
      <c r="T50" s="124"/>
      <c r="U50" s="124"/>
      <c r="V50" s="124" t="s">
        <v>966</v>
      </c>
      <c r="W50" s="124">
        <v>0</v>
      </c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</row>
    <row r="51" spans="1:60" outlineLevel="1">
      <c r="A51" s="140">
        <v>15</v>
      </c>
      <c r="B51" s="432" t="s">
        <v>1018</v>
      </c>
      <c r="C51" s="433" t="s">
        <v>1019</v>
      </c>
      <c r="D51" s="434" t="s">
        <v>1008</v>
      </c>
      <c r="E51" s="435">
        <v>700</v>
      </c>
      <c r="F51" s="141"/>
      <c r="G51" s="164">
        <f>ROUND(E51*F51,2)</f>
        <v>0</v>
      </c>
      <c r="H51" s="168" t="s">
        <v>964</v>
      </c>
      <c r="I51" s="142" t="s">
        <v>964</v>
      </c>
      <c r="J51" s="132">
        <v>7.8E-2</v>
      </c>
      <c r="K51" s="132" t="e">
        <f>ROUND(#REF!*J51,2)</f>
        <v>#REF!</v>
      </c>
      <c r="L51" s="132"/>
      <c r="M51" s="132" t="s">
        <v>933</v>
      </c>
      <c r="N51" s="132" t="s">
        <v>934</v>
      </c>
      <c r="O51" s="124"/>
      <c r="P51" s="124"/>
      <c r="Q51" s="124"/>
      <c r="R51" s="124"/>
      <c r="S51" s="124"/>
      <c r="T51" s="124"/>
      <c r="U51" s="124"/>
      <c r="V51" s="124" t="s">
        <v>935</v>
      </c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</row>
    <row r="52" spans="1:60" outlineLevel="2">
      <c r="A52" s="131"/>
      <c r="B52" s="436"/>
      <c r="C52" s="439" t="s">
        <v>1009</v>
      </c>
      <c r="D52" s="440"/>
      <c r="E52" s="441">
        <v>700</v>
      </c>
      <c r="F52" s="442"/>
      <c r="G52" s="132"/>
      <c r="H52" s="132"/>
      <c r="I52" s="132"/>
      <c r="J52" s="132"/>
      <c r="K52" s="132"/>
      <c r="L52" s="132"/>
      <c r="M52" s="132"/>
      <c r="N52" s="132"/>
      <c r="O52" s="124"/>
      <c r="P52" s="124"/>
      <c r="Q52" s="124"/>
      <c r="R52" s="124"/>
      <c r="S52" s="124"/>
      <c r="T52" s="124"/>
      <c r="U52" s="124"/>
      <c r="V52" s="124" t="s">
        <v>966</v>
      </c>
      <c r="W52" s="124">
        <v>0</v>
      </c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</row>
    <row r="53" spans="1:60" outlineLevel="1">
      <c r="A53" s="140">
        <v>16</v>
      </c>
      <c r="B53" s="432" t="s">
        <v>1020</v>
      </c>
      <c r="C53" s="433" t="s">
        <v>1021</v>
      </c>
      <c r="D53" s="434" t="s">
        <v>963</v>
      </c>
      <c r="E53" s="435">
        <v>23.7119</v>
      </c>
      <c r="F53" s="141"/>
      <c r="G53" s="164">
        <f>ROUND(E53*F53,2)</f>
        <v>0</v>
      </c>
      <c r="H53" s="168" t="s">
        <v>964</v>
      </c>
      <c r="I53" s="142" t="s">
        <v>964</v>
      </c>
      <c r="J53" s="132">
        <v>0</v>
      </c>
      <c r="K53" s="132" t="e">
        <f>ROUND(#REF!*J53,2)</f>
        <v>#REF!</v>
      </c>
      <c r="L53" s="132"/>
      <c r="M53" s="132" t="s">
        <v>933</v>
      </c>
      <c r="N53" s="132" t="s">
        <v>934</v>
      </c>
      <c r="O53" s="124"/>
      <c r="P53" s="124"/>
      <c r="Q53" s="124"/>
      <c r="R53" s="124"/>
      <c r="S53" s="124"/>
      <c r="T53" s="124"/>
      <c r="U53" s="124"/>
      <c r="V53" s="124" t="s">
        <v>935</v>
      </c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</row>
    <row r="54" spans="1:60" outlineLevel="2">
      <c r="A54" s="131"/>
      <c r="B54" s="436"/>
      <c r="C54" s="439" t="s">
        <v>1022</v>
      </c>
      <c r="D54" s="440"/>
      <c r="E54" s="441">
        <v>23.71</v>
      </c>
      <c r="F54" s="442"/>
      <c r="G54" s="132"/>
      <c r="H54" s="132"/>
      <c r="I54" s="132"/>
      <c r="J54" s="132"/>
      <c r="K54" s="132"/>
      <c r="L54" s="132"/>
      <c r="M54" s="132"/>
      <c r="N54" s="132"/>
      <c r="O54" s="124"/>
      <c r="P54" s="124"/>
      <c r="Q54" s="124"/>
      <c r="R54" s="124"/>
      <c r="S54" s="124"/>
      <c r="T54" s="124"/>
      <c r="U54" s="124"/>
      <c r="V54" s="124" t="s">
        <v>966</v>
      </c>
      <c r="W54" s="124">
        <v>0</v>
      </c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</row>
    <row r="55" spans="1:60" outlineLevel="1">
      <c r="A55" s="140">
        <v>17</v>
      </c>
      <c r="B55" s="432" t="s">
        <v>1023</v>
      </c>
      <c r="C55" s="433" t="s">
        <v>1024</v>
      </c>
      <c r="D55" s="434" t="s">
        <v>1025</v>
      </c>
      <c r="E55" s="435">
        <v>35</v>
      </c>
      <c r="F55" s="141"/>
      <c r="G55" s="164">
        <f>ROUND(E55*F55,2)</f>
        <v>0</v>
      </c>
      <c r="H55" s="168" t="s">
        <v>964</v>
      </c>
      <c r="I55" s="142" t="s">
        <v>964</v>
      </c>
      <c r="J55" s="132">
        <v>0</v>
      </c>
      <c r="K55" s="132" t="e">
        <f>ROUND(#REF!*J55,2)</f>
        <v>#REF!</v>
      </c>
      <c r="L55" s="132"/>
      <c r="M55" s="132" t="s">
        <v>958</v>
      </c>
      <c r="N55" s="132" t="s">
        <v>934</v>
      </c>
      <c r="O55" s="124"/>
      <c r="P55" s="124"/>
      <c r="Q55" s="124"/>
      <c r="R55" s="124"/>
      <c r="S55" s="124"/>
      <c r="T55" s="124"/>
      <c r="U55" s="124"/>
      <c r="V55" s="124" t="s">
        <v>959</v>
      </c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</row>
    <row r="56" spans="1:60" outlineLevel="2">
      <c r="A56" s="131"/>
      <c r="B56" s="436"/>
      <c r="C56" s="439" t="s">
        <v>1026</v>
      </c>
      <c r="D56" s="440"/>
      <c r="E56" s="441">
        <v>35</v>
      </c>
      <c r="F56" s="442"/>
      <c r="G56" s="132"/>
      <c r="H56" s="132"/>
      <c r="I56" s="132"/>
      <c r="J56" s="132"/>
      <c r="K56" s="132"/>
      <c r="L56" s="132"/>
      <c r="M56" s="132"/>
      <c r="N56" s="132"/>
      <c r="O56" s="124"/>
      <c r="P56" s="124"/>
      <c r="Q56" s="124"/>
      <c r="R56" s="124"/>
      <c r="S56" s="124"/>
      <c r="T56" s="124"/>
      <c r="U56" s="124"/>
      <c r="V56" s="124" t="s">
        <v>966</v>
      </c>
      <c r="W56" s="124">
        <v>0</v>
      </c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</row>
    <row r="57" spans="1:60" outlineLevel="1">
      <c r="A57" s="140">
        <v>18</v>
      </c>
      <c r="B57" s="432" t="s">
        <v>1027</v>
      </c>
      <c r="C57" s="433" t="s">
        <v>1028</v>
      </c>
      <c r="D57" s="434" t="s">
        <v>963</v>
      </c>
      <c r="E57" s="435">
        <v>77</v>
      </c>
      <c r="F57" s="141"/>
      <c r="G57" s="164">
        <f>ROUND(E57*F57,2)</f>
        <v>0</v>
      </c>
      <c r="H57" s="168" t="s">
        <v>1029</v>
      </c>
      <c r="I57" s="142" t="s">
        <v>1029</v>
      </c>
      <c r="J57" s="132">
        <v>0</v>
      </c>
      <c r="K57" s="132" t="e">
        <f>ROUND(#REF!*J57,2)</f>
        <v>#REF!</v>
      </c>
      <c r="L57" s="132"/>
      <c r="M57" s="132" t="s">
        <v>958</v>
      </c>
      <c r="N57" s="132" t="s">
        <v>934</v>
      </c>
      <c r="O57" s="124"/>
      <c r="P57" s="124"/>
      <c r="Q57" s="124"/>
      <c r="R57" s="124"/>
      <c r="S57" s="124"/>
      <c r="T57" s="124"/>
      <c r="U57" s="124"/>
      <c r="V57" s="124" t="s">
        <v>959</v>
      </c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</row>
    <row r="58" spans="1:60" ht="20" outlineLevel="2">
      <c r="A58" s="131"/>
      <c r="B58" s="436"/>
      <c r="C58" s="439" t="s">
        <v>1030</v>
      </c>
      <c r="D58" s="440"/>
      <c r="E58" s="441">
        <v>77</v>
      </c>
      <c r="F58" s="442"/>
      <c r="G58" s="132"/>
      <c r="H58" s="132"/>
      <c r="I58" s="132"/>
      <c r="J58" s="132"/>
      <c r="K58" s="132"/>
      <c r="L58" s="132"/>
      <c r="M58" s="132"/>
      <c r="N58" s="132"/>
      <c r="O58" s="124"/>
      <c r="P58" s="124"/>
      <c r="Q58" s="124"/>
      <c r="R58" s="124"/>
      <c r="S58" s="124"/>
      <c r="T58" s="124"/>
      <c r="U58" s="124"/>
      <c r="V58" s="124" t="s">
        <v>966</v>
      </c>
      <c r="W58" s="124">
        <v>0</v>
      </c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</row>
    <row r="59" spans="1:60" ht="13">
      <c r="A59" s="134" t="s">
        <v>926</v>
      </c>
      <c r="B59" s="135" t="s">
        <v>885</v>
      </c>
      <c r="C59" s="147" t="s">
        <v>886</v>
      </c>
      <c r="D59" s="136"/>
      <c r="E59" s="137"/>
      <c r="F59" s="438"/>
      <c r="G59" s="138">
        <f>SUMIF(AG60:AG75,"&lt;&gt;NOR",G60:G75)</f>
        <v>0</v>
      </c>
      <c r="H59" s="138"/>
      <c r="I59" s="139"/>
      <c r="J59" s="133"/>
      <c r="K59" s="133" t="e">
        <f>SUM(K60:K75)</f>
        <v>#REF!</v>
      </c>
      <c r="L59" s="133"/>
      <c r="M59" s="133"/>
      <c r="N59" s="133"/>
      <c r="V59" t="s">
        <v>927</v>
      </c>
    </row>
    <row r="60" spans="1:60" outlineLevel="1">
      <c r="A60" s="140">
        <v>19</v>
      </c>
      <c r="B60" s="432" t="s">
        <v>1031</v>
      </c>
      <c r="C60" s="433" t="s">
        <v>1032</v>
      </c>
      <c r="D60" s="434" t="s">
        <v>963</v>
      </c>
      <c r="E60" s="435">
        <v>1.2</v>
      </c>
      <c r="F60" s="141"/>
      <c r="G60" s="164">
        <f>ROUND(E60*F60,2)</f>
        <v>0</v>
      </c>
      <c r="H60" s="168" t="s">
        <v>964</v>
      </c>
      <c r="I60" s="142" t="s">
        <v>964</v>
      </c>
      <c r="J60" s="132">
        <v>0.92</v>
      </c>
      <c r="K60" s="132" t="e">
        <f>ROUND(#REF!*J60,2)</f>
        <v>#REF!</v>
      </c>
      <c r="L60" s="132"/>
      <c r="M60" s="132" t="s">
        <v>933</v>
      </c>
      <c r="N60" s="132" t="s">
        <v>934</v>
      </c>
      <c r="O60" s="124"/>
      <c r="P60" s="124"/>
      <c r="Q60" s="124"/>
      <c r="R60" s="124"/>
      <c r="S60" s="124"/>
      <c r="T60" s="124"/>
      <c r="U60" s="124"/>
      <c r="V60" s="124" t="s">
        <v>935</v>
      </c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</row>
    <row r="61" spans="1:60" outlineLevel="2">
      <c r="A61" s="131"/>
      <c r="B61" s="436"/>
      <c r="C61" s="439" t="s">
        <v>1033</v>
      </c>
      <c r="D61" s="440"/>
      <c r="E61" s="441">
        <v>1.2</v>
      </c>
      <c r="F61" s="442"/>
      <c r="G61" s="132"/>
      <c r="H61" s="132"/>
      <c r="I61" s="132"/>
      <c r="J61" s="132"/>
      <c r="K61" s="132"/>
      <c r="L61" s="132"/>
      <c r="M61" s="132"/>
      <c r="N61" s="132"/>
      <c r="O61" s="124"/>
      <c r="P61" s="124"/>
      <c r="Q61" s="124"/>
      <c r="R61" s="124"/>
      <c r="S61" s="124"/>
      <c r="T61" s="124"/>
      <c r="U61" s="124"/>
      <c r="V61" s="124" t="s">
        <v>966</v>
      </c>
      <c r="W61" s="124">
        <v>0</v>
      </c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</row>
    <row r="62" spans="1:60" outlineLevel="1">
      <c r="A62" s="140">
        <v>20</v>
      </c>
      <c r="B62" s="432" t="s">
        <v>1034</v>
      </c>
      <c r="C62" s="433" t="s">
        <v>1035</v>
      </c>
      <c r="D62" s="434" t="s">
        <v>1008</v>
      </c>
      <c r="E62" s="435">
        <v>9.1</v>
      </c>
      <c r="F62" s="141"/>
      <c r="G62" s="164">
        <f>ROUND(E62*F62,2)</f>
        <v>0</v>
      </c>
      <c r="H62" s="168" t="s">
        <v>964</v>
      </c>
      <c r="I62" s="142" t="s">
        <v>964</v>
      </c>
      <c r="J62" s="132">
        <v>7.4999999999999997E-2</v>
      </c>
      <c r="K62" s="132" t="e">
        <f>ROUND(#REF!*J62,2)</f>
        <v>#REF!</v>
      </c>
      <c r="L62" s="132"/>
      <c r="M62" s="132" t="s">
        <v>933</v>
      </c>
      <c r="N62" s="132" t="s">
        <v>934</v>
      </c>
      <c r="O62" s="124"/>
      <c r="P62" s="124"/>
      <c r="Q62" s="124"/>
      <c r="R62" s="124"/>
      <c r="S62" s="124"/>
      <c r="T62" s="124"/>
      <c r="U62" s="124"/>
      <c r="V62" s="124" t="s">
        <v>935</v>
      </c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</row>
    <row r="63" spans="1:60" ht="20" outlineLevel="2">
      <c r="A63" s="131"/>
      <c r="B63" s="436"/>
      <c r="C63" s="439" t="s">
        <v>1036</v>
      </c>
      <c r="D63" s="440"/>
      <c r="E63" s="441">
        <v>9.1</v>
      </c>
      <c r="F63" s="442"/>
      <c r="G63" s="132"/>
      <c r="H63" s="132"/>
      <c r="I63" s="132"/>
      <c r="J63" s="132"/>
      <c r="K63" s="132"/>
      <c r="L63" s="132"/>
      <c r="M63" s="132"/>
      <c r="N63" s="132"/>
      <c r="O63" s="124"/>
      <c r="P63" s="124"/>
      <c r="Q63" s="124"/>
      <c r="R63" s="124"/>
      <c r="S63" s="124"/>
      <c r="T63" s="124"/>
      <c r="U63" s="124"/>
      <c r="V63" s="124" t="s">
        <v>966</v>
      </c>
      <c r="W63" s="124">
        <v>0</v>
      </c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</row>
    <row r="64" spans="1:60" outlineLevel="1">
      <c r="A64" s="140">
        <v>21</v>
      </c>
      <c r="B64" s="432" t="s">
        <v>1037</v>
      </c>
      <c r="C64" s="433" t="s">
        <v>1038</v>
      </c>
      <c r="D64" s="434" t="s">
        <v>963</v>
      </c>
      <c r="E64" s="435">
        <v>11.88</v>
      </c>
      <c r="F64" s="141"/>
      <c r="G64" s="164">
        <f>ROUND(E64*F64,2)</f>
        <v>0</v>
      </c>
      <c r="H64" s="168" t="s">
        <v>964</v>
      </c>
      <c r="I64" s="142" t="s">
        <v>964</v>
      </c>
      <c r="J64" s="132">
        <v>0.47699999999999998</v>
      </c>
      <c r="K64" s="132" t="e">
        <f>ROUND(#REF!*J64,2)</f>
        <v>#REF!</v>
      </c>
      <c r="L64" s="132"/>
      <c r="M64" s="132" t="s">
        <v>933</v>
      </c>
      <c r="N64" s="132" t="s">
        <v>934</v>
      </c>
      <c r="O64" s="124"/>
      <c r="P64" s="124"/>
      <c r="Q64" s="124"/>
      <c r="R64" s="124"/>
      <c r="S64" s="124"/>
      <c r="T64" s="124"/>
      <c r="U64" s="124"/>
      <c r="V64" s="124" t="s">
        <v>935</v>
      </c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</row>
    <row r="65" spans="1:60" outlineLevel="2">
      <c r="A65" s="131"/>
      <c r="B65" s="436"/>
      <c r="C65" s="439" t="s">
        <v>1039</v>
      </c>
      <c r="D65" s="440"/>
      <c r="E65" s="441">
        <v>11.88</v>
      </c>
      <c r="F65" s="442"/>
      <c r="G65" s="132"/>
      <c r="H65" s="132"/>
      <c r="I65" s="132"/>
      <c r="J65" s="132"/>
      <c r="K65" s="132"/>
      <c r="L65" s="132"/>
      <c r="M65" s="132"/>
      <c r="N65" s="132"/>
      <c r="O65" s="124"/>
      <c r="P65" s="124"/>
      <c r="Q65" s="124"/>
      <c r="R65" s="124"/>
      <c r="S65" s="124"/>
      <c r="T65" s="124"/>
      <c r="U65" s="124"/>
      <c r="V65" s="124" t="s">
        <v>966</v>
      </c>
      <c r="W65" s="124">
        <v>0</v>
      </c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</row>
    <row r="66" spans="1:60" outlineLevel="1">
      <c r="A66" s="140">
        <v>22</v>
      </c>
      <c r="B66" s="432" t="s">
        <v>1040</v>
      </c>
      <c r="C66" s="433" t="s">
        <v>1041</v>
      </c>
      <c r="D66" s="434" t="s">
        <v>1042</v>
      </c>
      <c r="E66" s="435">
        <v>7.0099999999999996E-2</v>
      </c>
      <c r="F66" s="141"/>
      <c r="G66" s="164">
        <f>ROUND(E66*F66,2)</f>
        <v>0</v>
      </c>
      <c r="H66" s="168" t="s">
        <v>964</v>
      </c>
      <c r="I66" s="142" t="s">
        <v>964</v>
      </c>
      <c r="J66" s="132">
        <v>23.530999999999999</v>
      </c>
      <c r="K66" s="132" t="e">
        <f>ROUND(#REF!*J66,2)</f>
        <v>#REF!</v>
      </c>
      <c r="L66" s="132"/>
      <c r="M66" s="132" t="s">
        <v>933</v>
      </c>
      <c r="N66" s="132" t="s">
        <v>934</v>
      </c>
      <c r="O66" s="124"/>
      <c r="P66" s="124"/>
      <c r="Q66" s="124"/>
      <c r="R66" s="124"/>
      <c r="S66" s="124"/>
      <c r="T66" s="124"/>
      <c r="U66" s="124"/>
      <c r="V66" s="124" t="s">
        <v>935</v>
      </c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</row>
    <row r="67" spans="1:60" ht="20" outlineLevel="2">
      <c r="A67" s="131"/>
      <c r="B67" s="436"/>
      <c r="C67" s="439" t="s">
        <v>1043</v>
      </c>
      <c r="D67" s="440"/>
      <c r="E67" s="441">
        <v>7.0000000000000007E-2</v>
      </c>
      <c r="F67" s="442"/>
      <c r="G67" s="132"/>
      <c r="H67" s="132"/>
      <c r="I67" s="132"/>
      <c r="J67" s="132"/>
      <c r="K67" s="132"/>
      <c r="L67" s="132"/>
      <c r="M67" s="132"/>
      <c r="N67" s="132"/>
      <c r="O67" s="124"/>
      <c r="P67" s="124"/>
      <c r="Q67" s="124"/>
      <c r="R67" s="124"/>
      <c r="S67" s="124"/>
      <c r="T67" s="124"/>
      <c r="U67" s="124"/>
      <c r="V67" s="124" t="s">
        <v>966</v>
      </c>
      <c r="W67" s="124">
        <v>0</v>
      </c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</row>
    <row r="68" spans="1:60" outlineLevel="1">
      <c r="A68" s="140">
        <v>23</v>
      </c>
      <c r="B68" s="432" t="s">
        <v>1044</v>
      </c>
      <c r="C68" s="433" t="s">
        <v>1045</v>
      </c>
      <c r="D68" s="434" t="s">
        <v>963</v>
      </c>
      <c r="E68" s="435">
        <v>4.1500000000000004</v>
      </c>
      <c r="F68" s="141"/>
      <c r="G68" s="164">
        <f>ROUND(E68*F68,2)</f>
        <v>0</v>
      </c>
      <c r="H68" s="168" t="s">
        <v>964</v>
      </c>
      <c r="I68" s="142" t="s">
        <v>964</v>
      </c>
      <c r="J68" s="132">
        <v>0.48</v>
      </c>
      <c r="K68" s="132" t="e">
        <f>ROUND(#REF!*J68,2)</f>
        <v>#REF!</v>
      </c>
      <c r="L68" s="132"/>
      <c r="M68" s="132" t="s">
        <v>933</v>
      </c>
      <c r="N68" s="132" t="s">
        <v>934</v>
      </c>
      <c r="O68" s="124"/>
      <c r="P68" s="124"/>
      <c r="Q68" s="124"/>
      <c r="R68" s="124"/>
      <c r="S68" s="124"/>
      <c r="T68" s="124"/>
      <c r="U68" s="124"/>
      <c r="V68" s="124" t="s">
        <v>935</v>
      </c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</row>
    <row r="69" spans="1:60" outlineLevel="2">
      <c r="A69" s="131"/>
      <c r="B69" s="436"/>
      <c r="C69" s="439" t="s">
        <v>1046</v>
      </c>
      <c r="D69" s="440"/>
      <c r="E69" s="441">
        <v>0.25</v>
      </c>
      <c r="F69" s="442"/>
      <c r="G69" s="132"/>
      <c r="H69" s="132"/>
      <c r="I69" s="132"/>
      <c r="J69" s="132"/>
      <c r="K69" s="132"/>
      <c r="L69" s="132"/>
      <c r="M69" s="132"/>
      <c r="N69" s="132"/>
      <c r="O69" s="124"/>
      <c r="P69" s="124"/>
      <c r="Q69" s="124"/>
      <c r="R69" s="124"/>
      <c r="S69" s="124"/>
      <c r="T69" s="124"/>
      <c r="U69" s="124"/>
      <c r="V69" s="124" t="s">
        <v>966</v>
      </c>
      <c r="W69" s="124">
        <v>0</v>
      </c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</row>
    <row r="70" spans="1:60" outlineLevel="3">
      <c r="A70" s="131"/>
      <c r="B70" s="436"/>
      <c r="C70" s="439" t="s">
        <v>1047</v>
      </c>
      <c r="D70" s="440"/>
      <c r="E70" s="441">
        <v>1.5</v>
      </c>
      <c r="F70" s="442"/>
      <c r="G70" s="132"/>
      <c r="H70" s="132"/>
      <c r="I70" s="132"/>
      <c r="J70" s="132"/>
      <c r="K70" s="132"/>
      <c r="L70" s="132"/>
      <c r="M70" s="132"/>
      <c r="N70" s="132"/>
      <c r="O70" s="124"/>
      <c r="P70" s="124"/>
      <c r="Q70" s="124"/>
      <c r="R70" s="124"/>
      <c r="S70" s="124"/>
      <c r="T70" s="124"/>
      <c r="U70" s="124"/>
      <c r="V70" s="124" t="s">
        <v>966</v>
      </c>
      <c r="W70" s="124">
        <v>0</v>
      </c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</row>
    <row r="71" spans="1:60" outlineLevel="3">
      <c r="A71" s="131"/>
      <c r="B71" s="436"/>
      <c r="C71" s="439" t="s">
        <v>1048</v>
      </c>
      <c r="D71" s="440"/>
      <c r="E71" s="441">
        <v>2.4</v>
      </c>
      <c r="F71" s="442"/>
      <c r="G71" s="132"/>
      <c r="H71" s="132"/>
      <c r="I71" s="132"/>
      <c r="J71" s="132"/>
      <c r="K71" s="132"/>
      <c r="L71" s="132"/>
      <c r="M71" s="132"/>
      <c r="N71" s="132"/>
      <c r="O71" s="124"/>
      <c r="P71" s="124"/>
      <c r="Q71" s="124"/>
      <c r="R71" s="124"/>
      <c r="S71" s="124"/>
      <c r="T71" s="124"/>
      <c r="U71" s="124"/>
      <c r="V71" s="124" t="s">
        <v>966</v>
      </c>
      <c r="W71" s="124">
        <v>0</v>
      </c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</row>
    <row r="72" spans="1:60" outlineLevel="1">
      <c r="A72" s="140">
        <v>24</v>
      </c>
      <c r="B72" s="432" t="s">
        <v>1049</v>
      </c>
      <c r="C72" s="433" t="s">
        <v>1050</v>
      </c>
      <c r="D72" s="434" t="s">
        <v>1042</v>
      </c>
      <c r="E72" s="435">
        <v>2.2499999999999999E-2</v>
      </c>
      <c r="F72" s="141"/>
      <c r="G72" s="164">
        <f>ROUND(E72*F72,2)</f>
        <v>0</v>
      </c>
      <c r="H72" s="168" t="s">
        <v>964</v>
      </c>
      <c r="I72" s="142" t="s">
        <v>964</v>
      </c>
      <c r="J72" s="132">
        <v>23.530999999999999</v>
      </c>
      <c r="K72" s="132" t="e">
        <f>ROUND(#REF!*J72,2)</f>
        <v>#REF!</v>
      </c>
      <c r="L72" s="132"/>
      <c r="M72" s="132" t="s">
        <v>933</v>
      </c>
      <c r="N72" s="132" t="s">
        <v>934</v>
      </c>
      <c r="O72" s="124"/>
      <c r="P72" s="124"/>
      <c r="Q72" s="124"/>
      <c r="R72" s="124"/>
      <c r="S72" s="124"/>
      <c r="T72" s="124"/>
      <c r="U72" s="124"/>
      <c r="V72" s="124" t="s">
        <v>935</v>
      </c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</row>
    <row r="73" spans="1:60" outlineLevel="2">
      <c r="A73" s="131"/>
      <c r="B73" s="436"/>
      <c r="C73" s="439" t="s">
        <v>1051</v>
      </c>
      <c r="D73" s="440"/>
      <c r="E73" s="441">
        <v>0.02</v>
      </c>
      <c r="F73" s="442"/>
      <c r="G73" s="132"/>
      <c r="H73" s="132"/>
      <c r="I73" s="132"/>
      <c r="J73" s="132"/>
      <c r="K73" s="132"/>
      <c r="L73" s="132"/>
      <c r="M73" s="132"/>
      <c r="N73" s="132"/>
      <c r="O73" s="124"/>
      <c r="P73" s="124"/>
      <c r="Q73" s="124"/>
      <c r="R73" s="124"/>
      <c r="S73" s="124"/>
      <c r="T73" s="124"/>
      <c r="U73" s="124"/>
      <c r="V73" s="124" t="s">
        <v>966</v>
      </c>
      <c r="W73" s="124">
        <v>0</v>
      </c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</row>
    <row r="74" spans="1:60" outlineLevel="1">
      <c r="A74" s="140">
        <v>25</v>
      </c>
      <c r="B74" s="432" t="s">
        <v>1052</v>
      </c>
      <c r="C74" s="433" t="s">
        <v>1053</v>
      </c>
      <c r="D74" s="434" t="s">
        <v>1008</v>
      </c>
      <c r="E74" s="435">
        <v>10.465</v>
      </c>
      <c r="F74" s="141"/>
      <c r="G74" s="164">
        <f>ROUND(E74*F74,2)</f>
        <v>0</v>
      </c>
      <c r="H74" s="168" t="s">
        <v>964</v>
      </c>
      <c r="I74" s="142" t="s">
        <v>964</v>
      </c>
      <c r="J74" s="132">
        <v>0</v>
      </c>
      <c r="K74" s="132" t="e">
        <f>ROUND(#REF!*J74,2)</f>
        <v>#REF!</v>
      </c>
      <c r="L74" s="132"/>
      <c r="M74" s="132" t="s">
        <v>958</v>
      </c>
      <c r="N74" s="132" t="s">
        <v>934</v>
      </c>
      <c r="O74" s="124"/>
      <c r="P74" s="124"/>
      <c r="Q74" s="124"/>
      <c r="R74" s="124"/>
      <c r="S74" s="124"/>
      <c r="T74" s="124"/>
      <c r="U74" s="124"/>
      <c r="V74" s="124" t="s">
        <v>959</v>
      </c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</row>
    <row r="75" spans="1:60" outlineLevel="2">
      <c r="A75" s="131"/>
      <c r="B75" s="436"/>
      <c r="C75" s="439" t="s">
        <v>1054</v>
      </c>
      <c r="D75" s="440"/>
      <c r="E75" s="441">
        <v>10.46</v>
      </c>
      <c r="F75" s="442"/>
      <c r="G75" s="132"/>
      <c r="H75" s="132"/>
      <c r="I75" s="132"/>
      <c r="J75" s="132"/>
      <c r="K75" s="132"/>
      <c r="L75" s="132"/>
      <c r="M75" s="132"/>
      <c r="N75" s="132"/>
      <c r="O75" s="124"/>
      <c r="P75" s="124"/>
      <c r="Q75" s="124"/>
      <c r="R75" s="124"/>
      <c r="S75" s="124"/>
      <c r="T75" s="124"/>
      <c r="U75" s="124"/>
      <c r="V75" s="124" t="s">
        <v>966</v>
      </c>
      <c r="W75" s="124">
        <v>0</v>
      </c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</row>
    <row r="76" spans="1:60" ht="13">
      <c r="A76" s="134" t="s">
        <v>926</v>
      </c>
      <c r="B76" s="135" t="s">
        <v>887</v>
      </c>
      <c r="C76" s="147" t="s">
        <v>888</v>
      </c>
      <c r="D76" s="136"/>
      <c r="E76" s="137"/>
      <c r="F76" s="438"/>
      <c r="G76" s="138">
        <f>SUMIF(AG77:AG102,"&lt;&gt;NOR",G77:G102)</f>
        <v>0</v>
      </c>
      <c r="H76" s="138"/>
      <c r="I76" s="139"/>
      <c r="J76" s="133"/>
      <c r="K76" s="133" t="e">
        <f>SUM(K77:K102)</f>
        <v>#REF!</v>
      </c>
      <c r="L76" s="133"/>
      <c r="M76" s="133"/>
      <c r="N76" s="133"/>
      <c r="V76" t="s">
        <v>927</v>
      </c>
    </row>
    <row r="77" spans="1:60" outlineLevel="1">
      <c r="A77" s="140">
        <v>26</v>
      </c>
      <c r="B77" s="432" t="s">
        <v>1055</v>
      </c>
      <c r="C77" s="433" t="s">
        <v>1056</v>
      </c>
      <c r="D77" s="434" t="s">
        <v>1008</v>
      </c>
      <c r="E77" s="435">
        <v>35</v>
      </c>
      <c r="F77" s="141"/>
      <c r="G77" s="164">
        <f>ROUND(E77*F77,2)</f>
        <v>0</v>
      </c>
      <c r="H77" s="168" t="s">
        <v>964</v>
      </c>
      <c r="I77" s="142" t="s">
        <v>964</v>
      </c>
      <c r="J77" s="132">
        <v>0.34899999999999998</v>
      </c>
      <c r="K77" s="132" t="e">
        <f>ROUND(#REF!*J77,2)</f>
        <v>#REF!</v>
      </c>
      <c r="L77" s="132"/>
      <c r="M77" s="132" t="s">
        <v>933</v>
      </c>
      <c r="N77" s="132" t="s">
        <v>934</v>
      </c>
      <c r="O77" s="124"/>
      <c r="P77" s="124"/>
      <c r="Q77" s="124"/>
      <c r="R77" s="124"/>
      <c r="S77" s="124"/>
      <c r="T77" s="124"/>
      <c r="U77" s="124"/>
      <c r="V77" s="124" t="s">
        <v>935</v>
      </c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</row>
    <row r="78" spans="1:60" outlineLevel="2">
      <c r="A78" s="131"/>
      <c r="B78" s="436"/>
      <c r="C78" s="439" t="s">
        <v>1057</v>
      </c>
      <c r="D78" s="440"/>
      <c r="E78" s="441">
        <v>35</v>
      </c>
      <c r="F78" s="442"/>
      <c r="G78" s="132"/>
      <c r="H78" s="132"/>
      <c r="I78" s="132"/>
      <c r="J78" s="132"/>
      <c r="K78" s="132"/>
      <c r="L78" s="132"/>
      <c r="M78" s="132"/>
      <c r="N78" s="132"/>
      <c r="O78" s="124"/>
      <c r="P78" s="124"/>
      <c r="Q78" s="124"/>
      <c r="R78" s="124"/>
      <c r="S78" s="124"/>
      <c r="T78" s="124"/>
      <c r="U78" s="124"/>
      <c r="V78" s="124" t="s">
        <v>966</v>
      </c>
      <c r="W78" s="124">
        <v>0</v>
      </c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</row>
    <row r="79" spans="1:60" outlineLevel="1">
      <c r="A79" s="140">
        <v>27</v>
      </c>
      <c r="B79" s="432" t="s">
        <v>1058</v>
      </c>
      <c r="C79" s="433" t="s">
        <v>1059</v>
      </c>
      <c r="D79" s="434" t="s">
        <v>963</v>
      </c>
      <c r="E79" s="435">
        <v>4.181</v>
      </c>
      <c r="F79" s="141"/>
      <c r="G79" s="164">
        <f>ROUND(E79*F79,2)</f>
        <v>0</v>
      </c>
      <c r="H79" s="168" t="s">
        <v>964</v>
      </c>
      <c r="I79" s="142" t="s">
        <v>964</v>
      </c>
      <c r="J79" s="132">
        <v>4.3550000000000004</v>
      </c>
      <c r="K79" s="132" t="e">
        <f>ROUND(#REF!*J79,2)</f>
        <v>#REF!</v>
      </c>
      <c r="L79" s="132"/>
      <c r="M79" s="132" t="s">
        <v>933</v>
      </c>
      <c r="N79" s="132" t="s">
        <v>934</v>
      </c>
      <c r="O79" s="124"/>
      <c r="P79" s="124"/>
      <c r="Q79" s="124"/>
      <c r="R79" s="124"/>
      <c r="S79" s="124"/>
      <c r="T79" s="124"/>
      <c r="U79" s="124"/>
      <c r="V79" s="124" t="s">
        <v>935</v>
      </c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</row>
    <row r="80" spans="1:60" ht="39.75" customHeight="1" outlineLevel="2">
      <c r="A80" s="131"/>
      <c r="B80" s="436"/>
      <c r="C80" s="426" t="s">
        <v>1060</v>
      </c>
      <c r="D80" s="426"/>
      <c r="E80" s="426"/>
      <c r="F80" s="437"/>
      <c r="G80" s="426"/>
      <c r="H80" s="132"/>
      <c r="I80" s="132"/>
      <c r="J80" s="132"/>
      <c r="K80" s="132"/>
      <c r="L80" s="132"/>
      <c r="M80" s="132"/>
      <c r="N80" s="132"/>
      <c r="O80" s="124"/>
      <c r="P80" s="124"/>
      <c r="Q80" s="124"/>
      <c r="R80" s="124"/>
      <c r="S80" s="124"/>
      <c r="T80" s="124"/>
      <c r="U80" s="124"/>
      <c r="V80" s="124" t="s">
        <v>939</v>
      </c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46" t="str">
        <f>C80</f>
        <v xml:space="preserve"> V položce jsou zakalkulovány i náklady na pomocné lešení o výšce podlahy do 1900 mm a pro zatížení do 1,5 kPa.</v>
      </c>
      <c r="BB80" s="124"/>
      <c r="BC80" s="124"/>
      <c r="BD80" s="124"/>
      <c r="BE80" s="124"/>
      <c r="BF80" s="124"/>
      <c r="BG80" s="124"/>
      <c r="BH80" s="124"/>
    </row>
    <row r="81" spans="1:60" ht="20" outlineLevel="2">
      <c r="A81" s="131"/>
      <c r="B81" s="436"/>
      <c r="C81" s="439" t="s">
        <v>1061</v>
      </c>
      <c r="D81" s="440"/>
      <c r="E81" s="441">
        <v>4.18</v>
      </c>
      <c r="F81" s="442"/>
      <c r="G81" s="132"/>
      <c r="H81" s="132"/>
      <c r="I81" s="132"/>
      <c r="J81" s="132"/>
      <c r="K81" s="132"/>
      <c r="L81" s="132"/>
      <c r="M81" s="132"/>
      <c r="N81" s="132"/>
      <c r="O81" s="124"/>
      <c r="P81" s="124"/>
      <c r="Q81" s="124"/>
      <c r="R81" s="124"/>
      <c r="S81" s="124"/>
      <c r="T81" s="124"/>
      <c r="U81" s="124"/>
      <c r="V81" s="124" t="s">
        <v>966</v>
      </c>
      <c r="W81" s="124">
        <v>0</v>
      </c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</row>
    <row r="82" spans="1:60" outlineLevel="1">
      <c r="A82" s="140">
        <v>28</v>
      </c>
      <c r="B82" s="432" t="s">
        <v>1062</v>
      </c>
      <c r="C82" s="433" t="s">
        <v>1063</v>
      </c>
      <c r="D82" s="434" t="s">
        <v>963</v>
      </c>
      <c r="E82" s="435">
        <v>4.181</v>
      </c>
      <c r="F82" s="141"/>
      <c r="G82" s="164">
        <f>ROUND(E82*F82,2)</f>
        <v>0</v>
      </c>
      <c r="H82" s="168" t="s">
        <v>964</v>
      </c>
      <c r="I82" s="142" t="s">
        <v>964</v>
      </c>
      <c r="J82" s="132">
        <v>4.5949999999999998</v>
      </c>
      <c r="K82" s="132" t="e">
        <f>ROUND(#REF!*J82,2)</f>
        <v>#REF!</v>
      </c>
      <c r="L82" s="132"/>
      <c r="M82" s="132" t="s">
        <v>933</v>
      </c>
      <c r="N82" s="132" t="s">
        <v>934</v>
      </c>
      <c r="O82" s="124"/>
      <c r="P82" s="124"/>
      <c r="Q82" s="124"/>
      <c r="R82" s="124"/>
      <c r="S82" s="124"/>
      <c r="T82" s="124"/>
      <c r="U82" s="124"/>
      <c r="V82" s="124" t="s">
        <v>935</v>
      </c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</row>
    <row r="83" spans="1:60" ht="20" outlineLevel="2">
      <c r="A83" s="131"/>
      <c r="B83" s="436"/>
      <c r="C83" s="439" t="s">
        <v>1061</v>
      </c>
      <c r="D83" s="440"/>
      <c r="E83" s="441">
        <v>4.18</v>
      </c>
      <c r="F83" s="442"/>
      <c r="G83" s="132"/>
      <c r="H83" s="132"/>
      <c r="I83" s="132"/>
      <c r="J83" s="132"/>
      <c r="K83" s="132"/>
      <c r="L83" s="132"/>
      <c r="M83" s="132"/>
      <c r="N83" s="132"/>
      <c r="O83" s="124"/>
      <c r="P83" s="124"/>
      <c r="Q83" s="124"/>
      <c r="R83" s="124"/>
      <c r="S83" s="124"/>
      <c r="T83" s="124"/>
      <c r="U83" s="124"/>
      <c r="V83" s="124" t="s">
        <v>966</v>
      </c>
      <c r="W83" s="124">
        <v>0</v>
      </c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</row>
    <row r="84" spans="1:60" outlineLevel="1">
      <c r="A84" s="140">
        <v>29</v>
      </c>
      <c r="B84" s="432" t="s">
        <v>1064</v>
      </c>
      <c r="C84" s="433" t="s">
        <v>1065</v>
      </c>
      <c r="D84" s="434" t="s">
        <v>963</v>
      </c>
      <c r="E84" s="435">
        <v>6.6</v>
      </c>
      <c r="F84" s="141"/>
      <c r="G84" s="164">
        <f>ROUND(E84*F84,2)</f>
        <v>0</v>
      </c>
      <c r="H84" s="168" t="s">
        <v>964</v>
      </c>
      <c r="I84" s="142" t="s">
        <v>964</v>
      </c>
      <c r="J84" s="132">
        <v>4.0460000000000003</v>
      </c>
      <c r="K84" s="132" t="e">
        <f>ROUND(#REF!*J84,2)</f>
        <v>#REF!</v>
      </c>
      <c r="L84" s="132"/>
      <c r="M84" s="132" t="s">
        <v>933</v>
      </c>
      <c r="N84" s="132" t="s">
        <v>934</v>
      </c>
      <c r="O84" s="124"/>
      <c r="P84" s="124"/>
      <c r="Q84" s="124"/>
      <c r="R84" s="124"/>
      <c r="S84" s="124"/>
      <c r="T84" s="124"/>
      <c r="U84" s="124"/>
      <c r="V84" s="124" t="s">
        <v>935</v>
      </c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</row>
    <row r="85" spans="1:60" outlineLevel="2">
      <c r="A85" s="131"/>
      <c r="B85" s="436"/>
      <c r="C85" s="439" t="s">
        <v>1066</v>
      </c>
      <c r="D85" s="440"/>
      <c r="E85" s="441">
        <v>6.6</v>
      </c>
      <c r="F85" s="442"/>
      <c r="G85" s="132"/>
      <c r="H85" s="132"/>
      <c r="I85" s="132"/>
      <c r="J85" s="132"/>
      <c r="K85" s="132"/>
      <c r="L85" s="132"/>
      <c r="M85" s="132"/>
      <c r="N85" s="132"/>
      <c r="O85" s="124"/>
      <c r="P85" s="124"/>
      <c r="Q85" s="124"/>
      <c r="R85" s="124"/>
      <c r="S85" s="124"/>
      <c r="T85" s="124"/>
      <c r="U85" s="124"/>
      <c r="V85" s="124" t="s">
        <v>966</v>
      </c>
      <c r="W85" s="124">
        <v>0</v>
      </c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</row>
    <row r="86" spans="1:60" outlineLevel="1">
      <c r="A86" s="140">
        <v>30</v>
      </c>
      <c r="B86" s="432" t="s">
        <v>1067</v>
      </c>
      <c r="C86" s="433" t="s">
        <v>1068</v>
      </c>
      <c r="D86" s="434" t="s">
        <v>1069</v>
      </c>
      <c r="E86" s="435">
        <v>3.7</v>
      </c>
      <c r="F86" s="141"/>
      <c r="G86" s="164">
        <f>ROUND(E86*F86,2)</f>
        <v>0</v>
      </c>
      <c r="H86" s="168" t="s">
        <v>964</v>
      </c>
      <c r="I86" s="142" t="s">
        <v>964</v>
      </c>
      <c r="J86" s="132">
        <v>0.42599999999999999</v>
      </c>
      <c r="K86" s="132" t="e">
        <f>ROUND(#REF!*J86,2)</f>
        <v>#REF!</v>
      </c>
      <c r="L86" s="132"/>
      <c r="M86" s="132" t="s">
        <v>933</v>
      </c>
      <c r="N86" s="132" t="s">
        <v>934</v>
      </c>
      <c r="O86" s="124"/>
      <c r="P86" s="124"/>
      <c r="Q86" s="124"/>
      <c r="R86" s="124"/>
      <c r="S86" s="124"/>
      <c r="T86" s="124"/>
      <c r="U86" s="124"/>
      <c r="V86" s="124" t="s">
        <v>935</v>
      </c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</row>
    <row r="87" spans="1:60" ht="19.5" customHeight="1" outlineLevel="2">
      <c r="A87" s="131"/>
      <c r="B87" s="436"/>
      <c r="C87" s="426" t="s">
        <v>1070</v>
      </c>
      <c r="D87" s="426"/>
      <c r="E87" s="426"/>
      <c r="F87" s="437"/>
      <c r="G87" s="426"/>
      <c r="H87" s="132"/>
      <c r="I87" s="132"/>
      <c r="J87" s="132"/>
      <c r="K87" s="132"/>
      <c r="L87" s="132"/>
      <c r="M87" s="132"/>
      <c r="N87" s="132"/>
      <c r="O87" s="124"/>
      <c r="P87" s="124"/>
      <c r="Q87" s="124"/>
      <c r="R87" s="124"/>
      <c r="S87" s="124"/>
      <c r="T87" s="124"/>
      <c r="U87" s="124"/>
      <c r="V87" s="124" t="s">
        <v>939</v>
      </c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</row>
    <row r="88" spans="1:60" outlineLevel="2">
      <c r="A88" s="131"/>
      <c r="B88" s="436"/>
      <c r="C88" s="439" t="s">
        <v>1071</v>
      </c>
      <c r="D88" s="440"/>
      <c r="E88" s="441">
        <v>3.7</v>
      </c>
      <c r="F88" s="442"/>
      <c r="G88" s="132"/>
      <c r="H88" s="132"/>
      <c r="I88" s="132"/>
      <c r="J88" s="132"/>
      <c r="K88" s="132"/>
      <c r="L88" s="132"/>
      <c r="M88" s="132"/>
      <c r="N88" s="132"/>
      <c r="O88" s="124"/>
      <c r="P88" s="124"/>
      <c r="Q88" s="124"/>
      <c r="R88" s="124"/>
      <c r="S88" s="124"/>
      <c r="T88" s="124"/>
      <c r="U88" s="124"/>
      <c r="V88" s="124" t="s">
        <v>966</v>
      </c>
      <c r="W88" s="124">
        <v>0</v>
      </c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</row>
    <row r="89" spans="1:60" outlineLevel="1">
      <c r="A89" s="140">
        <v>31</v>
      </c>
      <c r="B89" s="432" t="s">
        <v>1072</v>
      </c>
      <c r="C89" s="433" t="s">
        <v>1073</v>
      </c>
      <c r="D89" s="434" t="s">
        <v>972</v>
      </c>
      <c r="E89" s="435">
        <v>38</v>
      </c>
      <c r="F89" s="141"/>
      <c r="G89" s="164">
        <f>ROUND(E89*F89,2)</f>
        <v>0</v>
      </c>
      <c r="H89" s="168" t="s">
        <v>964</v>
      </c>
      <c r="I89" s="142" t="s">
        <v>964</v>
      </c>
      <c r="J89" s="132">
        <v>0.44</v>
      </c>
      <c r="K89" s="132" t="e">
        <f>ROUND(#REF!*J89,2)</f>
        <v>#REF!</v>
      </c>
      <c r="L89" s="132"/>
      <c r="M89" s="132" t="s">
        <v>933</v>
      </c>
      <c r="N89" s="132" t="s">
        <v>934</v>
      </c>
      <c r="O89" s="124"/>
      <c r="P89" s="124"/>
      <c r="Q89" s="124"/>
      <c r="R89" s="124"/>
      <c r="S89" s="124"/>
      <c r="T89" s="124"/>
      <c r="U89" s="124"/>
      <c r="V89" s="124" t="s">
        <v>935</v>
      </c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</row>
    <row r="90" spans="1:60" outlineLevel="2">
      <c r="A90" s="131"/>
      <c r="B90" s="436"/>
      <c r="C90" s="439" t="s">
        <v>1074</v>
      </c>
      <c r="D90" s="440"/>
      <c r="E90" s="441"/>
      <c r="F90" s="442"/>
      <c r="G90" s="132"/>
      <c r="H90" s="132"/>
      <c r="I90" s="132"/>
      <c r="J90" s="132"/>
      <c r="K90" s="132"/>
      <c r="L90" s="132"/>
      <c r="M90" s="132"/>
      <c r="N90" s="132"/>
      <c r="O90" s="124"/>
      <c r="P90" s="124"/>
      <c r="Q90" s="124"/>
      <c r="R90" s="124"/>
      <c r="S90" s="124"/>
      <c r="T90" s="124"/>
      <c r="U90" s="124"/>
      <c r="V90" s="124" t="s">
        <v>966</v>
      </c>
      <c r="W90" s="124">
        <v>0</v>
      </c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</row>
    <row r="91" spans="1:60" outlineLevel="3">
      <c r="A91" s="131"/>
      <c r="B91" s="436"/>
      <c r="C91" s="439" t="s">
        <v>974</v>
      </c>
      <c r="D91" s="440"/>
      <c r="E91" s="441">
        <v>21</v>
      </c>
      <c r="F91" s="442"/>
      <c r="G91" s="132"/>
      <c r="H91" s="132"/>
      <c r="I91" s="132"/>
      <c r="J91" s="132"/>
      <c r="K91" s="132"/>
      <c r="L91" s="132"/>
      <c r="M91" s="132"/>
      <c r="N91" s="132"/>
      <c r="O91" s="124"/>
      <c r="P91" s="124"/>
      <c r="Q91" s="124"/>
      <c r="R91" s="124"/>
      <c r="S91" s="124"/>
      <c r="T91" s="124"/>
      <c r="U91" s="124"/>
      <c r="V91" s="124" t="s">
        <v>966</v>
      </c>
      <c r="W91" s="124">
        <v>0</v>
      </c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</row>
    <row r="92" spans="1:60" outlineLevel="3">
      <c r="A92" s="131"/>
      <c r="B92" s="436"/>
      <c r="C92" s="439" t="s">
        <v>975</v>
      </c>
      <c r="D92" s="440"/>
      <c r="E92" s="441">
        <v>4</v>
      </c>
      <c r="F92" s="442"/>
      <c r="G92" s="132"/>
      <c r="H92" s="132"/>
      <c r="I92" s="132"/>
      <c r="J92" s="132"/>
      <c r="K92" s="132"/>
      <c r="L92" s="132"/>
      <c r="M92" s="132"/>
      <c r="N92" s="132"/>
      <c r="O92" s="124"/>
      <c r="P92" s="124"/>
      <c r="Q92" s="124"/>
      <c r="R92" s="124"/>
      <c r="S92" s="124"/>
      <c r="T92" s="124"/>
      <c r="U92" s="124"/>
      <c r="V92" s="124" t="s">
        <v>966</v>
      </c>
      <c r="W92" s="124">
        <v>0</v>
      </c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</row>
    <row r="93" spans="1:60" outlineLevel="3">
      <c r="A93" s="131"/>
      <c r="B93" s="436"/>
      <c r="C93" s="439" t="s">
        <v>976</v>
      </c>
      <c r="D93" s="440"/>
      <c r="E93" s="441">
        <v>3</v>
      </c>
      <c r="F93" s="442"/>
      <c r="G93" s="132"/>
      <c r="H93" s="132"/>
      <c r="I93" s="132"/>
      <c r="J93" s="132"/>
      <c r="K93" s="132"/>
      <c r="L93" s="132"/>
      <c r="M93" s="132"/>
      <c r="N93" s="132"/>
      <c r="O93" s="124"/>
      <c r="P93" s="124"/>
      <c r="Q93" s="124"/>
      <c r="R93" s="124"/>
      <c r="S93" s="124"/>
      <c r="T93" s="124"/>
      <c r="U93" s="124"/>
      <c r="V93" s="124" t="s">
        <v>966</v>
      </c>
      <c r="W93" s="124">
        <v>0</v>
      </c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</row>
    <row r="94" spans="1:60" outlineLevel="3">
      <c r="A94" s="131"/>
      <c r="B94" s="436"/>
      <c r="C94" s="439" t="s">
        <v>977</v>
      </c>
      <c r="D94" s="440"/>
      <c r="E94" s="441">
        <v>4</v>
      </c>
      <c r="F94" s="442"/>
      <c r="G94" s="132"/>
      <c r="H94" s="132"/>
      <c r="I94" s="132"/>
      <c r="J94" s="132"/>
      <c r="K94" s="132"/>
      <c r="L94" s="132"/>
      <c r="M94" s="132"/>
      <c r="N94" s="132"/>
      <c r="O94" s="124"/>
      <c r="P94" s="124"/>
      <c r="Q94" s="124"/>
      <c r="R94" s="124"/>
      <c r="S94" s="124"/>
      <c r="T94" s="124"/>
      <c r="U94" s="124"/>
      <c r="V94" s="124" t="s">
        <v>966</v>
      </c>
      <c r="W94" s="124">
        <v>0</v>
      </c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</row>
    <row r="95" spans="1:60" outlineLevel="3">
      <c r="A95" s="131"/>
      <c r="B95" s="436"/>
      <c r="C95" s="439" t="s">
        <v>978</v>
      </c>
      <c r="D95" s="440"/>
      <c r="E95" s="441">
        <v>6</v>
      </c>
      <c r="F95" s="442"/>
      <c r="G95" s="132"/>
      <c r="H95" s="132"/>
      <c r="I95" s="132"/>
      <c r="J95" s="132"/>
      <c r="K95" s="132"/>
      <c r="L95" s="132"/>
      <c r="M95" s="132"/>
      <c r="N95" s="132"/>
      <c r="O95" s="124"/>
      <c r="P95" s="124"/>
      <c r="Q95" s="124"/>
      <c r="R95" s="124"/>
      <c r="S95" s="124"/>
      <c r="T95" s="124"/>
      <c r="U95" s="124"/>
      <c r="V95" s="124" t="s">
        <v>966</v>
      </c>
      <c r="W95" s="124">
        <v>0</v>
      </c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</row>
    <row r="96" spans="1:60" outlineLevel="1">
      <c r="A96" s="140">
        <v>32</v>
      </c>
      <c r="B96" s="432" t="s">
        <v>1075</v>
      </c>
      <c r="C96" s="433" t="s">
        <v>1076</v>
      </c>
      <c r="D96" s="434" t="s">
        <v>972</v>
      </c>
      <c r="E96" s="435">
        <v>160</v>
      </c>
      <c r="F96" s="141"/>
      <c r="G96" s="164">
        <f>ROUND(E96*F96,2)</f>
        <v>0</v>
      </c>
      <c r="H96" s="168" t="s">
        <v>964</v>
      </c>
      <c r="I96" s="142" t="s">
        <v>964</v>
      </c>
      <c r="J96" s="132">
        <v>1.2829999999999999</v>
      </c>
      <c r="K96" s="132" t="e">
        <f>ROUND(#REF!*J96,2)</f>
        <v>#REF!</v>
      </c>
      <c r="L96" s="132"/>
      <c r="M96" s="132" t="s">
        <v>933</v>
      </c>
      <c r="N96" s="132" t="s">
        <v>934</v>
      </c>
      <c r="O96" s="124"/>
      <c r="P96" s="124"/>
      <c r="Q96" s="124"/>
      <c r="R96" s="124"/>
      <c r="S96" s="124"/>
      <c r="T96" s="124"/>
      <c r="U96" s="124"/>
      <c r="V96" s="124" t="s">
        <v>935</v>
      </c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</row>
    <row r="97" spans="1:60" outlineLevel="2">
      <c r="A97" s="131"/>
      <c r="B97" s="436"/>
      <c r="C97" s="439" t="s">
        <v>1077</v>
      </c>
      <c r="D97" s="440"/>
      <c r="E97" s="441">
        <v>160</v>
      </c>
      <c r="F97" s="442"/>
      <c r="G97" s="132"/>
      <c r="H97" s="132"/>
      <c r="I97" s="132"/>
      <c r="J97" s="132"/>
      <c r="K97" s="132"/>
      <c r="L97" s="132"/>
      <c r="M97" s="132"/>
      <c r="N97" s="132"/>
      <c r="O97" s="124"/>
      <c r="P97" s="124"/>
      <c r="Q97" s="124"/>
      <c r="R97" s="124"/>
      <c r="S97" s="124"/>
      <c r="T97" s="124"/>
      <c r="U97" s="124"/>
      <c r="V97" s="124" t="s">
        <v>966</v>
      </c>
      <c r="W97" s="124">
        <v>0</v>
      </c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</row>
    <row r="98" spans="1:60" ht="20" outlineLevel="1">
      <c r="A98" s="140">
        <v>33</v>
      </c>
      <c r="B98" s="432" t="s">
        <v>1078</v>
      </c>
      <c r="C98" s="433" t="s">
        <v>1079</v>
      </c>
      <c r="D98" s="434" t="s">
        <v>972</v>
      </c>
      <c r="E98" s="435">
        <v>160</v>
      </c>
      <c r="F98" s="141"/>
      <c r="G98" s="164">
        <f>ROUND(E98*F98,2)</f>
        <v>0</v>
      </c>
      <c r="H98" s="168" t="s">
        <v>931</v>
      </c>
      <c r="I98" s="142" t="s">
        <v>932</v>
      </c>
      <c r="J98" s="132">
        <v>0</v>
      </c>
      <c r="K98" s="132" t="e">
        <f>ROUND(#REF!*J98,2)</f>
        <v>#REF!</v>
      </c>
      <c r="L98" s="132"/>
      <c r="M98" s="132" t="s">
        <v>933</v>
      </c>
      <c r="N98" s="132" t="s">
        <v>934</v>
      </c>
      <c r="O98" s="124"/>
      <c r="P98" s="124"/>
      <c r="Q98" s="124"/>
      <c r="R98" s="124"/>
      <c r="S98" s="124"/>
      <c r="T98" s="124"/>
      <c r="U98" s="124"/>
      <c r="V98" s="124" t="s">
        <v>935</v>
      </c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</row>
    <row r="99" spans="1:60" outlineLevel="2">
      <c r="A99" s="131"/>
      <c r="B99" s="436"/>
      <c r="C99" s="426" t="s">
        <v>1080</v>
      </c>
      <c r="D99" s="426"/>
      <c r="E99" s="426"/>
      <c r="F99" s="437"/>
      <c r="G99" s="426"/>
      <c r="H99" s="132"/>
      <c r="I99" s="132"/>
      <c r="J99" s="132"/>
      <c r="K99" s="132"/>
      <c r="L99" s="132"/>
      <c r="M99" s="132"/>
      <c r="N99" s="132"/>
      <c r="O99" s="124"/>
      <c r="P99" s="124"/>
      <c r="Q99" s="124"/>
      <c r="R99" s="124"/>
      <c r="S99" s="124"/>
      <c r="T99" s="124"/>
      <c r="U99" s="124"/>
      <c r="V99" s="124" t="s">
        <v>939</v>
      </c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</row>
    <row r="100" spans="1:60" outlineLevel="3">
      <c r="A100" s="131"/>
      <c r="B100" s="436"/>
      <c r="C100" s="427" t="s">
        <v>1081</v>
      </c>
      <c r="D100" s="427"/>
      <c r="E100" s="427"/>
      <c r="F100" s="443"/>
      <c r="G100" s="427"/>
      <c r="H100" s="132"/>
      <c r="I100" s="132"/>
      <c r="J100" s="132"/>
      <c r="K100" s="132"/>
      <c r="L100" s="132"/>
      <c r="M100" s="132"/>
      <c r="N100" s="132"/>
      <c r="O100" s="124"/>
      <c r="P100" s="124"/>
      <c r="Q100" s="124"/>
      <c r="R100" s="124"/>
      <c r="S100" s="124"/>
      <c r="T100" s="124"/>
      <c r="U100" s="124"/>
      <c r="V100" s="124" t="s">
        <v>939</v>
      </c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</row>
    <row r="101" spans="1:60" outlineLevel="3">
      <c r="A101" s="131"/>
      <c r="B101" s="436"/>
      <c r="C101" s="427" t="s">
        <v>1082</v>
      </c>
      <c r="D101" s="427"/>
      <c r="E101" s="427"/>
      <c r="F101" s="443"/>
      <c r="G101" s="427"/>
      <c r="H101" s="132"/>
      <c r="I101" s="132"/>
      <c r="J101" s="132"/>
      <c r="K101" s="132"/>
      <c r="L101" s="132"/>
      <c r="M101" s="132"/>
      <c r="N101" s="132"/>
      <c r="O101" s="124"/>
      <c r="P101" s="124"/>
      <c r="Q101" s="124"/>
      <c r="R101" s="124"/>
      <c r="S101" s="124"/>
      <c r="T101" s="124"/>
      <c r="U101" s="124"/>
      <c r="V101" s="124" t="s">
        <v>939</v>
      </c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</row>
    <row r="102" spans="1:60" outlineLevel="2">
      <c r="A102" s="131"/>
      <c r="B102" s="436"/>
      <c r="C102" s="439" t="s">
        <v>1083</v>
      </c>
      <c r="D102" s="440"/>
      <c r="E102" s="441">
        <v>160</v>
      </c>
      <c r="F102" s="442"/>
      <c r="G102" s="132"/>
      <c r="H102" s="132"/>
      <c r="I102" s="132"/>
      <c r="J102" s="132"/>
      <c r="K102" s="132"/>
      <c r="L102" s="132"/>
      <c r="M102" s="132"/>
      <c r="N102" s="132"/>
      <c r="O102" s="124"/>
      <c r="P102" s="124"/>
      <c r="Q102" s="124"/>
      <c r="R102" s="124"/>
      <c r="S102" s="124"/>
      <c r="T102" s="124"/>
      <c r="U102" s="124"/>
      <c r="V102" s="124" t="s">
        <v>966</v>
      </c>
      <c r="W102" s="124">
        <v>0</v>
      </c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</row>
    <row r="103" spans="1:60" ht="13">
      <c r="A103" s="134" t="s">
        <v>926</v>
      </c>
      <c r="B103" s="135" t="s">
        <v>889</v>
      </c>
      <c r="C103" s="147" t="s">
        <v>890</v>
      </c>
      <c r="D103" s="136"/>
      <c r="E103" s="137"/>
      <c r="F103" s="438"/>
      <c r="G103" s="138">
        <f>SUMIF(AG104:AG118,"&lt;&gt;NOR",G104:G118)</f>
        <v>0</v>
      </c>
      <c r="H103" s="138"/>
      <c r="I103" s="139"/>
      <c r="J103" s="133"/>
      <c r="K103" s="133" t="e">
        <f>SUM(K104:K118)</f>
        <v>#REF!</v>
      </c>
      <c r="L103" s="133"/>
      <c r="M103" s="133"/>
      <c r="N103" s="133"/>
      <c r="V103" t="s">
        <v>927</v>
      </c>
    </row>
    <row r="104" spans="1:60" outlineLevel="1">
      <c r="A104" s="140">
        <v>34</v>
      </c>
      <c r="B104" s="432" t="s">
        <v>1084</v>
      </c>
      <c r="C104" s="433" t="s">
        <v>1085</v>
      </c>
      <c r="D104" s="434" t="s">
        <v>1008</v>
      </c>
      <c r="E104" s="435">
        <v>1.3</v>
      </c>
      <c r="F104" s="141"/>
      <c r="G104" s="164">
        <f>ROUND(E104*F104,2)</f>
        <v>0</v>
      </c>
      <c r="H104" s="168" t="s">
        <v>964</v>
      </c>
      <c r="I104" s="142" t="s">
        <v>964</v>
      </c>
      <c r="J104" s="132">
        <v>2.9000000000000001E-2</v>
      </c>
      <c r="K104" s="132" t="e">
        <f>ROUND(#REF!*J104,2)</f>
        <v>#REF!</v>
      </c>
      <c r="L104" s="132"/>
      <c r="M104" s="132" t="s">
        <v>933</v>
      </c>
      <c r="N104" s="132" t="s">
        <v>934</v>
      </c>
      <c r="O104" s="124"/>
      <c r="P104" s="124"/>
      <c r="Q104" s="124"/>
      <c r="R104" s="124"/>
      <c r="S104" s="124"/>
      <c r="T104" s="124"/>
      <c r="U104" s="124"/>
      <c r="V104" s="124" t="s">
        <v>935</v>
      </c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</row>
    <row r="105" spans="1:60" outlineLevel="2">
      <c r="A105" s="131"/>
      <c r="B105" s="436"/>
      <c r="C105" s="439" t="s">
        <v>1086</v>
      </c>
      <c r="D105" s="440"/>
      <c r="E105" s="441"/>
      <c r="F105" s="442"/>
      <c r="G105" s="132"/>
      <c r="H105" s="132"/>
      <c r="I105" s="132"/>
      <c r="J105" s="132"/>
      <c r="K105" s="132"/>
      <c r="L105" s="132"/>
      <c r="M105" s="132"/>
      <c r="N105" s="132"/>
      <c r="O105" s="124"/>
      <c r="P105" s="124"/>
      <c r="Q105" s="124"/>
      <c r="R105" s="124"/>
      <c r="S105" s="124"/>
      <c r="T105" s="124"/>
      <c r="U105" s="124"/>
      <c r="V105" s="124" t="s">
        <v>966</v>
      </c>
      <c r="W105" s="124">
        <v>0</v>
      </c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</row>
    <row r="106" spans="1:60" outlineLevel="3">
      <c r="A106" s="131"/>
      <c r="B106" s="436"/>
      <c r="C106" s="439" t="s">
        <v>1013</v>
      </c>
      <c r="D106" s="440"/>
      <c r="E106" s="441">
        <v>1.3</v>
      </c>
      <c r="F106" s="442"/>
      <c r="G106" s="132"/>
      <c r="H106" s="132"/>
      <c r="I106" s="132"/>
      <c r="J106" s="132"/>
      <c r="K106" s="132"/>
      <c r="L106" s="132"/>
      <c r="M106" s="132"/>
      <c r="N106" s="132"/>
      <c r="O106" s="124"/>
      <c r="P106" s="124"/>
      <c r="Q106" s="124"/>
      <c r="R106" s="124"/>
      <c r="S106" s="124"/>
      <c r="T106" s="124"/>
      <c r="U106" s="124"/>
      <c r="V106" s="124" t="s">
        <v>966</v>
      </c>
      <c r="W106" s="124">
        <v>0</v>
      </c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</row>
    <row r="107" spans="1:60" outlineLevel="1">
      <c r="A107" s="140">
        <v>35</v>
      </c>
      <c r="B107" s="432" t="s">
        <v>1087</v>
      </c>
      <c r="C107" s="433" t="s">
        <v>1088</v>
      </c>
      <c r="D107" s="434" t="s">
        <v>1008</v>
      </c>
      <c r="E107" s="435">
        <v>0.91</v>
      </c>
      <c r="F107" s="141"/>
      <c r="G107" s="164">
        <f>ROUND(E107*F107,2)</f>
        <v>0</v>
      </c>
      <c r="H107" s="168" t="s">
        <v>964</v>
      </c>
      <c r="I107" s="142" t="s">
        <v>964</v>
      </c>
      <c r="J107" s="132">
        <v>1.135</v>
      </c>
      <c r="K107" s="132" t="e">
        <f>ROUND(#REF!*J107,2)</f>
        <v>#REF!</v>
      </c>
      <c r="L107" s="132"/>
      <c r="M107" s="132" t="s">
        <v>933</v>
      </c>
      <c r="N107" s="132" t="s">
        <v>934</v>
      </c>
      <c r="O107" s="124"/>
      <c r="P107" s="124"/>
      <c r="Q107" s="124"/>
      <c r="R107" s="124"/>
      <c r="S107" s="124"/>
      <c r="T107" s="124"/>
      <c r="U107" s="124"/>
      <c r="V107" s="124" t="s">
        <v>935</v>
      </c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  <row r="108" spans="1:60" outlineLevel="2">
      <c r="A108" s="131"/>
      <c r="B108" s="436"/>
      <c r="C108" s="439" t="s">
        <v>1089</v>
      </c>
      <c r="D108" s="440"/>
      <c r="E108" s="441"/>
      <c r="F108" s="442"/>
      <c r="G108" s="132"/>
      <c r="H108" s="132"/>
      <c r="I108" s="132"/>
      <c r="J108" s="132"/>
      <c r="K108" s="132"/>
      <c r="L108" s="132"/>
      <c r="M108" s="132"/>
      <c r="N108" s="132"/>
      <c r="O108" s="124"/>
      <c r="P108" s="124"/>
      <c r="Q108" s="124"/>
      <c r="R108" s="124"/>
      <c r="S108" s="124"/>
      <c r="T108" s="124"/>
      <c r="U108" s="124"/>
      <c r="V108" s="124" t="s">
        <v>966</v>
      </c>
      <c r="W108" s="124">
        <v>0</v>
      </c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</row>
    <row r="109" spans="1:60" outlineLevel="3">
      <c r="A109" s="131"/>
      <c r="B109" s="436"/>
      <c r="C109" s="439" t="s">
        <v>1090</v>
      </c>
      <c r="D109" s="440"/>
      <c r="E109" s="441">
        <v>0.91</v>
      </c>
      <c r="F109" s="442"/>
      <c r="G109" s="132"/>
      <c r="H109" s="132"/>
      <c r="I109" s="132"/>
      <c r="J109" s="132"/>
      <c r="K109" s="132"/>
      <c r="L109" s="132"/>
      <c r="M109" s="132"/>
      <c r="N109" s="132"/>
      <c r="O109" s="124"/>
      <c r="P109" s="124"/>
      <c r="Q109" s="124"/>
      <c r="R109" s="124"/>
      <c r="S109" s="124"/>
      <c r="T109" s="124"/>
      <c r="U109" s="124"/>
      <c r="V109" s="124" t="s">
        <v>966</v>
      </c>
      <c r="W109" s="124">
        <v>0</v>
      </c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  <row r="110" spans="1:60" outlineLevel="1">
      <c r="A110" s="140">
        <v>36</v>
      </c>
      <c r="B110" s="432" t="s">
        <v>1091</v>
      </c>
      <c r="C110" s="433" t="s">
        <v>1092</v>
      </c>
      <c r="D110" s="434" t="s">
        <v>1008</v>
      </c>
      <c r="E110" s="435">
        <v>0.39</v>
      </c>
      <c r="F110" s="141"/>
      <c r="G110" s="164">
        <f>ROUND(E110*F110,2)</f>
        <v>0</v>
      </c>
      <c r="H110" s="168" t="s">
        <v>964</v>
      </c>
      <c r="I110" s="142" t="s">
        <v>964</v>
      </c>
      <c r="J110" s="132">
        <v>1.1930000000000001</v>
      </c>
      <c r="K110" s="132" t="e">
        <f>ROUND(#REF!*J110,2)</f>
        <v>#REF!</v>
      </c>
      <c r="L110" s="132"/>
      <c r="M110" s="132" t="s">
        <v>933</v>
      </c>
      <c r="N110" s="132" t="s">
        <v>934</v>
      </c>
      <c r="O110" s="124"/>
      <c r="P110" s="124"/>
      <c r="Q110" s="124"/>
      <c r="R110" s="124"/>
      <c r="S110" s="124"/>
      <c r="T110" s="124"/>
      <c r="U110" s="124"/>
      <c r="V110" s="124" t="s">
        <v>935</v>
      </c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</row>
    <row r="111" spans="1:60" outlineLevel="2">
      <c r="A111" s="131"/>
      <c r="B111" s="436"/>
      <c r="C111" s="439" t="s">
        <v>1093</v>
      </c>
      <c r="D111" s="440"/>
      <c r="E111" s="441"/>
      <c r="F111" s="442"/>
      <c r="G111" s="132"/>
      <c r="H111" s="132"/>
      <c r="I111" s="132"/>
      <c r="J111" s="132"/>
      <c r="K111" s="132"/>
      <c r="L111" s="132"/>
      <c r="M111" s="132"/>
      <c r="N111" s="132"/>
      <c r="O111" s="124"/>
      <c r="P111" s="124"/>
      <c r="Q111" s="124"/>
      <c r="R111" s="124"/>
      <c r="S111" s="124"/>
      <c r="T111" s="124"/>
      <c r="U111" s="124"/>
      <c r="V111" s="124" t="s">
        <v>966</v>
      </c>
      <c r="W111" s="124">
        <v>0</v>
      </c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</row>
    <row r="112" spans="1:60" outlineLevel="3">
      <c r="A112" s="131"/>
      <c r="B112" s="436"/>
      <c r="C112" s="439" t="s">
        <v>1094</v>
      </c>
      <c r="D112" s="440"/>
      <c r="E112" s="441">
        <v>0.39</v>
      </c>
      <c r="F112" s="442"/>
      <c r="G112" s="132"/>
      <c r="H112" s="132"/>
      <c r="I112" s="132"/>
      <c r="J112" s="132"/>
      <c r="K112" s="132"/>
      <c r="L112" s="132"/>
      <c r="M112" s="132"/>
      <c r="N112" s="132"/>
      <c r="O112" s="124"/>
      <c r="P112" s="124"/>
      <c r="Q112" s="124"/>
      <c r="R112" s="124"/>
      <c r="S112" s="124"/>
      <c r="T112" s="124"/>
      <c r="U112" s="124"/>
      <c r="V112" s="124" t="s">
        <v>966</v>
      </c>
      <c r="W112" s="124">
        <v>0</v>
      </c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</row>
    <row r="113" spans="1:60" outlineLevel="1">
      <c r="A113" s="140">
        <v>37</v>
      </c>
      <c r="B113" s="432" t="s">
        <v>1095</v>
      </c>
      <c r="C113" s="433" t="s">
        <v>1096</v>
      </c>
      <c r="D113" s="434" t="s">
        <v>1008</v>
      </c>
      <c r="E113" s="435">
        <v>1</v>
      </c>
      <c r="F113" s="141"/>
      <c r="G113" s="164">
        <f>ROUND(E113*F113,2)</f>
        <v>0</v>
      </c>
      <c r="H113" s="168" t="s">
        <v>931</v>
      </c>
      <c r="I113" s="142" t="s">
        <v>932</v>
      </c>
      <c r="J113" s="132">
        <v>0</v>
      </c>
      <c r="K113" s="132" t="e">
        <f>ROUND(#REF!*J113,2)</f>
        <v>#REF!</v>
      </c>
      <c r="L113" s="132"/>
      <c r="M113" s="132" t="s">
        <v>933</v>
      </c>
      <c r="N113" s="132" t="s">
        <v>934</v>
      </c>
      <c r="O113" s="124"/>
      <c r="P113" s="124"/>
      <c r="Q113" s="124"/>
      <c r="R113" s="124"/>
      <c r="S113" s="124"/>
      <c r="T113" s="124"/>
      <c r="U113" s="124"/>
      <c r="V113" s="124" t="s">
        <v>935</v>
      </c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</row>
    <row r="114" spans="1:60" outlineLevel="2">
      <c r="A114" s="131"/>
      <c r="B114" s="436"/>
      <c r="C114" s="439" t="s">
        <v>1093</v>
      </c>
      <c r="D114" s="440"/>
      <c r="E114" s="441"/>
      <c r="F114" s="442"/>
      <c r="G114" s="132"/>
      <c r="H114" s="132"/>
      <c r="I114" s="132"/>
      <c r="J114" s="132"/>
      <c r="K114" s="132"/>
      <c r="L114" s="132"/>
      <c r="M114" s="132"/>
      <c r="N114" s="132"/>
      <c r="O114" s="124"/>
      <c r="P114" s="124"/>
      <c r="Q114" s="124"/>
      <c r="R114" s="124"/>
      <c r="S114" s="124"/>
      <c r="T114" s="124"/>
      <c r="U114" s="124"/>
      <c r="V114" s="124" t="s">
        <v>966</v>
      </c>
      <c r="W114" s="124">
        <v>0</v>
      </c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</row>
    <row r="115" spans="1:60" outlineLevel="3">
      <c r="A115" s="131"/>
      <c r="B115" s="436"/>
      <c r="C115" s="439" t="s">
        <v>1097</v>
      </c>
      <c r="D115" s="440"/>
      <c r="E115" s="441">
        <v>1</v>
      </c>
      <c r="F115" s="442"/>
      <c r="G115" s="132"/>
      <c r="H115" s="132"/>
      <c r="I115" s="132"/>
      <c r="J115" s="132"/>
      <c r="K115" s="132"/>
      <c r="L115" s="132"/>
      <c r="M115" s="132"/>
      <c r="N115" s="132"/>
      <c r="O115" s="124"/>
      <c r="P115" s="124"/>
      <c r="Q115" s="124"/>
      <c r="R115" s="124"/>
      <c r="S115" s="124"/>
      <c r="T115" s="124"/>
      <c r="U115" s="124"/>
      <c r="V115" s="124" t="s">
        <v>966</v>
      </c>
      <c r="W115" s="124">
        <v>0</v>
      </c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</row>
    <row r="116" spans="1:60" outlineLevel="1">
      <c r="A116" s="140">
        <v>38</v>
      </c>
      <c r="B116" s="432" t="s">
        <v>1098</v>
      </c>
      <c r="C116" s="433" t="s">
        <v>1099</v>
      </c>
      <c r="D116" s="434" t="s">
        <v>1008</v>
      </c>
      <c r="E116" s="435">
        <v>1</v>
      </c>
      <c r="F116" s="141"/>
      <c r="G116" s="164">
        <f>ROUND(E116*F116,2)</f>
        <v>0</v>
      </c>
      <c r="H116" s="168" t="s">
        <v>931</v>
      </c>
      <c r="I116" s="142" t="s">
        <v>932</v>
      </c>
      <c r="J116" s="132">
        <v>0</v>
      </c>
      <c r="K116" s="132" t="e">
        <f>ROUND(#REF!*J116,2)</f>
        <v>#REF!</v>
      </c>
      <c r="L116" s="132"/>
      <c r="M116" s="132" t="s">
        <v>933</v>
      </c>
      <c r="N116" s="132" t="s">
        <v>934</v>
      </c>
      <c r="O116" s="124"/>
      <c r="P116" s="124"/>
      <c r="Q116" s="124"/>
      <c r="R116" s="124"/>
      <c r="S116" s="124"/>
      <c r="T116" s="124"/>
      <c r="U116" s="124"/>
      <c r="V116" s="124" t="s">
        <v>935</v>
      </c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</row>
    <row r="117" spans="1:60" outlineLevel="2">
      <c r="A117" s="131"/>
      <c r="B117" s="436"/>
      <c r="C117" s="439" t="s">
        <v>1089</v>
      </c>
      <c r="D117" s="440"/>
      <c r="E117" s="441"/>
      <c r="F117" s="442"/>
      <c r="G117" s="132"/>
      <c r="H117" s="132"/>
      <c r="I117" s="132"/>
      <c r="J117" s="132"/>
      <c r="K117" s="132"/>
      <c r="L117" s="132"/>
      <c r="M117" s="132"/>
      <c r="N117" s="132"/>
      <c r="O117" s="124"/>
      <c r="P117" s="124"/>
      <c r="Q117" s="124"/>
      <c r="R117" s="124"/>
      <c r="S117" s="124"/>
      <c r="T117" s="124"/>
      <c r="U117" s="124"/>
      <c r="V117" s="124" t="s">
        <v>966</v>
      </c>
      <c r="W117" s="124">
        <v>0</v>
      </c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</row>
    <row r="118" spans="1:60" outlineLevel="3">
      <c r="A118" s="131"/>
      <c r="B118" s="436"/>
      <c r="C118" s="439" t="s">
        <v>1097</v>
      </c>
      <c r="D118" s="440"/>
      <c r="E118" s="441">
        <v>1</v>
      </c>
      <c r="F118" s="442"/>
      <c r="G118" s="132"/>
      <c r="H118" s="132"/>
      <c r="I118" s="132"/>
      <c r="J118" s="132"/>
      <c r="K118" s="132"/>
      <c r="L118" s="132"/>
      <c r="M118" s="132"/>
      <c r="N118" s="132"/>
      <c r="O118" s="124"/>
      <c r="P118" s="124"/>
      <c r="Q118" s="124"/>
      <c r="R118" s="124"/>
      <c r="S118" s="124"/>
      <c r="T118" s="124"/>
      <c r="U118" s="124"/>
      <c r="V118" s="124" t="s">
        <v>966</v>
      </c>
      <c r="W118" s="124">
        <v>0</v>
      </c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</row>
    <row r="119" spans="1:60" ht="13">
      <c r="A119" s="134" t="s">
        <v>926</v>
      </c>
      <c r="B119" s="135" t="s">
        <v>891</v>
      </c>
      <c r="C119" s="147" t="s">
        <v>892</v>
      </c>
      <c r="D119" s="136"/>
      <c r="E119" s="137"/>
      <c r="F119" s="438"/>
      <c r="G119" s="138">
        <f>SUMIF(AG120:AG125,"&lt;&gt;NOR",G120:G125)</f>
        <v>0</v>
      </c>
      <c r="H119" s="138"/>
      <c r="I119" s="139"/>
      <c r="J119" s="133"/>
      <c r="K119" s="133" t="e">
        <f>SUM(K120:K125)</f>
        <v>#REF!</v>
      </c>
      <c r="L119" s="133"/>
      <c r="M119" s="133"/>
      <c r="N119" s="133"/>
      <c r="V119" t="s">
        <v>927</v>
      </c>
    </row>
    <row r="120" spans="1:60" outlineLevel="1">
      <c r="A120" s="140">
        <v>39</v>
      </c>
      <c r="B120" s="432" t="s">
        <v>1100</v>
      </c>
      <c r="C120" s="433" t="s">
        <v>1101</v>
      </c>
      <c r="D120" s="434" t="s">
        <v>1008</v>
      </c>
      <c r="E120" s="435">
        <v>22.267499999999998</v>
      </c>
      <c r="F120" s="141"/>
      <c r="G120" s="164">
        <f>ROUND(E120*F120,2)</f>
        <v>0</v>
      </c>
      <c r="H120" s="168" t="s">
        <v>964</v>
      </c>
      <c r="I120" s="142" t="s">
        <v>964</v>
      </c>
      <c r="J120" s="132">
        <v>0.91700000000000004</v>
      </c>
      <c r="K120" s="132" t="e">
        <f>ROUND(#REF!*J120,2)</f>
        <v>#REF!</v>
      </c>
      <c r="L120" s="132"/>
      <c r="M120" s="132" t="s">
        <v>933</v>
      </c>
      <c r="N120" s="132" t="s">
        <v>934</v>
      </c>
      <c r="O120" s="124"/>
      <c r="P120" s="124"/>
      <c r="Q120" s="124"/>
      <c r="R120" s="124"/>
      <c r="S120" s="124"/>
      <c r="T120" s="124"/>
      <c r="U120" s="124"/>
      <c r="V120" s="124" t="s">
        <v>935</v>
      </c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</row>
    <row r="121" spans="1:60" ht="20" outlineLevel="2">
      <c r="A121" s="131"/>
      <c r="B121" s="436"/>
      <c r="C121" s="439" t="s">
        <v>1102</v>
      </c>
      <c r="D121" s="440"/>
      <c r="E121" s="441">
        <v>14.8</v>
      </c>
      <c r="F121" s="442"/>
      <c r="G121" s="132"/>
      <c r="H121" s="132"/>
      <c r="I121" s="132"/>
      <c r="J121" s="132"/>
      <c r="K121" s="132"/>
      <c r="L121" s="132"/>
      <c r="M121" s="132"/>
      <c r="N121" s="132"/>
      <c r="O121" s="124"/>
      <c r="P121" s="124"/>
      <c r="Q121" s="124"/>
      <c r="R121" s="124"/>
      <c r="S121" s="124"/>
      <c r="T121" s="124"/>
      <c r="U121" s="124"/>
      <c r="V121" s="124" t="s">
        <v>966</v>
      </c>
      <c r="W121" s="124">
        <v>0</v>
      </c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</row>
    <row r="122" spans="1:60" ht="20" outlineLevel="3">
      <c r="A122" s="131"/>
      <c r="B122" s="436"/>
      <c r="C122" s="439" t="s">
        <v>1103</v>
      </c>
      <c r="D122" s="440"/>
      <c r="E122" s="441">
        <v>4.5999999999999996</v>
      </c>
      <c r="F122" s="442"/>
      <c r="G122" s="132"/>
      <c r="H122" s="132"/>
      <c r="I122" s="132"/>
      <c r="J122" s="132"/>
      <c r="K122" s="132"/>
      <c r="L122" s="132"/>
      <c r="M122" s="132"/>
      <c r="N122" s="132"/>
      <c r="O122" s="124"/>
      <c r="P122" s="124"/>
      <c r="Q122" s="124"/>
      <c r="R122" s="124"/>
      <c r="S122" s="124"/>
      <c r="T122" s="124"/>
      <c r="U122" s="124"/>
      <c r="V122" s="124" t="s">
        <v>966</v>
      </c>
      <c r="W122" s="124">
        <v>0</v>
      </c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</row>
    <row r="123" spans="1:60" ht="20" outlineLevel="3">
      <c r="A123" s="131"/>
      <c r="B123" s="436"/>
      <c r="C123" s="439" t="s">
        <v>1104</v>
      </c>
      <c r="D123" s="440"/>
      <c r="E123" s="441">
        <v>2.87</v>
      </c>
      <c r="F123" s="442"/>
      <c r="G123" s="132"/>
      <c r="H123" s="132"/>
      <c r="I123" s="132"/>
      <c r="J123" s="132"/>
      <c r="K123" s="132"/>
      <c r="L123" s="132"/>
      <c r="M123" s="132"/>
      <c r="N123" s="132"/>
      <c r="O123" s="124"/>
      <c r="P123" s="124"/>
      <c r="Q123" s="124"/>
      <c r="R123" s="124"/>
      <c r="S123" s="124"/>
      <c r="T123" s="124"/>
      <c r="U123" s="124"/>
      <c r="V123" s="124" t="s">
        <v>966</v>
      </c>
      <c r="W123" s="124">
        <v>0</v>
      </c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</row>
    <row r="124" spans="1:60" ht="20" outlineLevel="1">
      <c r="A124" s="140">
        <v>40</v>
      </c>
      <c r="B124" s="432" t="s">
        <v>1105</v>
      </c>
      <c r="C124" s="433" t="s">
        <v>1106</v>
      </c>
      <c r="D124" s="434" t="s">
        <v>1008</v>
      </c>
      <c r="E124" s="435">
        <v>35</v>
      </c>
      <c r="F124" s="141"/>
      <c r="G124" s="164">
        <f>ROUND(E124*F124,2)</f>
        <v>0</v>
      </c>
      <c r="H124" s="168" t="s">
        <v>964</v>
      </c>
      <c r="I124" s="142" t="s">
        <v>964</v>
      </c>
      <c r="J124" s="132">
        <v>0.628</v>
      </c>
      <c r="K124" s="132" t="e">
        <f>ROUND(#REF!*J124,2)</f>
        <v>#REF!</v>
      </c>
      <c r="L124" s="132"/>
      <c r="M124" s="132" t="s">
        <v>933</v>
      </c>
      <c r="N124" s="132" t="s">
        <v>934</v>
      </c>
      <c r="O124" s="124"/>
      <c r="P124" s="124"/>
      <c r="Q124" s="124"/>
      <c r="R124" s="124"/>
      <c r="S124" s="124"/>
      <c r="T124" s="124"/>
      <c r="U124" s="124"/>
      <c r="V124" s="124" t="s">
        <v>935</v>
      </c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</row>
    <row r="125" spans="1:60" outlineLevel="2">
      <c r="A125" s="131"/>
      <c r="B125" s="436"/>
      <c r="C125" s="439" t="s">
        <v>1057</v>
      </c>
      <c r="D125" s="440"/>
      <c r="E125" s="441">
        <v>35</v>
      </c>
      <c r="F125" s="442"/>
      <c r="G125" s="132"/>
      <c r="H125" s="132"/>
      <c r="I125" s="132"/>
      <c r="J125" s="132"/>
      <c r="K125" s="132"/>
      <c r="L125" s="132"/>
      <c r="M125" s="132"/>
      <c r="N125" s="132"/>
      <c r="O125" s="124"/>
      <c r="P125" s="124"/>
      <c r="Q125" s="124"/>
      <c r="R125" s="124"/>
      <c r="S125" s="124"/>
      <c r="T125" s="124"/>
      <c r="U125" s="124"/>
      <c r="V125" s="124" t="s">
        <v>966</v>
      </c>
      <c r="W125" s="124">
        <v>0</v>
      </c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</row>
    <row r="126" spans="1:60" ht="13">
      <c r="A126" s="134" t="s">
        <v>926</v>
      </c>
      <c r="B126" s="135" t="s">
        <v>893</v>
      </c>
      <c r="C126" s="147" t="s">
        <v>894</v>
      </c>
      <c r="D126" s="136"/>
      <c r="E126" s="137"/>
      <c r="F126" s="438"/>
      <c r="G126" s="138">
        <f>SUMIF(AG127:AG130,"&lt;&gt;NOR",G127:G130)</f>
        <v>0</v>
      </c>
      <c r="H126" s="138"/>
      <c r="I126" s="139"/>
      <c r="J126" s="133"/>
      <c r="K126" s="133" t="e">
        <f>SUM(K127:K130)</f>
        <v>#REF!</v>
      </c>
      <c r="L126" s="133"/>
      <c r="M126" s="133"/>
      <c r="N126" s="133"/>
      <c r="V126" t="s">
        <v>927</v>
      </c>
    </row>
    <row r="127" spans="1:60" outlineLevel="1">
      <c r="A127" s="140">
        <v>41</v>
      </c>
      <c r="B127" s="432" t="s">
        <v>212</v>
      </c>
      <c r="C127" s="433" t="s">
        <v>213</v>
      </c>
      <c r="D127" s="434" t="s">
        <v>1008</v>
      </c>
      <c r="E127" s="435">
        <v>13.2</v>
      </c>
      <c r="F127" s="141"/>
      <c r="G127" s="164">
        <f>ROUND(E127*F127,2)</f>
        <v>0</v>
      </c>
      <c r="H127" s="168" t="s">
        <v>964</v>
      </c>
      <c r="I127" s="142" t="s">
        <v>964</v>
      </c>
      <c r="J127" s="132">
        <v>0.69599999999999995</v>
      </c>
      <c r="K127" s="132" t="e">
        <f>ROUND(#REF!*J127,2)</f>
        <v>#REF!</v>
      </c>
      <c r="L127" s="132"/>
      <c r="M127" s="132" t="s">
        <v>933</v>
      </c>
      <c r="N127" s="132" t="s">
        <v>934</v>
      </c>
      <c r="O127" s="124"/>
      <c r="P127" s="124"/>
      <c r="Q127" s="124"/>
      <c r="R127" s="124"/>
      <c r="S127" s="124"/>
      <c r="T127" s="124"/>
      <c r="U127" s="124"/>
      <c r="V127" s="124" t="s">
        <v>935</v>
      </c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</row>
    <row r="128" spans="1:60" ht="60.75" customHeight="1" outlineLevel="2">
      <c r="A128" s="131"/>
      <c r="B128" s="436"/>
      <c r="C128" s="426" t="s">
        <v>214</v>
      </c>
      <c r="D128" s="426"/>
      <c r="E128" s="426"/>
      <c r="F128" s="437"/>
      <c r="G128" s="426"/>
      <c r="H128" s="132"/>
      <c r="I128" s="132"/>
      <c r="J128" s="132"/>
      <c r="K128" s="132"/>
      <c r="L128" s="132"/>
      <c r="M128" s="132"/>
      <c r="N128" s="132"/>
      <c r="O128" s="124"/>
      <c r="P128" s="124"/>
      <c r="Q128" s="124"/>
      <c r="R128" s="124"/>
      <c r="S128" s="124"/>
      <c r="T128" s="124"/>
      <c r="U128" s="124"/>
      <c r="V128" s="124" t="s">
        <v>939</v>
      </c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46" t="str">
        <f>C128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128" s="124"/>
      <c r="BC128" s="124"/>
      <c r="BD128" s="124"/>
      <c r="BE128" s="124"/>
      <c r="BF128" s="124"/>
      <c r="BG128" s="124"/>
      <c r="BH128" s="124"/>
    </row>
    <row r="129" spans="1:60" outlineLevel="2">
      <c r="A129" s="131"/>
      <c r="B129" s="436"/>
      <c r="C129" s="439" t="s">
        <v>215</v>
      </c>
      <c r="D129" s="440"/>
      <c r="E129" s="441"/>
      <c r="F129" s="442"/>
      <c r="G129" s="132"/>
      <c r="H129" s="132"/>
      <c r="I129" s="132"/>
      <c r="J129" s="132"/>
      <c r="K129" s="132"/>
      <c r="L129" s="132"/>
      <c r="M129" s="132"/>
      <c r="N129" s="132"/>
      <c r="O129" s="124"/>
      <c r="P129" s="124"/>
      <c r="Q129" s="124"/>
      <c r="R129" s="124"/>
      <c r="S129" s="124"/>
      <c r="T129" s="124"/>
      <c r="U129" s="124"/>
      <c r="V129" s="124" t="s">
        <v>966</v>
      </c>
      <c r="W129" s="124">
        <v>0</v>
      </c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</row>
    <row r="130" spans="1:60" outlineLevel="3">
      <c r="A130" s="131"/>
      <c r="B130" s="436"/>
      <c r="C130" s="439" t="s">
        <v>216</v>
      </c>
      <c r="D130" s="440"/>
      <c r="E130" s="441">
        <v>13.2</v>
      </c>
      <c r="F130" s="442"/>
      <c r="G130" s="132"/>
      <c r="H130" s="132"/>
      <c r="I130" s="132"/>
      <c r="J130" s="132"/>
      <c r="K130" s="132"/>
      <c r="L130" s="132"/>
      <c r="M130" s="132"/>
      <c r="N130" s="132"/>
      <c r="O130" s="124"/>
      <c r="P130" s="124"/>
      <c r="Q130" s="124"/>
      <c r="R130" s="124"/>
      <c r="S130" s="124"/>
      <c r="T130" s="124"/>
      <c r="U130" s="124"/>
      <c r="V130" s="124" t="s">
        <v>966</v>
      </c>
      <c r="W130" s="124">
        <v>0</v>
      </c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</row>
    <row r="131" spans="1:60" ht="13">
      <c r="A131" s="134" t="s">
        <v>926</v>
      </c>
      <c r="B131" s="135" t="s">
        <v>895</v>
      </c>
      <c r="C131" s="147" t="s">
        <v>896</v>
      </c>
      <c r="D131" s="136"/>
      <c r="E131" s="137"/>
      <c r="F131" s="438"/>
      <c r="G131" s="138">
        <f>SUMIF(AG132:AG133,"&lt;&gt;NOR",G132:G133)</f>
        <v>0</v>
      </c>
      <c r="H131" s="138"/>
      <c r="I131" s="139"/>
      <c r="J131" s="133"/>
      <c r="K131" s="133" t="e">
        <f>SUM(K132:K133)</f>
        <v>#REF!</v>
      </c>
      <c r="L131" s="133"/>
      <c r="M131" s="133"/>
      <c r="N131" s="133"/>
      <c r="V131" t="s">
        <v>927</v>
      </c>
    </row>
    <row r="132" spans="1:60" outlineLevel="1">
      <c r="A132" s="140">
        <v>42</v>
      </c>
      <c r="B132" s="432" t="s">
        <v>217</v>
      </c>
      <c r="C132" s="433" t="s">
        <v>218</v>
      </c>
      <c r="D132" s="434" t="s">
        <v>1008</v>
      </c>
      <c r="E132" s="435">
        <v>10.8</v>
      </c>
      <c r="F132" s="141"/>
      <c r="G132" s="164">
        <f>ROUND(E132*F132,2)</f>
        <v>0</v>
      </c>
      <c r="H132" s="168" t="s">
        <v>964</v>
      </c>
      <c r="I132" s="142" t="s">
        <v>964</v>
      </c>
      <c r="J132" s="132">
        <v>0.214</v>
      </c>
      <c r="K132" s="132" t="e">
        <f>ROUND(#REF!*J132,2)</f>
        <v>#REF!</v>
      </c>
      <c r="L132" s="132"/>
      <c r="M132" s="132" t="s">
        <v>933</v>
      </c>
      <c r="N132" s="132" t="s">
        <v>934</v>
      </c>
      <c r="O132" s="124"/>
      <c r="P132" s="124"/>
      <c r="Q132" s="124"/>
      <c r="R132" s="124"/>
      <c r="S132" s="124"/>
      <c r="T132" s="124"/>
      <c r="U132" s="124"/>
      <c r="V132" s="124" t="s">
        <v>935</v>
      </c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</row>
    <row r="133" spans="1:60" ht="20" outlineLevel="2">
      <c r="A133" s="131"/>
      <c r="B133" s="436"/>
      <c r="C133" s="439" t="s">
        <v>219</v>
      </c>
      <c r="D133" s="440"/>
      <c r="E133" s="441">
        <v>10.8</v>
      </c>
      <c r="F133" s="442"/>
      <c r="G133" s="132"/>
      <c r="H133" s="132"/>
      <c r="I133" s="132"/>
      <c r="J133" s="132"/>
      <c r="K133" s="132"/>
      <c r="L133" s="132"/>
      <c r="M133" s="132"/>
      <c r="N133" s="132"/>
      <c r="O133" s="124"/>
      <c r="P133" s="124"/>
      <c r="Q133" s="124"/>
      <c r="R133" s="124"/>
      <c r="S133" s="124"/>
      <c r="T133" s="124"/>
      <c r="U133" s="124"/>
      <c r="V133" s="124" t="s">
        <v>966</v>
      </c>
      <c r="W133" s="124">
        <v>0</v>
      </c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</row>
    <row r="134" spans="1:60" ht="13">
      <c r="A134" s="134" t="s">
        <v>926</v>
      </c>
      <c r="B134" s="135" t="s">
        <v>897</v>
      </c>
      <c r="C134" s="147" t="s">
        <v>898</v>
      </c>
      <c r="D134" s="136"/>
      <c r="E134" s="137"/>
      <c r="F134" s="438"/>
      <c r="G134" s="138">
        <f>SUMIF(AG135:AG150,"&lt;&gt;NOR",G135:G150)</f>
        <v>0</v>
      </c>
      <c r="H134" s="138"/>
      <c r="I134" s="139"/>
      <c r="J134" s="133"/>
      <c r="K134" s="133" t="e">
        <f>SUM(K135:K150)</f>
        <v>#REF!</v>
      </c>
      <c r="L134" s="133"/>
      <c r="M134" s="133"/>
      <c r="N134" s="133"/>
      <c r="V134" t="s">
        <v>927</v>
      </c>
    </row>
    <row r="135" spans="1:60" outlineLevel="1">
      <c r="A135" s="140">
        <v>43</v>
      </c>
      <c r="B135" s="432" t="s">
        <v>220</v>
      </c>
      <c r="C135" s="433" t="s">
        <v>221</v>
      </c>
      <c r="D135" s="434" t="s">
        <v>963</v>
      </c>
      <c r="E135" s="435">
        <v>1.5447</v>
      </c>
      <c r="F135" s="141"/>
      <c r="G135" s="164">
        <f>ROUND(E135*F135,2)</f>
        <v>0</v>
      </c>
      <c r="H135" s="168" t="s">
        <v>964</v>
      </c>
      <c r="I135" s="142" t="s">
        <v>964</v>
      </c>
      <c r="J135" s="132">
        <v>6.4359999999999999</v>
      </c>
      <c r="K135" s="132" t="e">
        <f>ROUND(#REF!*J135,2)</f>
        <v>#REF!</v>
      </c>
      <c r="L135" s="132"/>
      <c r="M135" s="132" t="s">
        <v>933</v>
      </c>
      <c r="N135" s="132" t="s">
        <v>934</v>
      </c>
      <c r="O135" s="124"/>
      <c r="P135" s="124"/>
      <c r="Q135" s="124"/>
      <c r="R135" s="124"/>
      <c r="S135" s="124"/>
      <c r="T135" s="124"/>
      <c r="U135" s="124"/>
      <c r="V135" s="124" t="s">
        <v>935</v>
      </c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</row>
    <row r="136" spans="1:60" outlineLevel="2">
      <c r="A136" s="131"/>
      <c r="B136" s="436"/>
      <c r="C136" s="439" t="s">
        <v>222</v>
      </c>
      <c r="D136" s="440"/>
      <c r="E136" s="441"/>
      <c r="F136" s="442"/>
      <c r="G136" s="132"/>
      <c r="H136" s="132"/>
      <c r="I136" s="132"/>
      <c r="J136" s="132"/>
      <c r="K136" s="132"/>
      <c r="L136" s="132"/>
      <c r="M136" s="132"/>
      <c r="N136" s="132"/>
      <c r="O136" s="124"/>
      <c r="P136" s="124"/>
      <c r="Q136" s="124"/>
      <c r="R136" s="124"/>
      <c r="S136" s="124"/>
      <c r="T136" s="124"/>
      <c r="U136" s="124"/>
      <c r="V136" s="124" t="s">
        <v>966</v>
      </c>
      <c r="W136" s="124">
        <v>0</v>
      </c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</row>
    <row r="137" spans="1:60" ht="20" outlineLevel="3">
      <c r="A137" s="131"/>
      <c r="B137" s="436"/>
      <c r="C137" s="439" t="s">
        <v>223</v>
      </c>
      <c r="D137" s="440"/>
      <c r="E137" s="441">
        <v>0.57999999999999996</v>
      </c>
      <c r="F137" s="442"/>
      <c r="G137" s="132"/>
      <c r="H137" s="132"/>
      <c r="I137" s="132"/>
      <c r="J137" s="132"/>
      <c r="K137" s="132"/>
      <c r="L137" s="132"/>
      <c r="M137" s="132"/>
      <c r="N137" s="132"/>
      <c r="O137" s="124"/>
      <c r="P137" s="124"/>
      <c r="Q137" s="124"/>
      <c r="R137" s="124"/>
      <c r="S137" s="124"/>
      <c r="T137" s="124"/>
      <c r="U137" s="124"/>
      <c r="V137" s="124" t="s">
        <v>966</v>
      </c>
      <c r="W137" s="124">
        <v>0</v>
      </c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</row>
    <row r="138" spans="1:60" ht="20" outlineLevel="3">
      <c r="A138" s="131"/>
      <c r="B138" s="436"/>
      <c r="C138" s="439" t="s">
        <v>224</v>
      </c>
      <c r="D138" s="440"/>
      <c r="E138" s="441">
        <v>0.96</v>
      </c>
      <c r="F138" s="442"/>
      <c r="G138" s="132"/>
      <c r="H138" s="132"/>
      <c r="I138" s="132"/>
      <c r="J138" s="132"/>
      <c r="K138" s="132"/>
      <c r="L138" s="132"/>
      <c r="M138" s="132"/>
      <c r="N138" s="132"/>
      <c r="O138" s="124"/>
      <c r="P138" s="124"/>
      <c r="Q138" s="124"/>
      <c r="R138" s="124"/>
      <c r="S138" s="124"/>
      <c r="T138" s="124"/>
      <c r="U138" s="124"/>
      <c r="V138" s="124" t="s">
        <v>966</v>
      </c>
      <c r="W138" s="124">
        <v>0</v>
      </c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</row>
    <row r="139" spans="1:60" outlineLevel="1">
      <c r="A139" s="140">
        <v>44</v>
      </c>
      <c r="B139" s="432" t="s">
        <v>225</v>
      </c>
      <c r="C139" s="433" t="s">
        <v>226</v>
      </c>
      <c r="D139" s="434" t="s">
        <v>963</v>
      </c>
      <c r="E139" s="435">
        <v>4.5049999999999999</v>
      </c>
      <c r="F139" s="141"/>
      <c r="G139" s="164">
        <f>ROUND(E139*F139,2)</f>
        <v>0</v>
      </c>
      <c r="H139" s="168" t="s">
        <v>964</v>
      </c>
      <c r="I139" s="142" t="s">
        <v>964</v>
      </c>
      <c r="J139" s="132">
        <v>1.756</v>
      </c>
      <c r="K139" s="132" t="e">
        <f>ROUND(#REF!*J139,2)</f>
        <v>#REF!</v>
      </c>
      <c r="L139" s="132"/>
      <c r="M139" s="132" t="s">
        <v>933</v>
      </c>
      <c r="N139" s="132" t="s">
        <v>934</v>
      </c>
      <c r="O139" s="124"/>
      <c r="P139" s="124"/>
      <c r="Q139" s="124"/>
      <c r="R139" s="124"/>
      <c r="S139" s="124"/>
      <c r="T139" s="124"/>
      <c r="U139" s="124"/>
      <c r="V139" s="124" t="s">
        <v>935</v>
      </c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</row>
    <row r="140" spans="1:60" outlineLevel="2">
      <c r="A140" s="131"/>
      <c r="B140" s="436"/>
      <c r="C140" s="439" t="s">
        <v>227</v>
      </c>
      <c r="D140" s="440"/>
      <c r="E140" s="441">
        <v>0.66</v>
      </c>
      <c r="F140" s="442"/>
      <c r="G140" s="132"/>
      <c r="H140" s="132"/>
      <c r="I140" s="132"/>
      <c r="J140" s="132"/>
      <c r="K140" s="132"/>
      <c r="L140" s="132"/>
      <c r="M140" s="132"/>
      <c r="N140" s="132"/>
      <c r="O140" s="124"/>
      <c r="P140" s="124"/>
      <c r="Q140" s="124"/>
      <c r="R140" s="124"/>
      <c r="S140" s="124"/>
      <c r="T140" s="124"/>
      <c r="U140" s="124"/>
      <c r="V140" s="124" t="s">
        <v>966</v>
      </c>
      <c r="W140" s="124">
        <v>0</v>
      </c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</row>
    <row r="141" spans="1:60" outlineLevel="3">
      <c r="A141" s="131"/>
      <c r="B141" s="436"/>
      <c r="C141" s="439" t="s">
        <v>228</v>
      </c>
      <c r="D141" s="440"/>
      <c r="E141" s="441">
        <v>3.85</v>
      </c>
      <c r="F141" s="442"/>
      <c r="G141" s="132"/>
      <c r="H141" s="132"/>
      <c r="I141" s="132"/>
      <c r="J141" s="132"/>
      <c r="K141" s="132"/>
      <c r="L141" s="132"/>
      <c r="M141" s="132"/>
      <c r="N141" s="132"/>
      <c r="O141" s="124"/>
      <c r="P141" s="124"/>
      <c r="Q141" s="124"/>
      <c r="R141" s="124"/>
      <c r="S141" s="124"/>
      <c r="T141" s="124"/>
      <c r="U141" s="124"/>
      <c r="V141" s="124" t="s">
        <v>966</v>
      </c>
      <c r="W141" s="124">
        <v>0</v>
      </c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</row>
    <row r="142" spans="1:60" outlineLevel="1">
      <c r="A142" s="140">
        <v>45</v>
      </c>
      <c r="B142" s="432" t="s">
        <v>229</v>
      </c>
      <c r="C142" s="433" t="s">
        <v>230</v>
      </c>
      <c r="D142" s="434" t="s">
        <v>1008</v>
      </c>
      <c r="E142" s="435">
        <v>4.8600000000000003</v>
      </c>
      <c r="F142" s="141"/>
      <c r="G142" s="164">
        <f>ROUND(E142*F142,2)</f>
        <v>0</v>
      </c>
      <c r="H142" s="168" t="s">
        <v>964</v>
      </c>
      <c r="I142" s="142" t="s">
        <v>964</v>
      </c>
      <c r="J142" s="132">
        <v>0.55600000000000005</v>
      </c>
      <c r="K142" s="132" t="e">
        <f>ROUND(#REF!*J142,2)</f>
        <v>#REF!</v>
      </c>
      <c r="L142" s="132"/>
      <c r="M142" s="132" t="s">
        <v>933</v>
      </c>
      <c r="N142" s="132" t="s">
        <v>934</v>
      </c>
      <c r="O142" s="124"/>
      <c r="P142" s="124"/>
      <c r="Q142" s="124"/>
      <c r="R142" s="124"/>
      <c r="S142" s="124"/>
      <c r="T142" s="124"/>
      <c r="U142" s="124"/>
      <c r="V142" s="124" t="s">
        <v>935</v>
      </c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</row>
    <row r="143" spans="1:60" outlineLevel="2">
      <c r="A143" s="131"/>
      <c r="B143" s="436"/>
      <c r="C143" s="439" t="s">
        <v>231</v>
      </c>
      <c r="D143" s="440"/>
      <c r="E143" s="441">
        <v>4.8600000000000003</v>
      </c>
      <c r="F143" s="442"/>
      <c r="G143" s="132"/>
      <c r="H143" s="132"/>
      <c r="I143" s="132"/>
      <c r="J143" s="132"/>
      <c r="K143" s="132"/>
      <c r="L143" s="132"/>
      <c r="M143" s="132"/>
      <c r="N143" s="132"/>
      <c r="O143" s="124"/>
      <c r="P143" s="124"/>
      <c r="Q143" s="124"/>
      <c r="R143" s="124"/>
      <c r="S143" s="124"/>
      <c r="T143" s="124"/>
      <c r="U143" s="124"/>
      <c r="V143" s="124" t="s">
        <v>966</v>
      </c>
      <c r="W143" s="124">
        <v>0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</row>
    <row r="144" spans="1:60" outlineLevel="1">
      <c r="A144" s="140">
        <v>46</v>
      </c>
      <c r="B144" s="432" t="s">
        <v>232</v>
      </c>
      <c r="C144" s="433" t="s">
        <v>233</v>
      </c>
      <c r="D144" s="434" t="s">
        <v>963</v>
      </c>
      <c r="E144" s="435">
        <v>0.59660000000000002</v>
      </c>
      <c r="F144" s="141"/>
      <c r="G144" s="164">
        <f>ROUND(E144*F144,2)</f>
        <v>0</v>
      </c>
      <c r="H144" s="168" t="s">
        <v>964</v>
      </c>
      <c r="I144" s="142" t="s">
        <v>964</v>
      </c>
      <c r="J144" s="132">
        <v>8.4260000000000002</v>
      </c>
      <c r="K144" s="132" t="e">
        <f>ROUND(#REF!*J144,2)</f>
        <v>#REF!</v>
      </c>
      <c r="L144" s="132"/>
      <c r="M144" s="132" t="s">
        <v>933</v>
      </c>
      <c r="N144" s="132" t="s">
        <v>934</v>
      </c>
      <c r="O144" s="124"/>
      <c r="P144" s="124"/>
      <c r="Q144" s="124"/>
      <c r="R144" s="124"/>
      <c r="S144" s="124"/>
      <c r="T144" s="124"/>
      <c r="U144" s="124"/>
      <c r="V144" s="124" t="s">
        <v>935</v>
      </c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</row>
    <row r="145" spans="1:60" ht="20" outlineLevel="2">
      <c r="A145" s="131"/>
      <c r="B145" s="436"/>
      <c r="C145" s="439" t="s">
        <v>234</v>
      </c>
      <c r="D145" s="440"/>
      <c r="E145" s="441">
        <v>0.6</v>
      </c>
      <c r="F145" s="442"/>
      <c r="G145" s="132"/>
      <c r="H145" s="132"/>
      <c r="I145" s="132"/>
      <c r="J145" s="132"/>
      <c r="K145" s="132"/>
      <c r="L145" s="132"/>
      <c r="M145" s="132"/>
      <c r="N145" s="132"/>
      <c r="O145" s="124"/>
      <c r="P145" s="124"/>
      <c r="Q145" s="124"/>
      <c r="R145" s="124"/>
      <c r="S145" s="124"/>
      <c r="T145" s="124"/>
      <c r="U145" s="124"/>
      <c r="V145" s="124" t="s">
        <v>966</v>
      </c>
      <c r="W145" s="124">
        <v>0</v>
      </c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</row>
    <row r="146" spans="1:60" outlineLevel="1">
      <c r="A146" s="143">
        <v>47</v>
      </c>
      <c r="B146" s="428" t="s">
        <v>235</v>
      </c>
      <c r="C146" s="429" t="s">
        <v>236</v>
      </c>
      <c r="D146" s="430" t="s">
        <v>1042</v>
      </c>
      <c r="E146" s="431">
        <v>16.135000000000002</v>
      </c>
      <c r="F146" s="144"/>
      <c r="G146" s="163">
        <f>ROUND(E146*F146,2)</f>
        <v>0</v>
      </c>
      <c r="H146" s="167" t="s">
        <v>964</v>
      </c>
      <c r="I146" s="145" t="s">
        <v>964</v>
      </c>
      <c r="J146" s="132">
        <v>0.49</v>
      </c>
      <c r="K146" s="132" t="e">
        <f>ROUND(#REF!*J146,2)</f>
        <v>#REF!</v>
      </c>
      <c r="L146" s="132"/>
      <c r="M146" s="132" t="s">
        <v>933</v>
      </c>
      <c r="N146" s="132" t="s">
        <v>934</v>
      </c>
      <c r="O146" s="124"/>
      <c r="P146" s="124"/>
      <c r="Q146" s="124"/>
      <c r="R146" s="124"/>
      <c r="S146" s="124"/>
      <c r="T146" s="124"/>
      <c r="U146" s="124"/>
      <c r="V146" s="124" t="s">
        <v>935</v>
      </c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</row>
    <row r="147" spans="1:60" outlineLevel="1">
      <c r="A147" s="143">
        <v>48</v>
      </c>
      <c r="B147" s="428" t="s">
        <v>237</v>
      </c>
      <c r="C147" s="429" t="s">
        <v>238</v>
      </c>
      <c r="D147" s="430" t="s">
        <v>1042</v>
      </c>
      <c r="E147" s="431">
        <v>177.48500000000001</v>
      </c>
      <c r="F147" s="144"/>
      <c r="G147" s="163">
        <f>ROUND(E147*F147,2)</f>
        <v>0</v>
      </c>
      <c r="H147" s="167" t="s">
        <v>964</v>
      </c>
      <c r="I147" s="145" t="s">
        <v>964</v>
      </c>
      <c r="J147" s="132">
        <v>0</v>
      </c>
      <c r="K147" s="132" t="e">
        <f>ROUND(#REF!*J147,2)</f>
        <v>#REF!</v>
      </c>
      <c r="L147" s="132"/>
      <c r="M147" s="132" t="s">
        <v>933</v>
      </c>
      <c r="N147" s="132" t="s">
        <v>934</v>
      </c>
      <c r="O147" s="124"/>
      <c r="P147" s="124"/>
      <c r="Q147" s="124"/>
      <c r="R147" s="124"/>
      <c r="S147" s="124"/>
      <c r="T147" s="124"/>
      <c r="U147" s="124"/>
      <c r="V147" s="124" t="s">
        <v>935</v>
      </c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</row>
    <row r="148" spans="1:60" outlineLevel="1">
      <c r="A148" s="143">
        <v>49</v>
      </c>
      <c r="B148" s="428" t="s">
        <v>239</v>
      </c>
      <c r="C148" s="429" t="s">
        <v>240</v>
      </c>
      <c r="D148" s="430" t="s">
        <v>1042</v>
      </c>
      <c r="E148" s="431">
        <v>16.135000000000002</v>
      </c>
      <c r="F148" s="144"/>
      <c r="G148" s="163">
        <f>ROUND(E148*F148,2)</f>
        <v>0</v>
      </c>
      <c r="H148" s="167" t="s">
        <v>964</v>
      </c>
      <c r="I148" s="145" t="s">
        <v>964</v>
      </c>
      <c r="J148" s="132">
        <v>0.94199999999999995</v>
      </c>
      <c r="K148" s="132" t="e">
        <f>ROUND(#REF!*J148,2)</f>
        <v>#REF!</v>
      </c>
      <c r="L148" s="132"/>
      <c r="M148" s="132" t="s">
        <v>933</v>
      </c>
      <c r="N148" s="132" t="s">
        <v>934</v>
      </c>
      <c r="O148" s="124"/>
      <c r="P148" s="124"/>
      <c r="Q148" s="124"/>
      <c r="R148" s="124"/>
      <c r="S148" s="124"/>
      <c r="T148" s="124"/>
      <c r="U148" s="124"/>
      <c r="V148" s="124" t="s">
        <v>935</v>
      </c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</row>
    <row r="149" spans="1:60" outlineLevel="1">
      <c r="A149" s="143">
        <v>50</v>
      </c>
      <c r="B149" s="428" t="s">
        <v>241</v>
      </c>
      <c r="C149" s="429" t="s">
        <v>242</v>
      </c>
      <c r="D149" s="430" t="s">
        <v>1042</v>
      </c>
      <c r="E149" s="431">
        <v>32.270000000000003</v>
      </c>
      <c r="F149" s="144"/>
      <c r="G149" s="163">
        <f>ROUND(E149*F149,2)</f>
        <v>0</v>
      </c>
      <c r="H149" s="167" t="s">
        <v>964</v>
      </c>
      <c r="I149" s="145" t="s">
        <v>964</v>
      </c>
      <c r="J149" s="132">
        <v>0.105</v>
      </c>
      <c r="K149" s="132" t="e">
        <f>ROUND(#REF!*J149,2)</f>
        <v>#REF!</v>
      </c>
      <c r="L149" s="132"/>
      <c r="M149" s="132" t="s">
        <v>933</v>
      </c>
      <c r="N149" s="132" t="s">
        <v>934</v>
      </c>
      <c r="O149" s="124"/>
      <c r="P149" s="124"/>
      <c r="Q149" s="124"/>
      <c r="R149" s="124"/>
      <c r="S149" s="124"/>
      <c r="T149" s="124"/>
      <c r="U149" s="124"/>
      <c r="V149" s="124" t="s">
        <v>935</v>
      </c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</row>
    <row r="150" spans="1:60" outlineLevel="1">
      <c r="A150" s="143">
        <v>51</v>
      </c>
      <c r="B150" s="428" t="s">
        <v>243</v>
      </c>
      <c r="C150" s="429" t="s">
        <v>244</v>
      </c>
      <c r="D150" s="430" t="s">
        <v>1042</v>
      </c>
      <c r="E150" s="431">
        <v>16.135000000000002</v>
      </c>
      <c r="F150" s="144"/>
      <c r="G150" s="163">
        <f>ROUND(E150*F150,2)</f>
        <v>0</v>
      </c>
      <c r="H150" s="167" t="s">
        <v>1029</v>
      </c>
      <c r="I150" s="145" t="s">
        <v>1029</v>
      </c>
      <c r="J150" s="132">
        <v>0</v>
      </c>
      <c r="K150" s="132" t="e">
        <f>ROUND(#REF!*J150,2)</f>
        <v>#REF!</v>
      </c>
      <c r="L150" s="132"/>
      <c r="M150" s="132" t="s">
        <v>933</v>
      </c>
      <c r="N150" s="132" t="s">
        <v>934</v>
      </c>
      <c r="O150" s="124"/>
      <c r="P150" s="124"/>
      <c r="Q150" s="124"/>
      <c r="R150" s="124"/>
      <c r="S150" s="124"/>
      <c r="T150" s="124"/>
      <c r="U150" s="124"/>
      <c r="V150" s="124" t="s">
        <v>245</v>
      </c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</row>
    <row r="151" spans="1:60" ht="13">
      <c r="A151" s="134" t="s">
        <v>926</v>
      </c>
      <c r="B151" s="135" t="s">
        <v>899</v>
      </c>
      <c r="C151" s="147" t="s">
        <v>900</v>
      </c>
      <c r="D151" s="136"/>
      <c r="E151" s="137"/>
      <c r="F151" s="438"/>
      <c r="G151" s="138">
        <f>SUMIF(AG152:AG152,"&lt;&gt;NOR",G152:G152)</f>
        <v>0</v>
      </c>
      <c r="H151" s="138"/>
      <c r="I151" s="139"/>
      <c r="J151" s="133"/>
      <c r="K151" s="133" t="e">
        <f>SUM(K152:K152)</f>
        <v>#REF!</v>
      </c>
      <c r="L151" s="133"/>
      <c r="M151" s="133"/>
      <c r="N151" s="133"/>
      <c r="V151" t="s">
        <v>927</v>
      </c>
    </row>
    <row r="152" spans="1:60" outlineLevel="1">
      <c r="A152" s="143">
        <v>52</v>
      </c>
      <c r="B152" s="428" t="s">
        <v>246</v>
      </c>
      <c r="C152" s="429" t="s">
        <v>247</v>
      </c>
      <c r="D152" s="430" t="s">
        <v>1042</v>
      </c>
      <c r="E152" s="431">
        <v>220.52510000000001</v>
      </c>
      <c r="F152" s="144"/>
      <c r="G152" s="163">
        <f>ROUND(E152*F152,2)</f>
        <v>0</v>
      </c>
      <c r="H152" s="167" t="s">
        <v>964</v>
      </c>
      <c r="I152" s="145" t="s">
        <v>964</v>
      </c>
      <c r="J152" s="132">
        <v>1.1419999999999999</v>
      </c>
      <c r="K152" s="132" t="e">
        <f>ROUND(#REF!*J152,2)</f>
        <v>#REF!</v>
      </c>
      <c r="L152" s="132"/>
      <c r="M152" s="132" t="s">
        <v>248</v>
      </c>
      <c r="N152" s="132" t="s">
        <v>934</v>
      </c>
      <c r="O152" s="124"/>
      <c r="P152" s="124"/>
      <c r="Q152" s="124"/>
      <c r="R152" s="124"/>
      <c r="S152" s="124"/>
      <c r="T152" s="124"/>
      <c r="U152" s="124"/>
      <c r="V152" s="124" t="s">
        <v>249</v>
      </c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</row>
    <row r="153" spans="1:60" ht="13">
      <c r="A153" s="134" t="s">
        <v>926</v>
      </c>
      <c r="B153" s="135" t="s">
        <v>903</v>
      </c>
      <c r="C153" s="147" t="s">
        <v>904</v>
      </c>
      <c r="D153" s="136"/>
      <c r="E153" s="137"/>
      <c r="F153" s="438"/>
      <c r="G153" s="138">
        <f>SUMIF(AG154:AG172,"&lt;&gt;NOR",G154:G172)</f>
        <v>0</v>
      </c>
      <c r="H153" s="138"/>
      <c r="I153" s="139"/>
      <c r="J153" s="133"/>
      <c r="K153" s="133" t="e">
        <f>SUM(K154:K172)</f>
        <v>#REF!</v>
      </c>
      <c r="L153" s="133"/>
      <c r="M153" s="133"/>
      <c r="N153" s="133"/>
      <c r="V153" t="s">
        <v>927</v>
      </c>
    </row>
    <row r="154" spans="1:60" ht="20" outlineLevel="1">
      <c r="A154" s="140">
        <v>53</v>
      </c>
      <c r="B154" s="432" t="s">
        <v>250</v>
      </c>
      <c r="C154" s="433" t="s">
        <v>251</v>
      </c>
      <c r="D154" s="434" t="s">
        <v>972</v>
      </c>
      <c r="E154" s="435">
        <v>1</v>
      </c>
      <c r="F154" s="141"/>
      <c r="G154" s="164">
        <f>ROUND(E154*F154,2)</f>
        <v>0</v>
      </c>
      <c r="H154" s="168" t="s">
        <v>931</v>
      </c>
      <c r="I154" s="142" t="s">
        <v>932</v>
      </c>
      <c r="J154" s="132">
        <v>0</v>
      </c>
      <c r="K154" s="132" t="e">
        <f>ROUND(#REF!*J154,2)</f>
        <v>#REF!</v>
      </c>
      <c r="L154" s="132"/>
      <c r="M154" s="132" t="s">
        <v>933</v>
      </c>
      <c r="N154" s="132" t="s">
        <v>934</v>
      </c>
      <c r="O154" s="124"/>
      <c r="P154" s="124"/>
      <c r="Q154" s="124"/>
      <c r="R154" s="124"/>
      <c r="S154" s="124"/>
      <c r="T154" s="124"/>
      <c r="U154" s="124"/>
      <c r="V154" s="124" t="s">
        <v>935</v>
      </c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</row>
    <row r="155" spans="1:60" ht="20" outlineLevel="2">
      <c r="A155" s="131"/>
      <c r="B155" s="436"/>
      <c r="C155" s="439" t="s">
        <v>252</v>
      </c>
      <c r="D155" s="440"/>
      <c r="E155" s="441">
        <v>1</v>
      </c>
      <c r="F155" s="442"/>
      <c r="G155" s="132"/>
      <c r="H155" s="132"/>
      <c r="I155" s="132"/>
      <c r="J155" s="132"/>
      <c r="K155" s="132"/>
      <c r="L155" s="132"/>
      <c r="M155" s="132"/>
      <c r="N155" s="132"/>
      <c r="O155" s="124"/>
      <c r="P155" s="124"/>
      <c r="Q155" s="124"/>
      <c r="R155" s="124"/>
      <c r="S155" s="124"/>
      <c r="T155" s="124"/>
      <c r="U155" s="124"/>
      <c r="V155" s="124" t="s">
        <v>966</v>
      </c>
      <c r="W155" s="124">
        <v>0</v>
      </c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</row>
    <row r="156" spans="1:60" ht="20" outlineLevel="1">
      <c r="A156" s="140">
        <v>54</v>
      </c>
      <c r="B156" s="432" t="s">
        <v>253</v>
      </c>
      <c r="C156" s="433" t="s">
        <v>254</v>
      </c>
      <c r="D156" s="434" t="s">
        <v>972</v>
      </c>
      <c r="E156" s="435">
        <v>2</v>
      </c>
      <c r="F156" s="141"/>
      <c r="G156" s="164">
        <f>ROUND(E156*F156,2)</f>
        <v>0</v>
      </c>
      <c r="H156" s="168" t="s">
        <v>931</v>
      </c>
      <c r="I156" s="142" t="s">
        <v>932</v>
      </c>
      <c r="J156" s="132">
        <v>0</v>
      </c>
      <c r="K156" s="132" t="e">
        <f>ROUND(#REF!*J156,2)</f>
        <v>#REF!</v>
      </c>
      <c r="L156" s="132"/>
      <c r="M156" s="132" t="s">
        <v>933</v>
      </c>
      <c r="N156" s="132" t="s">
        <v>934</v>
      </c>
      <c r="O156" s="124"/>
      <c r="P156" s="124"/>
      <c r="Q156" s="124"/>
      <c r="R156" s="124"/>
      <c r="S156" s="124"/>
      <c r="T156" s="124"/>
      <c r="U156" s="124"/>
      <c r="V156" s="124" t="s">
        <v>935</v>
      </c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</row>
    <row r="157" spans="1:60" ht="20" outlineLevel="2">
      <c r="A157" s="131"/>
      <c r="B157" s="436"/>
      <c r="C157" s="439" t="s">
        <v>255</v>
      </c>
      <c r="D157" s="440"/>
      <c r="E157" s="441">
        <v>2</v>
      </c>
      <c r="F157" s="442"/>
      <c r="G157" s="132"/>
      <c r="H157" s="132"/>
      <c r="I157" s="132"/>
      <c r="J157" s="132"/>
      <c r="K157" s="132"/>
      <c r="L157" s="132"/>
      <c r="M157" s="132"/>
      <c r="N157" s="132"/>
      <c r="O157" s="124"/>
      <c r="P157" s="124"/>
      <c r="Q157" s="124"/>
      <c r="R157" s="124"/>
      <c r="S157" s="124"/>
      <c r="T157" s="124"/>
      <c r="U157" s="124"/>
      <c r="V157" s="124" t="s">
        <v>966</v>
      </c>
      <c r="W157" s="124">
        <v>0</v>
      </c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</row>
    <row r="158" spans="1:60" ht="20" outlineLevel="1">
      <c r="A158" s="140">
        <v>55</v>
      </c>
      <c r="B158" s="432" t="s">
        <v>256</v>
      </c>
      <c r="C158" s="433" t="s">
        <v>257</v>
      </c>
      <c r="D158" s="434" t="s">
        <v>972</v>
      </c>
      <c r="E158" s="435">
        <v>3</v>
      </c>
      <c r="F158" s="141"/>
      <c r="G158" s="164">
        <f>ROUND(E158*F158,2)</f>
        <v>0</v>
      </c>
      <c r="H158" s="168" t="s">
        <v>931</v>
      </c>
      <c r="I158" s="142" t="s">
        <v>932</v>
      </c>
      <c r="J158" s="132">
        <v>0</v>
      </c>
      <c r="K158" s="132" t="e">
        <f>ROUND(#REF!*J158,2)</f>
        <v>#REF!</v>
      </c>
      <c r="L158" s="132"/>
      <c r="M158" s="132" t="s">
        <v>933</v>
      </c>
      <c r="N158" s="132" t="s">
        <v>934</v>
      </c>
      <c r="O158" s="124"/>
      <c r="P158" s="124"/>
      <c r="Q158" s="124"/>
      <c r="R158" s="124"/>
      <c r="S158" s="124"/>
      <c r="T158" s="124"/>
      <c r="U158" s="124"/>
      <c r="V158" s="124" t="s">
        <v>935</v>
      </c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</row>
    <row r="159" spans="1:60" ht="20" outlineLevel="2">
      <c r="A159" s="131"/>
      <c r="B159" s="436"/>
      <c r="C159" s="439" t="s">
        <v>258</v>
      </c>
      <c r="D159" s="440"/>
      <c r="E159" s="441">
        <v>3</v>
      </c>
      <c r="F159" s="442"/>
      <c r="G159" s="132"/>
      <c r="H159" s="132"/>
      <c r="I159" s="132"/>
      <c r="J159" s="132"/>
      <c r="K159" s="132"/>
      <c r="L159" s="132"/>
      <c r="M159" s="132"/>
      <c r="N159" s="132"/>
      <c r="O159" s="124"/>
      <c r="P159" s="124"/>
      <c r="Q159" s="124"/>
      <c r="R159" s="124"/>
      <c r="S159" s="124"/>
      <c r="T159" s="124"/>
      <c r="U159" s="124"/>
      <c r="V159" s="124" t="s">
        <v>966</v>
      </c>
      <c r="W159" s="124">
        <v>0</v>
      </c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</row>
    <row r="160" spans="1:60" ht="20" outlineLevel="1">
      <c r="A160" s="140">
        <v>56</v>
      </c>
      <c r="B160" s="432" t="s">
        <v>259</v>
      </c>
      <c r="C160" s="433" t="s">
        <v>260</v>
      </c>
      <c r="D160" s="434" t="s">
        <v>972</v>
      </c>
      <c r="E160" s="435">
        <v>7</v>
      </c>
      <c r="F160" s="141"/>
      <c r="G160" s="164">
        <f>ROUND(E160*F160,2)</f>
        <v>0</v>
      </c>
      <c r="H160" s="168" t="s">
        <v>931</v>
      </c>
      <c r="I160" s="142" t="s">
        <v>932</v>
      </c>
      <c r="J160" s="132">
        <v>0</v>
      </c>
      <c r="K160" s="132" t="e">
        <f>ROUND(#REF!*J160,2)</f>
        <v>#REF!</v>
      </c>
      <c r="L160" s="132"/>
      <c r="M160" s="132" t="s">
        <v>933</v>
      </c>
      <c r="N160" s="132" t="s">
        <v>934</v>
      </c>
      <c r="O160" s="124"/>
      <c r="P160" s="124"/>
      <c r="Q160" s="124"/>
      <c r="R160" s="124"/>
      <c r="S160" s="124"/>
      <c r="T160" s="124"/>
      <c r="U160" s="124"/>
      <c r="V160" s="124" t="s">
        <v>935</v>
      </c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</row>
    <row r="161" spans="1:60" outlineLevel="2">
      <c r="A161" s="131"/>
      <c r="B161" s="436"/>
      <c r="C161" s="439" t="s">
        <v>261</v>
      </c>
      <c r="D161" s="440"/>
      <c r="E161" s="441">
        <v>7</v>
      </c>
      <c r="F161" s="442"/>
      <c r="G161" s="132"/>
      <c r="H161" s="132"/>
      <c r="I161" s="132"/>
      <c r="J161" s="132"/>
      <c r="K161" s="132"/>
      <c r="L161" s="132"/>
      <c r="M161" s="132"/>
      <c r="N161" s="132"/>
      <c r="O161" s="124"/>
      <c r="P161" s="124"/>
      <c r="Q161" s="124"/>
      <c r="R161" s="124"/>
      <c r="S161" s="124"/>
      <c r="T161" s="124"/>
      <c r="U161" s="124"/>
      <c r="V161" s="124" t="s">
        <v>966</v>
      </c>
      <c r="W161" s="124">
        <v>0</v>
      </c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</row>
    <row r="162" spans="1:60" ht="20" outlineLevel="1">
      <c r="A162" s="140">
        <v>57</v>
      </c>
      <c r="B162" s="432" t="s">
        <v>262</v>
      </c>
      <c r="C162" s="433" t="s">
        <v>263</v>
      </c>
      <c r="D162" s="434" t="s">
        <v>972</v>
      </c>
      <c r="E162" s="435">
        <v>1</v>
      </c>
      <c r="F162" s="141"/>
      <c r="G162" s="164">
        <f>ROUND(E162*F162,2)</f>
        <v>0</v>
      </c>
      <c r="H162" s="168" t="s">
        <v>931</v>
      </c>
      <c r="I162" s="142" t="s">
        <v>932</v>
      </c>
      <c r="J162" s="132">
        <v>0</v>
      </c>
      <c r="K162" s="132" t="e">
        <f>ROUND(#REF!*J162,2)</f>
        <v>#REF!</v>
      </c>
      <c r="L162" s="132"/>
      <c r="M162" s="132" t="s">
        <v>933</v>
      </c>
      <c r="N162" s="132" t="s">
        <v>934</v>
      </c>
      <c r="O162" s="124"/>
      <c r="P162" s="124"/>
      <c r="Q162" s="124"/>
      <c r="R162" s="124"/>
      <c r="S162" s="124"/>
      <c r="T162" s="124"/>
      <c r="U162" s="124"/>
      <c r="V162" s="124" t="s">
        <v>935</v>
      </c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</row>
    <row r="163" spans="1:60" outlineLevel="2">
      <c r="A163" s="131"/>
      <c r="B163" s="436"/>
      <c r="C163" s="439" t="s">
        <v>264</v>
      </c>
      <c r="D163" s="440"/>
      <c r="E163" s="441">
        <v>1</v>
      </c>
      <c r="F163" s="442"/>
      <c r="G163" s="132"/>
      <c r="H163" s="132"/>
      <c r="I163" s="132"/>
      <c r="J163" s="132"/>
      <c r="K163" s="132"/>
      <c r="L163" s="132"/>
      <c r="M163" s="132"/>
      <c r="N163" s="132"/>
      <c r="O163" s="124"/>
      <c r="P163" s="124"/>
      <c r="Q163" s="124"/>
      <c r="R163" s="124"/>
      <c r="S163" s="124"/>
      <c r="T163" s="124"/>
      <c r="U163" s="124"/>
      <c r="V163" s="124" t="s">
        <v>966</v>
      </c>
      <c r="W163" s="124">
        <v>0</v>
      </c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</row>
    <row r="164" spans="1:60" ht="20" outlineLevel="1">
      <c r="A164" s="140">
        <v>58</v>
      </c>
      <c r="B164" s="432" t="s">
        <v>265</v>
      </c>
      <c r="C164" s="433" t="s">
        <v>266</v>
      </c>
      <c r="D164" s="434" t="s">
        <v>972</v>
      </c>
      <c r="E164" s="435">
        <v>1</v>
      </c>
      <c r="F164" s="141"/>
      <c r="G164" s="164">
        <f>ROUND(E164*F164,2)</f>
        <v>0</v>
      </c>
      <c r="H164" s="168" t="s">
        <v>931</v>
      </c>
      <c r="I164" s="142" t="s">
        <v>932</v>
      </c>
      <c r="J164" s="132">
        <v>0</v>
      </c>
      <c r="K164" s="132" t="e">
        <f>ROUND(#REF!*J164,2)</f>
        <v>#REF!</v>
      </c>
      <c r="L164" s="132"/>
      <c r="M164" s="132" t="s">
        <v>933</v>
      </c>
      <c r="N164" s="132" t="s">
        <v>934</v>
      </c>
      <c r="O164" s="124"/>
      <c r="P164" s="124"/>
      <c r="Q164" s="124"/>
      <c r="R164" s="124"/>
      <c r="S164" s="124"/>
      <c r="T164" s="124"/>
      <c r="U164" s="124"/>
      <c r="V164" s="124" t="s">
        <v>935</v>
      </c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</row>
    <row r="165" spans="1:60" outlineLevel="2">
      <c r="A165" s="131"/>
      <c r="B165" s="436"/>
      <c r="C165" s="439" t="s">
        <v>264</v>
      </c>
      <c r="D165" s="440"/>
      <c r="E165" s="441">
        <v>1</v>
      </c>
      <c r="F165" s="442"/>
      <c r="G165" s="132"/>
      <c r="H165" s="132"/>
      <c r="I165" s="132"/>
      <c r="J165" s="132"/>
      <c r="K165" s="132"/>
      <c r="L165" s="132"/>
      <c r="M165" s="132"/>
      <c r="N165" s="132"/>
      <c r="O165" s="124"/>
      <c r="P165" s="124"/>
      <c r="Q165" s="124"/>
      <c r="R165" s="124"/>
      <c r="S165" s="124"/>
      <c r="T165" s="124"/>
      <c r="U165" s="124"/>
      <c r="V165" s="124" t="s">
        <v>966</v>
      </c>
      <c r="W165" s="124">
        <v>0</v>
      </c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</row>
    <row r="166" spans="1:60" ht="20" outlineLevel="1">
      <c r="A166" s="140">
        <v>59</v>
      </c>
      <c r="B166" s="432" t="s">
        <v>267</v>
      </c>
      <c r="C166" s="433" t="s">
        <v>268</v>
      </c>
      <c r="D166" s="434" t="s">
        <v>972</v>
      </c>
      <c r="E166" s="435">
        <v>1</v>
      </c>
      <c r="F166" s="141"/>
      <c r="G166" s="164">
        <f>ROUND(E166*F166,2)</f>
        <v>0</v>
      </c>
      <c r="H166" s="168" t="s">
        <v>931</v>
      </c>
      <c r="I166" s="142" t="s">
        <v>932</v>
      </c>
      <c r="J166" s="132">
        <v>0</v>
      </c>
      <c r="K166" s="132" t="e">
        <f>ROUND(#REF!*J166,2)</f>
        <v>#REF!</v>
      </c>
      <c r="L166" s="132"/>
      <c r="M166" s="132" t="s">
        <v>933</v>
      </c>
      <c r="N166" s="132" t="s">
        <v>934</v>
      </c>
      <c r="O166" s="124"/>
      <c r="P166" s="124"/>
      <c r="Q166" s="124"/>
      <c r="R166" s="124"/>
      <c r="S166" s="124"/>
      <c r="T166" s="124"/>
      <c r="U166" s="124"/>
      <c r="V166" s="124" t="s">
        <v>935</v>
      </c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</row>
    <row r="167" spans="1:60" outlineLevel="2">
      <c r="A167" s="131"/>
      <c r="B167" s="436"/>
      <c r="C167" s="439" t="s">
        <v>264</v>
      </c>
      <c r="D167" s="440"/>
      <c r="E167" s="441">
        <v>1</v>
      </c>
      <c r="F167" s="442"/>
      <c r="G167" s="132"/>
      <c r="H167" s="132"/>
      <c r="I167" s="132"/>
      <c r="J167" s="132"/>
      <c r="K167" s="132"/>
      <c r="L167" s="132"/>
      <c r="M167" s="132"/>
      <c r="N167" s="132"/>
      <c r="O167" s="124"/>
      <c r="P167" s="124"/>
      <c r="Q167" s="124"/>
      <c r="R167" s="124"/>
      <c r="S167" s="124"/>
      <c r="T167" s="124"/>
      <c r="U167" s="124"/>
      <c r="V167" s="124" t="s">
        <v>966</v>
      </c>
      <c r="W167" s="124">
        <v>0</v>
      </c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</row>
    <row r="168" spans="1:60" ht="20" outlineLevel="1">
      <c r="A168" s="140">
        <v>60</v>
      </c>
      <c r="B168" s="432" t="s">
        <v>269</v>
      </c>
      <c r="C168" s="433" t="s">
        <v>270</v>
      </c>
      <c r="D168" s="434" t="s">
        <v>972</v>
      </c>
      <c r="E168" s="435">
        <v>1</v>
      </c>
      <c r="F168" s="141"/>
      <c r="G168" s="164">
        <f>ROUND(E168*F168,2)</f>
        <v>0</v>
      </c>
      <c r="H168" s="168" t="s">
        <v>931</v>
      </c>
      <c r="I168" s="142" t="s">
        <v>932</v>
      </c>
      <c r="J168" s="132">
        <v>0</v>
      </c>
      <c r="K168" s="132" t="e">
        <f>ROUND(#REF!*J168,2)</f>
        <v>#REF!</v>
      </c>
      <c r="L168" s="132"/>
      <c r="M168" s="132" t="s">
        <v>933</v>
      </c>
      <c r="N168" s="132" t="s">
        <v>934</v>
      </c>
      <c r="O168" s="124"/>
      <c r="P168" s="124"/>
      <c r="Q168" s="124"/>
      <c r="R168" s="124"/>
      <c r="S168" s="124"/>
      <c r="T168" s="124"/>
      <c r="U168" s="124"/>
      <c r="V168" s="124" t="s">
        <v>935</v>
      </c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</row>
    <row r="169" spans="1:60" outlineLevel="2">
      <c r="A169" s="131"/>
      <c r="B169" s="436"/>
      <c r="C169" s="439" t="s">
        <v>264</v>
      </c>
      <c r="D169" s="440"/>
      <c r="E169" s="441">
        <v>1</v>
      </c>
      <c r="F169" s="442"/>
      <c r="G169" s="132"/>
      <c r="H169" s="132"/>
      <c r="I169" s="132"/>
      <c r="J169" s="132"/>
      <c r="K169" s="132"/>
      <c r="L169" s="132"/>
      <c r="M169" s="132"/>
      <c r="N169" s="132"/>
      <c r="O169" s="124"/>
      <c r="P169" s="124"/>
      <c r="Q169" s="124"/>
      <c r="R169" s="124"/>
      <c r="S169" s="124"/>
      <c r="T169" s="124"/>
      <c r="U169" s="124"/>
      <c r="V169" s="124" t="s">
        <v>966</v>
      </c>
      <c r="W169" s="124">
        <v>0</v>
      </c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</row>
    <row r="170" spans="1:60" ht="20" outlineLevel="1">
      <c r="A170" s="140">
        <v>61</v>
      </c>
      <c r="B170" s="432" t="s">
        <v>271</v>
      </c>
      <c r="C170" s="433" t="s">
        <v>272</v>
      </c>
      <c r="D170" s="434" t="s">
        <v>972</v>
      </c>
      <c r="E170" s="435">
        <v>5</v>
      </c>
      <c r="F170" s="141"/>
      <c r="G170" s="164">
        <f>ROUND(E170*F170,2)</f>
        <v>0</v>
      </c>
      <c r="H170" s="168" t="s">
        <v>931</v>
      </c>
      <c r="I170" s="142" t="s">
        <v>932</v>
      </c>
      <c r="J170" s="132">
        <v>0</v>
      </c>
      <c r="K170" s="132" t="e">
        <f>ROUND(#REF!*J170,2)</f>
        <v>#REF!</v>
      </c>
      <c r="L170" s="132"/>
      <c r="M170" s="132" t="s">
        <v>933</v>
      </c>
      <c r="N170" s="132" t="s">
        <v>934</v>
      </c>
      <c r="O170" s="124"/>
      <c r="P170" s="124"/>
      <c r="Q170" s="124"/>
      <c r="R170" s="124"/>
      <c r="S170" s="124"/>
      <c r="T170" s="124"/>
      <c r="U170" s="124"/>
      <c r="V170" s="124" t="s">
        <v>935</v>
      </c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</row>
    <row r="171" spans="1:60" outlineLevel="2">
      <c r="A171" s="131"/>
      <c r="B171" s="436"/>
      <c r="C171" s="439" t="s">
        <v>273</v>
      </c>
      <c r="D171" s="440"/>
      <c r="E171" s="441">
        <v>5</v>
      </c>
      <c r="F171" s="442"/>
      <c r="G171" s="132"/>
      <c r="H171" s="132"/>
      <c r="I171" s="132"/>
      <c r="J171" s="132"/>
      <c r="K171" s="132"/>
      <c r="L171" s="132"/>
      <c r="M171" s="132"/>
      <c r="N171" s="132"/>
      <c r="O171" s="124"/>
      <c r="P171" s="124"/>
      <c r="Q171" s="124"/>
      <c r="R171" s="124"/>
      <c r="S171" s="124"/>
      <c r="T171" s="124"/>
      <c r="U171" s="124"/>
      <c r="V171" s="124" t="s">
        <v>966</v>
      </c>
      <c r="W171" s="124">
        <v>0</v>
      </c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</row>
    <row r="172" spans="1:60" outlineLevel="1">
      <c r="A172" s="143">
        <v>62</v>
      </c>
      <c r="B172" s="428" t="s">
        <v>274</v>
      </c>
      <c r="C172" s="429" t="s">
        <v>275</v>
      </c>
      <c r="D172" s="430" t="s">
        <v>832</v>
      </c>
      <c r="E172" s="431">
        <f>(G170+G168+G166+G164+G162+G160+G158+G156+G154)*0.01</f>
        <v>0</v>
      </c>
      <c r="F172" s="144"/>
      <c r="G172" s="163">
        <f>ROUND(E172*F172,2)</f>
        <v>0</v>
      </c>
      <c r="H172" s="167" t="s">
        <v>964</v>
      </c>
      <c r="I172" s="145" t="s">
        <v>964</v>
      </c>
      <c r="J172" s="132">
        <v>0</v>
      </c>
      <c r="K172" s="132" t="e">
        <f>ROUND(#REF!*J172,2)</f>
        <v>#REF!</v>
      </c>
      <c r="L172" s="132"/>
      <c r="M172" s="132" t="s">
        <v>248</v>
      </c>
      <c r="N172" s="132" t="s">
        <v>934</v>
      </c>
      <c r="O172" s="124"/>
      <c r="P172" s="124"/>
      <c r="Q172" s="124"/>
      <c r="R172" s="124"/>
      <c r="S172" s="124"/>
      <c r="T172" s="124"/>
      <c r="U172" s="124"/>
      <c r="V172" s="124" t="s">
        <v>276</v>
      </c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</row>
    <row r="173" spans="1:60" ht="13">
      <c r="A173" s="134" t="s">
        <v>926</v>
      </c>
      <c r="B173" s="135" t="s">
        <v>905</v>
      </c>
      <c r="C173" s="147" t="s">
        <v>906</v>
      </c>
      <c r="D173" s="136"/>
      <c r="E173" s="137"/>
      <c r="F173" s="438"/>
      <c r="G173" s="138">
        <f>SUMIF(AG174:AG193,"&lt;&gt;NOR",G174:G193)</f>
        <v>0</v>
      </c>
      <c r="H173" s="138"/>
      <c r="I173" s="139"/>
      <c r="J173" s="133"/>
      <c r="K173" s="133" t="e">
        <f>SUM(K174:K193)</f>
        <v>#REF!</v>
      </c>
      <c r="L173" s="133"/>
      <c r="M173" s="133"/>
      <c r="N173" s="133"/>
      <c r="V173" t="s">
        <v>927</v>
      </c>
    </row>
    <row r="174" spans="1:60" outlineLevel="1">
      <c r="A174" s="140">
        <v>63</v>
      </c>
      <c r="B174" s="432" t="s">
        <v>277</v>
      </c>
      <c r="C174" s="433" t="s">
        <v>278</v>
      </c>
      <c r="D174" s="434" t="s">
        <v>1069</v>
      </c>
      <c r="E174" s="435">
        <v>5.94</v>
      </c>
      <c r="F174" s="141"/>
      <c r="G174" s="164">
        <f>ROUND(E174*F174,2)</f>
        <v>0</v>
      </c>
      <c r="H174" s="168" t="s">
        <v>279</v>
      </c>
      <c r="I174" s="142" t="s">
        <v>279</v>
      </c>
      <c r="J174" s="132">
        <v>7.0000000000000007E-2</v>
      </c>
      <c r="K174" s="132" t="e">
        <f>ROUND(#REF!*J174,2)</f>
        <v>#REF!</v>
      </c>
      <c r="L174" s="132"/>
      <c r="M174" s="132" t="s">
        <v>933</v>
      </c>
      <c r="N174" s="132" t="s">
        <v>934</v>
      </c>
      <c r="O174" s="124"/>
      <c r="P174" s="124"/>
      <c r="Q174" s="124"/>
      <c r="R174" s="124"/>
      <c r="S174" s="124"/>
      <c r="T174" s="124"/>
      <c r="U174" s="124"/>
      <c r="V174" s="124" t="s">
        <v>280</v>
      </c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</row>
    <row r="175" spans="1:60" outlineLevel="2">
      <c r="A175" s="131"/>
      <c r="B175" s="436"/>
      <c r="C175" s="426" t="s">
        <v>281</v>
      </c>
      <c r="D175" s="426"/>
      <c r="E175" s="426"/>
      <c r="F175" s="437"/>
      <c r="G175" s="426"/>
      <c r="H175" s="132"/>
      <c r="I175" s="132"/>
      <c r="J175" s="132"/>
      <c r="K175" s="132"/>
      <c r="L175" s="132"/>
      <c r="M175" s="132"/>
      <c r="N175" s="132"/>
      <c r="O175" s="124"/>
      <c r="P175" s="124"/>
      <c r="Q175" s="124"/>
      <c r="R175" s="124"/>
      <c r="S175" s="124"/>
      <c r="T175" s="124"/>
      <c r="U175" s="124"/>
      <c r="V175" s="124" t="s">
        <v>939</v>
      </c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</row>
    <row r="176" spans="1:60" ht="20" outlineLevel="2">
      <c r="A176" s="131"/>
      <c r="B176" s="436"/>
      <c r="C176" s="439" t="s">
        <v>282</v>
      </c>
      <c r="D176" s="440"/>
      <c r="E176" s="441"/>
      <c r="F176" s="442"/>
      <c r="G176" s="132"/>
      <c r="H176" s="132"/>
      <c r="I176" s="132"/>
      <c r="J176" s="132"/>
      <c r="K176" s="132"/>
      <c r="L176" s="132"/>
      <c r="M176" s="132"/>
      <c r="N176" s="132"/>
      <c r="O176" s="124"/>
      <c r="P176" s="124"/>
      <c r="Q176" s="124"/>
      <c r="R176" s="124"/>
      <c r="S176" s="124"/>
      <c r="T176" s="124"/>
      <c r="U176" s="124"/>
      <c r="V176" s="124" t="s">
        <v>966</v>
      </c>
      <c r="W176" s="124">
        <v>0</v>
      </c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</row>
    <row r="177" spans="1:60" outlineLevel="3">
      <c r="A177" s="131"/>
      <c r="B177" s="436"/>
      <c r="C177" s="439" t="s">
        <v>283</v>
      </c>
      <c r="D177" s="440"/>
      <c r="E177" s="441">
        <v>5.94</v>
      </c>
      <c r="F177" s="442"/>
      <c r="G177" s="132"/>
      <c r="H177" s="132"/>
      <c r="I177" s="132"/>
      <c r="J177" s="132"/>
      <c r="K177" s="132"/>
      <c r="L177" s="132"/>
      <c r="M177" s="132"/>
      <c r="N177" s="132"/>
      <c r="O177" s="124"/>
      <c r="P177" s="124"/>
      <c r="Q177" s="124"/>
      <c r="R177" s="124"/>
      <c r="S177" s="124"/>
      <c r="T177" s="124"/>
      <c r="U177" s="124"/>
      <c r="V177" s="124" t="s">
        <v>966</v>
      </c>
      <c r="W177" s="124">
        <v>0</v>
      </c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</row>
    <row r="178" spans="1:60" outlineLevel="1">
      <c r="A178" s="140">
        <v>64</v>
      </c>
      <c r="B178" s="432" t="s">
        <v>284</v>
      </c>
      <c r="C178" s="433" t="s">
        <v>285</v>
      </c>
      <c r="D178" s="434" t="s">
        <v>1008</v>
      </c>
      <c r="E178" s="435">
        <v>15.6745</v>
      </c>
      <c r="F178" s="141"/>
      <c r="G178" s="164">
        <f>ROUND(E178*F178,2)</f>
        <v>0</v>
      </c>
      <c r="H178" s="168" t="s">
        <v>964</v>
      </c>
      <c r="I178" s="142" t="s">
        <v>964</v>
      </c>
      <c r="J178" s="132">
        <v>2.7650000000000001</v>
      </c>
      <c r="K178" s="132" t="e">
        <f>ROUND(#REF!*J178,2)</f>
        <v>#REF!</v>
      </c>
      <c r="L178" s="132"/>
      <c r="M178" s="132" t="s">
        <v>933</v>
      </c>
      <c r="N178" s="132" t="s">
        <v>934</v>
      </c>
      <c r="O178" s="124"/>
      <c r="P178" s="124"/>
      <c r="Q178" s="124"/>
      <c r="R178" s="124"/>
      <c r="S178" s="124"/>
      <c r="T178" s="124"/>
      <c r="U178" s="124"/>
      <c r="V178" s="124" t="s">
        <v>280</v>
      </c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</row>
    <row r="179" spans="1:60" outlineLevel="2">
      <c r="A179" s="131"/>
      <c r="B179" s="436"/>
      <c r="C179" s="439" t="s">
        <v>286</v>
      </c>
      <c r="D179" s="440"/>
      <c r="E179" s="441"/>
      <c r="F179" s="442"/>
      <c r="G179" s="132"/>
      <c r="H179" s="132"/>
      <c r="I179" s="132"/>
      <c r="J179" s="132"/>
      <c r="K179" s="132"/>
      <c r="L179" s="132"/>
      <c r="M179" s="132"/>
      <c r="N179" s="132"/>
      <c r="O179" s="124"/>
      <c r="P179" s="124"/>
      <c r="Q179" s="124"/>
      <c r="R179" s="124"/>
      <c r="S179" s="124"/>
      <c r="T179" s="124"/>
      <c r="U179" s="124"/>
      <c r="V179" s="124" t="s">
        <v>966</v>
      </c>
      <c r="W179" s="124">
        <v>0</v>
      </c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</row>
    <row r="180" spans="1:60" outlineLevel="3">
      <c r="A180" s="131"/>
      <c r="B180" s="436"/>
      <c r="C180" s="439" t="s">
        <v>287</v>
      </c>
      <c r="D180" s="440"/>
      <c r="E180" s="441">
        <v>15.67</v>
      </c>
      <c r="F180" s="442"/>
      <c r="G180" s="132"/>
      <c r="H180" s="132"/>
      <c r="I180" s="132"/>
      <c r="J180" s="132"/>
      <c r="K180" s="132"/>
      <c r="L180" s="132"/>
      <c r="M180" s="132"/>
      <c r="N180" s="132"/>
      <c r="O180" s="124"/>
      <c r="P180" s="124"/>
      <c r="Q180" s="124"/>
      <c r="R180" s="124"/>
      <c r="S180" s="124"/>
      <c r="T180" s="124"/>
      <c r="U180" s="124"/>
      <c r="V180" s="124" t="s">
        <v>966</v>
      </c>
      <c r="W180" s="124">
        <v>0</v>
      </c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</row>
    <row r="181" spans="1:60" ht="20" outlineLevel="1">
      <c r="A181" s="140">
        <v>65</v>
      </c>
      <c r="B181" s="432" t="s">
        <v>288</v>
      </c>
      <c r="C181" s="433" t="s">
        <v>289</v>
      </c>
      <c r="D181" s="434" t="s">
        <v>1008</v>
      </c>
      <c r="E181" s="435">
        <v>18</v>
      </c>
      <c r="F181" s="141"/>
      <c r="G181" s="164">
        <f>ROUND(E181*F181,2)</f>
        <v>0</v>
      </c>
      <c r="H181" s="168" t="s">
        <v>931</v>
      </c>
      <c r="I181" s="142" t="s">
        <v>932</v>
      </c>
      <c r="J181" s="132">
        <v>0</v>
      </c>
      <c r="K181" s="132" t="e">
        <f>ROUND(#REF!*J181,2)</f>
        <v>#REF!</v>
      </c>
      <c r="L181" s="132"/>
      <c r="M181" s="132" t="s">
        <v>933</v>
      </c>
      <c r="N181" s="132" t="s">
        <v>934</v>
      </c>
      <c r="O181" s="124"/>
      <c r="P181" s="124"/>
      <c r="Q181" s="124"/>
      <c r="R181" s="124"/>
      <c r="S181" s="124"/>
      <c r="T181" s="124"/>
      <c r="U181" s="124"/>
      <c r="V181" s="124" t="s">
        <v>935</v>
      </c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</row>
    <row r="182" spans="1:60" outlineLevel="2">
      <c r="A182" s="131"/>
      <c r="B182" s="436"/>
      <c r="C182" s="426" t="s">
        <v>1080</v>
      </c>
      <c r="D182" s="426"/>
      <c r="E182" s="426"/>
      <c r="F182" s="437"/>
      <c r="G182" s="426"/>
      <c r="H182" s="132"/>
      <c r="I182" s="132"/>
      <c r="J182" s="132"/>
      <c r="K182" s="132"/>
      <c r="L182" s="132"/>
      <c r="M182" s="132"/>
      <c r="N182" s="132"/>
      <c r="O182" s="124"/>
      <c r="P182" s="124"/>
      <c r="Q182" s="124"/>
      <c r="R182" s="124"/>
      <c r="S182" s="124"/>
      <c r="T182" s="124"/>
      <c r="U182" s="124"/>
      <c r="V182" s="124" t="s">
        <v>939</v>
      </c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</row>
    <row r="183" spans="1:60" outlineLevel="3">
      <c r="A183" s="131"/>
      <c r="B183" s="436"/>
      <c r="C183" s="427" t="s">
        <v>290</v>
      </c>
      <c r="D183" s="427"/>
      <c r="E183" s="427"/>
      <c r="F183" s="443"/>
      <c r="G183" s="427"/>
      <c r="H183" s="132"/>
      <c r="I183" s="132"/>
      <c r="J183" s="132"/>
      <c r="K183" s="132"/>
      <c r="L183" s="132"/>
      <c r="M183" s="132"/>
      <c r="N183" s="132"/>
      <c r="O183" s="124"/>
      <c r="P183" s="124"/>
      <c r="Q183" s="124"/>
      <c r="R183" s="124"/>
      <c r="S183" s="124"/>
      <c r="T183" s="124"/>
      <c r="U183" s="124"/>
      <c r="V183" s="124" t="s">
        <v>939</v>
      </c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</row>
    <row r="184" spans="1:60" outlineLevel="2">
      <c r="A184" s="131"/>
      <c r="B184" s="436"/>
      <c r="C184" s="439" t="s">
        <v>286</v>
      </c>
      <c r="D184" s="440"/>
      <c r="E184" s="441"/>
      <c r="F184" s="442"/>
      <c r="G184" s="132"/>
      <c r="H184" s="132"/>
      <c r="I184" s="132"/>
      <c r="J184" s="132"/>
      <c r="K184" s="132"/>
      <c r="L184" s="132"/>
      <c r="M184" s="132"/>
      <c r="N184" s="132"/>
      <c r="O184" s="124"/>
      <c r="P184" s="124"/>
      <c r="Q184" s="124"/>
      <c r="R184" s="124"/>
      <c r="S184" s="124"/>
      <c r="T184" s="124"/>
      <c r="U184" s="124"/>
      <c r="V184" s="124" t="s">
        <v>966</v>
      </c>
      <c r="W184" s="124">
        <v>0</v>
      </c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</row>
    <row r="185" spans="1:60" outlineLevel="3">
      <c r="A185" s="131"/>
      <c r="B185" s="436"/>
      <c r="C185" s="439" t="s">
        <v>291</v>
      </c>
      <c r="D185" s="440"/>
      <c r="E185" s="441">
        <v>17.239999999999998</v>
      </c>
      <c r="F185" s="442"/>
      <c r="G185" s="132"/>
      <c r="H185" s="132"/>
      <c r="I185" s="132"/>
      <c r="J185" s="132"/>
      <c r="K185" s="132"/>
      <c r="L185" s="132"/>
      <c r="M185" s="132"/>
      <c r="N185" s="132"/>
      <c r="O185" s="124"/>
      <c r="P185" s="124"/>
      <c r="Q185" s="124"/>
      <c r="R185" s="124"/>
      <c r="S185" s="124"/>
      <c r="T185" s="124"/>
      <c r="U185" s="124"/>
      <c r="V185" s="124" t="s">
        <v>966</v>
      </c>
      <c r="W185" s="124">
        <v>0</v>
      </c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</row>
    <row r="186" spans="1:60" outlineLevel="3">
      <c r="A186" s="131"/>
      <c r="B186" s="436"/>
      <c r="C186" s="439" t="s">
        <v>292</v>
      </c>
      <c r="D186" s="440"/>
      <c r="E186" s="441">
        <v>0.76</v>
      </c>
      <c r="F186" s="442"/>
      <c r="G186" s="132"/>
      <c r="H186" s="132"/>
      <c r="I186" s="132"/>
      <c r="J186" s="132"/>
      <c r="K186" s="132"/>
      <c r="L186" s="132"/>
      <c r="M186" s="132"/>
      <c r="N186" s="132"/>
      <c r="O186" s="124"/>
      <c r="P186" s="124"/>
      <c r="Q186" s="124"/>
      <c r="R186" s="124"/>
      <c r="S186" s="124"/>
      <c r="T186" s="124"/>
      <c r="U186" s="124"/>
      <c r="V186" s="124" t="s">
        <v>966</v>
      </c>
      <c r="W186" s="124">
        <v>0</v>
      </c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</row>
    <row r="187" spans="1:60" ht="20" outlineLevel="1">
      <c r="A187" s="140">
        <v>66</v>
      </c>
      <c r="B187" s="432" t="s">
        <v>293</v>
      </c>
      <c r="C187" s="433" t="s">
        <v>294</v>
      </c>
      <c r="D187" s="434" t="s">
        <v>972</v>
      </c>
      <c r="E187" s="435">
        <v>1</v>
      </c>
      <c r="F187" s="141"/>
      <c r="G187" s="164">
        <f>ROUND(E187*F187,2)</f>
        <v>0</v>
      </c>
      <c r="H187" s="168" t="s">
        <v>931</v>
      </c>
      <c r="I187" s="142" t="s">
        <v>932</v>
      </c>
      <c r="J187" s="132">
        <v>0</v>
      </c>
      <c r="K187" s="132" t="e">
        <f>ROUND(#REF!*J187,2)</f>
        <v>#REF!</v>
      </c>
      <c r="L187" s="132"/>
      <c r="M187" s="132" t="s">
        <v>933</v>
      </c>
      <c r="N187" s="132" t="s">
        <v>934</v>
      </c>
      <c r="O187" s="124"/>
      <c r="P187" s="124"/>
      <c r="Q187" s="124"/>
      <c r="R187" s="124"/>
      <c r="S187" s="124"/>
      <c r="T187" s="124"/>
      <c r="U187" s="124"/>
      <c r="V187" s="124" t="s">
        <v>935</v>
      </c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</row>
    <row r="188" spans="1:60" ht="20" outlineLevel="2">
      <c r="A188" s="131"/>
      <c r="B188" s="436"/>
      <c r="C188" s="439" t="s">
        <v>295</v>
      </c>
      <c r="D188" s="440"/>
      <c r="E188" s="441">
        <v>1</v>
      </c>
      <c r="F188" s="442"/>
      <c r="G188" s="132"/>
      <c r="H188" s="132"/>
      <c r="I188" s="132"/>
      <c r="J188" s="132"/>
      <c r="K188" s="132"/>
      <c r="L188" s="132"/>
      <c r="M188" s="132"/>
      <c r="N188" s="132"/>
      <c r="O188" s="124"/>
      <c r="P188" s="124"/>
      <c r="Q188" s="124"/>
      <c r="R188" s="124"/>
      <c r="S188" s="124"/>
      <c r="T188" s="124"/>
      <c r="U188" s="124"/>
      <c r="V188" s="124" t="s">
        <v>966</v>
      </c>
      <c r="W188" s="124">
        <v>0</v>
      </c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</row>
    <row r="189" spans="1:60" ht="20" outlineLevel="1">
      <c r="A189" s="140">
        <v>67</v>
      </c>
      <c r="B189" s="432" t="s">
        <v>296</v>
      </c>
      <c r="C189" s="433" t="s">
        <v>297</v>
      </c>
      <c r="D189" s="434" t="s">
        <v>972</v>
      </c>
      <c r="E189" s="435">
        <v>1</v>
      </c>
      <c r="F189" s="141"/>
      <c r="G189" s="164">
        <f>ROUND(E189*F189,2)</f>
        <v>0</v>
      </c>
      <c r="H189" s="168" t="s">
        <v>931</v>
      </c>
      <c r="I189" s="142" t="s">
        <v>932</v>
      </c>
      <c r="J189" s="132">
        <v>0</v>
      </c>
      <c r="K189" s="132" t="e">
        <f>ROUND(#REF!*J189,2)</f>
        <v>#REF!</v>
      </c>
      <c r="L189" s="132"/>
      <c r="M189" s="132" t="s">
        <v>933</v>
      </c>
      <c r="N189" s="132" t="s">
        <v>934</v>
      </c>
      <c r="O189" s="124"/>
      <c r="P189" s="124"/>
      <c r="Q189" s="124"/>
      <c r="R189" s="124"/>
      <c r="S189" s="124"/>
      <c r="T189" s="124"/>
      <c r="U189" s="124"/>
      <c r="V189" s="124" t="s">
        <v>935</v>
      </c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</row>
    <row r="190" spans="1:60" ht="20" outlineLevel="2">
      <c r="A190" s="131"/>
      <c r="B190" s="436"/>
      <c r="C190" s="439" t="s">
        <v>295</v>
      </c>
      <c r="D190" s="440"/>
      <c r="E190" s="441">
        <v>1</v>
      </c>
      <c r="F190" s="442"/>
      <c r="G190" s="132"/>
      <c r="H190" s="132"/>
      <c r="I190" s="132"/>
      <c r="J190" s="132"/>
      <c r="K190" s="132"/>
      <c r="L190" s="132"/>
      <c r="M190" s="132"/>
      <c r="N190" s="132"/>
      <c r="O190" s="124"/>
      <c r="P190" s="124"/>
      <c r="Q190" s="124"/>
      <c r="R190" s="124"/>
      <c r="S190" s="124"/>
      <c r="T190" s="124"/>
      <c r="U190" s="124"/>
      <c r="V190" s="124" t="s">
        <v>966</v>
      </c>
      <c r="W190" s="124">
        <v>0</v>
      </c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</row>
    <row r="191" spans="1:60" ht="20" outlineLevel="1">
      <c r="A191" s="140">
        <v>68</v>
      </c>
      <c r="B191" s="432" t="s">
        <v>298</v>
      </c>
      <c r="C191" s="433" t="s">
        <v>299</v>
      </c>
      <c r="D191" s="434" t="s">
        <v>972</v>
      </c>
      <c r="E191" s="435">
        <v>7</v>
      </c>
      <c r="F191" s="141"/>
      <c r="G191" s="164">
        <f>ROUND(E191*F191,2)</f>
        <v>0</v>
      </c>
      <c r="H191" s="168" t="s">
        <v>931</v>
      </c>
      <c r="I191" s="142" t="s">
        <v>932</v>
      </c>
      <c r="J191" s="132">
        <v>0</v>
      </c>
      <c r="K191" s="132" t="e">
        <f>ROUND(#REF!*J191,2)</f>
        <v>#REF!</v>
      </c>
      <c r="L191" s="132"/>
      <c r="M191" s="132" t="s">
        <v>933</v>
      </c>
      <c r="N191" s="132" t="s">
        <v>934</v>
      </c>
      <c r="O191" s="124"/>
      <c r="P191" s="124"/>
      <c r="Q191" s="124"/>
      <c r="R191" s="124"/>
      <c r="S191" s="124"/>
      <c r="T191" s="124"/>
      <c r="U191" s="124"/>
      <c r="V191" s="124" t="s">
        <v>935</v>
      </c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</row>
    <row r="192" spans="1:60" ht="20" outlineLevel="2">
      <c r="A192" s="131"/>
      <c r="B192" s="436"/>
      <c r="C192" s="439" t="s">
        <v>300</v>
      </c>
      <c r="D192" s="440"/>
      <c r="E192" s="441">
        <v>7</v>
      </c>
      <c r="F192" s="442"/>
      <c r="G192" s="132"/>
      <c r="H192" s="132"/>
      <c r="I192" s="132"/>
      <c r="J192" s="132"/>
      <c r="K192" s="132"/>
      <c r="L192" s="132"/>
      <c r="M192" s="132"/>
      <c r="N192" s="132"/>
      <c r="O192" s="124"/>
      <c r="P192" s="124"/>
      <c r="Q192" s="124"/>
      <c r="R192" s="124"/>
      <c r="S192" s="124"/>
      <c r="T192" s="124"/>
      <c r="U192" s="124"/>
      <c r="V192" s="124" t="s">
        <v>966</v>
      </c>
      <c r="W192" s="124">
        <v>0</v>
      </c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</row>
    <row r="193" spans="1:60" outlineLevel="1">
      <c r="A193" s="143">
        <v>69</v>
      </c>
      <c r="B193" s="428" t="s">
        <v>301</v>
      </c>
      <c r="C193" s="429" t="s">
        <v>302</v>
      </c>
      <c r="D193" s="430" t="s">
        <v>832</v>
      </c>
      <c r="E193" s="431">
        <f>(G191+G189+G187+G181+G178+G174)*0.01</f>
        <v>0</v>
      </c>
      <c r="F193" s="144"/>
      <c r="G193" s="163">
        <f>ROUND(E193*F193,2)</f>
        <v>0</v>
      </c>
      <c r="H193" s="167" t="s">
        <v>964</v>
      </c>
      <c r="I193" s="145" t="s">
        <v>964</v>
      </c>
      <c r="J193" s="132">
        <v>0</v>
      </c>
      <c r="K193" s="132" t="e">
        <f>ROUND(#REF!*J193,2)</f>
        <v>#REF!</v>
      </c>
      <c r="L193" s="132"/>
      <c r="M193" s="132" t="s">
        <v>248</v>
      </c>
      <c r="N193" s="132" t="s">
        <v>934</v>
      </c>
      <c r="O193" s="124"/>
      <c r="P193" s="124"/>
      <c r="Q193" s="124"/>
      <c r="R193" s="124"/>
      <c r="S193" s="124"/>
      <c r="T193" s="124"/>
      <c r="U193" s="124"/>
      <c r="V193" s="124" t="s">
        <v>276</v>
      </c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</row>
    <row r="194" spans="1:60" ht="13">
      <c r="A194" s="134" t="s">
        <v>926</v>
      </c>
      <c r="B194" s="135" t="s">
        <v>907</v>
      </c>
      <c r="C194" s="147" t="s">
        <v>321</v>
      </c>
      <c r="D194" s="136"/>
      <c r="E194" s="137"/>
      <c r="F194" s="438"/>
      <c r="G194" s="138">
        <f>SUMIF(AG195:AG204,"&lt;&gt;NOR",G195:G204)</f>
        <v>0</v>
      </c>
      <c r="H194" s="138"/>
      <c r="I194" s="139"/>
      <c r="J194" s="133"/>
      <c r="K194" s="133" t="e">
        <f>SUM(K195:K204)</f>
        <v>#REF!</v>
      </c>
      <c r="L194" s="133"/>
      <c r="M194" s="133"/>
      <c r="N194" s="133"/>
      <c r="V194" t="s">
        <v>927</v>
      </c>
    </row>
    <row r="195" spans="1:60" ht="20" outlineLevel="1">
      <c r="A195" s="140">
        <v>70</v>
      </c>
      <c r="B195" s="432" t="s">
        <v>303</v>
      </c>
      <c r="C195" s="433" t="s">
        <v>304</v>
      </c>
      <c r="D195" s="434" t="s">
        <v>972</v>
      </c>
      <c r="E195" s="435">
        <v>11</v>
      </c>
      <c r="F195" s="141"/>
      <c r="G195" s="164">
        <f>ROUND(E195*F195,2)</f>
        <v>0</v>
      </c>
      <c r="H195" s="168" t="s">
        <v>931</v>
      </c>
      <c r="I195" s="142" t="s">
        <v>932</v>
      </c>
      <c r="J195" s="132">
        <v>0</v>
      </c>
      <c r="K195" s="132" t="e">
        <f>ROUND(#REF!*J195,2)</f>
        <v>#REF!</v>
      </c>
      <c r="L195" s="132"/>
      <c r="M195" s="132" t="s">
        <v>933</v>
      </c>
      <c r="N195" s="132" t="s">
        <v>934</v>
      </c>
      <c r="O195" s="124"/>
      <c r="P195" s="124"/>
      <c r="Q195" s="124"/>
      <c r="R195" s="124"/>
      <c r="S195" s="124"/>
      <c r="T195" s="124"/>
      <c r="U195" s="124"/>
      <c r="V195" s="124" t="s">
        <v>935</v>
      </c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</row>
    <row r="196" spans="1:60" outlineLevel="2">
      <c r="A196" s="131"/>
      <c r="B196" s="436"/>
      <c r="C196" s="426" t="s">
        <v>1080</v>
      </c>
      <c r="D196" s="426"/>
      <c r="E196" s="426"/>
      <c r="F196" s="437"/>
      <c r="G196" s="426"/>
      <c r="H196" s="132"/>
      <c r="I196" s="132"/>
      <c r="J196" s="132"/>
      <c r="K196" s="132"/>
      <c r="L196" s="132"/>
      <c r="M196" s="132"/>
      <c r="N196" s="132"/>
      <c r="O196" s="124"/>
      <c r="P196" s="124"/>
      <c r="Q196" s="124"/>
      <c r="R196" s="124"/>
      <c r="S196" s="124"/>
      <c r="T196" s="124"/>
      <c r="U196" s="124"/>
      <c r="V196" s="124" t="s">
        <v>939</v>
      </c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</row>
    <row r="197" spans="1:60" ht="20" outlineLevel="2">
      <c r="A197" s="131"/>
      <c r="B197" s="436"/>
      <c r="C197" s="439" t="s">
        <v>305</v>
      </c>
      <c r="D197" s="440"/>
      <c r="E197" s="441">
        <v>11</v>
      </c>
      <c r="F197" s="442"/>
      <c r="G197" s="132"/>
      <c r="H197" s="132"/>
      <c r="I197" s="132"/>
      <c r="J197" s="132"/>
      <c r="K197" s="132"/>
      <c r="L197" s="132"/>
      <c r="M197" s="132"/>
      <c r="N197" s="132"/>
      <c r="O197" s="124"/>
      <c r="P197" s="124"/>
      <c r="Q197" s="124"/>
      <c r="R197" s="124"/>
      <c r="S197" s="124"/>
      <c r="T197" s="124"/>
      <c r="U197" s="124"/>
      <c r="V197" s="124" t="s">
        <v>966</v>
      </c>
      <c r="W197" s="124">
        <v>0</v>
      </c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</row>
    <row r="198" spans="1:60" ht="20" outlineLevel="1">
      <c r="A198" s="140">
        <v>71</v>
      </c>
      <c r="B198" s="432" t="s">
        <v>306</v>
      </c>
      <c r="C198" s="433" t="s">
        <v>307</v>
      </c>
      <c r="D198" s="434" t="s">
        <v>972</v>
      </c>
      <c r="E198" s="435">
        <v>12</v>
      </c>
      <c r="F198" s="141"/>
      <c r="G198" s="164">
        <f>ROUND(E198*F198,2)</f>
        <v>0</v>
      </c>
      <c r="H198" s="168" t="s">
        <v>931</v>
      </c>
      <c r="I198" s="142" t="s">
        <v>932</v>
      </c>
      <c r="J198" s="132">
        <v>0</v>
      </c>
      <c r="K198" s="132" t="e">
        <f>ROUND(#REF!*J198,2)</f>
        <v>#REF!</v>
      </c>
      <c r="L198" s="132"/>
      <c r="M198" s="132" t="s">
        <v>933</v>
      </c>
      <c r="N198" s="132" t="s">
        <v>934</v>
      </c>
      <c r="O198" s="124"/>
      <c r="P198" s="124"/>
      <c r="Q198" s="124"/>
      <c r="R198" s="124"/>
      <c r="S198" s="124"/>
      <c r="T198" s="124"/>
      <c r="U198" s="124"/>
      <c r="V198" s="124" t="s">
        <v>935</v>
      </c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</row>
    <row r="199" spans="1:60" outlineLevel="2">
      <c r="A199" s="131"/>
      <c r="B199" s="436"/>
      <c r="C199" s="426" t="s">
        <v>1080</v>
      </c>
      <c r="D199" s="426"/>
      <c r="E199" s="426"/>
      <c r="F199" s="437"/>
      <c r="G199" s="426"/>
      <c r="H199" s="132"/>
      <c r="I199" s="132"/>
      <c r="J199" s="132"/>
      <c r="K199" s="132"/>
      <c r="L199" s="132"/>
      <c r="M199" s="132"/>
      <c r="N199" s="132"/>
      <c r="O199" s="124"/>
      <c r="P199" s="124"/>
      <c r="Q199" s="124"/>
      <c r="R199" s="124"/>
      <c r="S199" s="124"/>
      <c r="T199" s="124"/>
      <c r="U199" s="124"/>
      <c r="V199" s="124" t="s">
        <v>939</v>
      </c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</row>
    <row r="200" spans="1:60" ht="20" outlineLevel="2">
      <c r="A200" s="131"/>
      <c r="B200" s="436"/>
      <c r="C200" s="439" t="s">
        <v>308</v>
      </c>
      <c r="D200" s="440"/>
      <c r="E200" s="441">
        <v>12</v>
      </c>
      <c r="F200" s="442"/>
      <c r="G200" s="132"/>
      <c r="H200" s="132"/>
      <c r="I200" s="132"/>
      <c r="J200" s="132"/>
      <c r="K200" s="132"/>
      <c r="L200" s="132"/>
      <c r="M200" s="132"/>
      <c r="N200" s="132"/>
      <c r="O200" s="124"/>
      <c r="P200" s="124"/>
      <c r="Q200" s="124"/>
      <c r="R200" s="124"/>
      <c r="S200" s="124"/>
      <c r="T200" s="124"/>
      <c r="U200" s="124"/>
      <c r="V200" s="124" t="s">
        <v>966</v>
      </c>
      <c r="W200" s="124">
        <v>0</v>
      </c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</row>
    <row r="201" spans="1:60" ht="20" outlineLevel="1">
      <c r="A201" s="140">
        <v>72</v>
      </c>
      <c r="B201" s="432" t="s">
        <v>309</v>
      </c>
      <c r="C201" s="433" t="s">
        <v>310</v>
      </c>
      <c r="D201" s="434" t="s">
        <v>972</v>
      </c>
      <c r="E201" s="435">
        <v>1</v>
      </c>
      <c r="F201" s="141"/>
      <c r="G201" s="164">
        <f>ROUND(E201*F201,2)</f>
        <v>0</v>
      </c>
      <c r="H201" s="168" t="s">
        <v>931</v>
      </c>
      <c r="I201" s="142" t="s">
        <v>932</v>
      </c>
      <c r="J201" s="132">
        <v>0</v>
      </c>
      <c r="K201" s="132" t="e">
        <f>ROUND(#REF!*J201,2)</f>
        <v>#REF!</v>
      </c>
      <c r="L201" s="132"/>
      <c r="M201" s="132" t="s">
        <v>933</v>
      </c>
      <c r="N201" s="132" t="s">
        <v>934</v>
      </c>
      <c r="O201" s="124"/>
      <c r="P201" s="124"/>
      <c r="Q201" s="124"/>
      <c r="R201" s="124"/>
      <c r="S201" s="124"/>
      <c r="T201" s="124"/>
      <c r="U201" s="124"/>
      <c r="V201" s="124" t="s">
        <v>935</v>
      </c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</row>
    <row r="202" spans="1:60" outlineLevel="2">
      <c r="A202" s="131"/>
      <c r="B202" s="436"/>
      <c r="C202" s="426" t="s">
        <v>1080</v>
      </c>
      <c r="D202" s="426"/>
      <c r="E202" s="426"/>
      <c r="F202" s="437"/>
      <c r="G202" s="426"/>
      <c r="H202" s="132"/>
      <c r="I202" s="132"/>
      <c r="J202" s="132"/>
      <c r="K202" s="132"/>
      <c r="L202" s="132"/>
      <c r="M202" s="132"/>
      <c r="N202" s="132"/>
      <c r="O202" s="124"/>
      <c r="P202" s="124"/>
      <c r="Q202" s="124"/>
      <c r="R202" s="124"/>
      <c r="S202" s="124"/>
      <c r="T202" s="124"/>
      <c r="U202" s="124"/>
      <c r="V202" s="124" t="s">
        <v>939</v>
      </c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</row>
    <row r="203" spans="1:60" outlineLevel="2">
      <c r="A203" s="131"/>
      <c r="B203" s="436"/>
      <c r="C203" s="439" t="s">
        <v>311</v>
      </c>
      <c r="D203" s="440"/>
      <c r="E203" s="441">
        <v>1</v>
      </c>
      <c r="F203" s="442"/>
      <c r="G203" s="132"/>
      <c r="H203" s="132"/>
      <c r="I203" s="132"/>
      <c r="J203" s="132"/>
      <c r="K203" s="132"/>
      <c r="L203" s="132"/>
      <c r="M203" s="132"/>
      <c r="N203" s="132"/>
      <c r="O203" s="124"/>
      <c r="P203" s="124"/>
      <c r="Q203" s="124"/>
      <c r="R203" s="124"/>
      <c r="S203" s="124"/>
      <c r="T203" s="124"/>
      <c r="U203" s="124"/>
      <c r="V203" s="124" t="s">
        <v>966</v>
      </c>
      <c r="W203" s="124">
        <v>0</v>
      </c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</row>
    <row r="204" spans="1:60" outlineLevel="1">
      <c r="A204" s="140">
        <v>73</v>
      </c>
      <c r="B204" s="432" t="s">
        <v>312</v>
      </c>
      <c r="C204" s="433" t="s">
        <v>313</v>
      </c>
      <c r="D204" s="434" t="s">
        <v>832</v>
      </c>
      <c r="E204" s="435">
        <f>(G195+G198+G201)*0.01</f>
        <v>0</v>
      </c>
      <c r="F204" s="141"/>
      <c r="G204" s="164">
        <f>ROUND(E204*F204,2)</f>
        <v>0</v>
      </c>
      <c r="H204" s="168" t="s">
        <v>931</v>
      </c>
      <c r="I204" s="142" t="s">
        <v>932</v>
      </c>
      <c r="J204" s="132">
        <v>0</v>
      </c>
      <c r="K204" s="132" t="e">
        <f>ROUND(#REF!*J204,2)</f>
        <v>#REF!</v>
      </c>
      <c r="L204" s="132"/>
      <c r="M204" s="132" t="s">
        <v>248</v>
      </c>
      <c r="N204" s="132" t="s">
        <v>934</v>
      </c>
      <c r="O204" s="124"/>
      <c r="P204" s="124"/>
      <c r="Q204" s="124"/>
      <c r="R204" s="124"/>
      <c r="S204" s="124"/>
      <c r="T204" s="124"/>
      <c r="U204" s="124"/>
      <c r="V204" s="124" t="s">
        <v>314</v>
      </c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</row>
    <row r="205" spans="1:60" ht="13" outlineLevel="1">
      <c r="A205" s="134" t="s">
        <v>926</v>
      </c>
      <c r="B205" s="135" t="s">
        <v>1107</v>
      </c>
      <c r="C205" s="147" t="s">
        <v>1108</v>
      </c>
      <c r="D205" s="136"/>
      <c r="E205" s="137"/>
      <c r="F205" s="138"/>
      <c r="G205" s="138">
        <f>G206+G209+G211</f>
        <v>0</v>
      </c>
      <c r="H205" s="132"/>
      <c r="I205" s="132"/>
      <c r="J205" s="132"/>
      <c r="K205" s="132"/>
      <c r="L205" s="132"/>
      <c r="M205" s="132"/>
      <c r="N205" s="132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</row>
    <row r="206" spans="1:60" ht="20" outlineLevel="1">
      <c r="A206" s="140">
        <v>74</v>
      </c>
      <c r="B206" s="432" t="s">
        <v>1109</v>
      </c>
      <c r="C206" s="433" t="s">
        <v>1110</v>
      </c>
      <c r="D206" s="434" t="s">
        <v>1008</v>
      </c>
      <c r="E206" s="435">
        <f>E208</f>
        <v>13.2</v>
      </c>
      <c r="F206" s="141"/>
      <c r="G206" s="164">
        <f>ROUND(E206*F206,2)</f>
        <v>0</v>
      </c>
      <c r="H206" s="168" t="s">
        <v>931</v>
      </c>
      <c r="I206" s="142" t="s">
        <v>932</v>
      </c>
      <c r="J206" s="132"/>
      <c r="K206" s="132"/>
      <c r="L206" s="132"/>
      <c r="M206" s="132"/>
      <c r="N206" s="132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</row>
    <row r="207" spans="1:60" outlineLevel="1">
      <c r="A207" s="131"/>
      <c r="B207" s="436"/>
      <c r="C207" s="439" t="s">
        <v>1111</v>
      </c>
      <c r="D207" s="440"/>
      <c r="E207" s="441"/>
      <c r="F207" s="132"/>
      <c r="G207" s="132"/>
      <c r="H207" s="132"/>
      <c r="I207" s="132"/>
      <c r="J207" s="132"/>
      <c r="K207" s="132"/>
      <c r="L207" s="132"/>
      <c r="M207" s="132"/>
      <c r="N207" s="132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</row>
    <row r="208" spans="1:60" outlineLevel="1">
      <c r="A208" s="131"/>
      <c r="B208" s="436"/>
      <c r="C208" s="439" t="s">
        <v>1116</v>
      </c>
      <c r="D208" s="440"/>
      <c r="E208" s="441">
        <v>13.2</v>
      </c>
      <c r="F208" s="132"/>
      <c r="G208" s="132"/>
      <c r="H208" s="132"/>
      <c r="I208" s="132"/>
      <c r="J208" s="132"/>
      <c r="K208" s="132"/>
      <c r="L208" s="132"/>
      <c r="M208" s="132"/>
      <c r="N208" s="132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</row>
    <row r="209" spans="1:60" ht="20" outlineLevel="1">
      <c r="A209" s="140">
        <v>75</v>
      </c>
      <c r="B209" s="432" t="s">
        <v>1109</v>
      </c>
      <c r="C209" s="433" t="s">
        <v>1112</v>
      </c>
      <c r="D209" s="434" t="s">
        <v>1008</v>
      </c>
      <c r="E209" s="435">
        <f>E210</f>
        <v>35</v>
      </c>
      <c r="F209" s="141"/>
      <c r="G209" s="164">
        <f>ROUND(E209*F209,2)</f>
        <v>0</v>
      </c>
      <c r="H209" s="168" t="s">
        <v>931</v>
      </c>
      <c r="I209" s="142" t="s">
        <v>932</v>
      </c>
      <c r="J209" s="132"/>
      <c r="K209" s="132"/>
      <c r="L209" s="132"/>
      <c r="M209" s="132"/>
      <c r="N209" s="132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</row>
    <row r="210" spans="1:60" outlineLevel="1">
      <c r="A210" s="131"/>
      <c r="B210" s="436"/>
      <c r="C210" s="439" t="s">
        <v>1115</v>
      </c>
      <c r="D210" s="497"/>
      <c r="E210" s="441">
        <v>35</v>
      </c>
      <c r="F210" s="132"/>
      <c r="G210" s="132"/>
      <c r="H210" s="132"/>
      <c r="I210" s="132"/>
      <c r="J210" s="132"/>
      <c r="K210" s="132"/>
      <c r="L210" s="132"/>
      <c r="M210" s="132"/>
      <c r="N210" s="132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</row>
    <row r="211" spans="1:60" outlineLevel="1">
      <c r="A211" s="140">
        <v>76</v>
      </c>
      <c r="B211" s="432" t="s">
        <v>1113</v>
      </c>
      <c r="C211" s="433" t="s">
        <v>1114</v>
      </c>
      <c r="D211" s="434" t="s">
        <v>832</v>
      </c>
      <c r="E211" s="498">
        <f>(G206+G209)*0.01</f>
        <v>0</v>
      </c>
      <c r="F211" s="141"/>
      <c r="G211" s="164">
        <f>ROUND(E211*F211,2)</f>
        <v>0</v>
      </c>
      <c r="H211" s="168" t="s">
        <v>964</v>
      </c>
      <c r="I211" s="142" t="s">
        <v>964</v>
      </c>
      <c r="J211" s="132"/>
      <c r="K211" s="132"/>
      <c r="L211" s="132"/>
      <c r="M211" s="132"/>
      <c r="N211" s="132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</row>
    <row r="212" spans="1:60" outlineLevel="1">
      <c r="A212" s="131"/>
      <c r="B212" s="436"/>
      <c r="C212" s="496"/>
      <c r="D212" s="497"/>
      <c r="E212" s="307"/>
      <c r="F212" s="132"/>
      <c r="G212" s="132"/>
      <c r="H212" s="132"/>
      <c r="I212" s="132"/>
      <c r="J212" s="132"/>
      <c r="K212" s="132"/>
      <c r="L212" s="132"/>
      <c r="M212" s="132"/>
      <c r="N212" s="132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</row>
    <row r="213" spans="1:60" hidden="1" outlineLevel="1">
      <c r="A213" s="131"/>
      <c r="B213" s="436"/>
      <c r="C213" s="496"/>
      <c r="D213" s="497"/>
      <c r="E213" s="307"/>
      <c r="F213" s="3"/>
      <c r="G213" s="132"/>
      <c r="H213" s="132"/>
      <c r="I213" s="132"/>
      <c r="J213" s="132"/>
      <c r="K213" s="132"/>
      <c r="L213" s="132"/>
      <c r="M213" s="132"/>
      <c r="N213" s="132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</row>
    <row r="214" spans="1:60" ht="9.75" customHeight="1">
      <c r="A214" s="3"/>
      <c r="B214" s="4"/>
      <c r="C214" s="148"/>
      <c r="D214" s="6"/>
      <c r="E214" s="3"/>
      <c r="F214" s="444"/>
      <c r="G214" s="3"/>
      <c r="H214" s="3"/>
      <c r="I214" s="3"/>
      <c r="J214" s="3"/>
      <c r="K214" s="3"/>
      <c r="L214" s="3"/>
      <c r="M214" s="3"/>
      <c r="N214" s="3"/>
      <c r="T214">
        <v>12</v>
      </c>
      <c r="U214">
        <v>21</v>
      </c>
      <c r="V214" t="s">
        <v>918</v>
      </c>
    </row>
    <row r="215" spans="1:60" ht="13">
      <c r="A215" s="127"/>
      <c r="B215" s="128" t="s">
        <v>862</v>
      </c>
      <c r="C215" s="149"/>
      <c r="D215" s="129"/>
      <c r="E215" s="130"/>
      <c r="F215" s="130"/>
      <c r="G215" s="165">
        <f>G8+G59+G76+G103+G119+G126+G131+G134+G151+G153+G173+G194+G205</f>
        <v>0</v>
      </c>
      <c r="H215" s="3"/>
      <c r="I215" s="3"/>
      <c r="J215" s="3"/>
      <c r="K215" s="3"/>
      <c r="L215" s="3"/>
      <c r="M215" s="3"/>
      <c r="N215" s="3"/>
      <c r="T215" t="e">
        <f>SUMIF(A7:A204,T214,#REF!)</f>
        <v>#REF!</v>
      </c>
      <c r="U215" t="e">
        <f>SUMIF(A7:A204,U214,#REF!)</f>
        <v>#REF!</v>
      </c>
      <c r="V215" t="s">
        <v>960</v>
      </c>
    </row>
    <row r="216" spans="1:60">
      <c r="A216" s="3"/>
      <c r="B216" s="4"/>
      <c r="C216" s="148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60">
      <c r="A217" s="3"/>
      <c r="B217" s="4"/>
      <c r="C217" s="148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60">
      <c r="D218" s="10"/>
    </row>
    <row r="219" spans="1:60">
      <c r="D219" s="10"/>
    </row>
    <row r="220" spans="1:60">
      <c r="D220" s="10"/>
    </row>
    <row r="221" spans="1:60">
      <c r="D221" s="10"/>
    </row>
    <row r="222" spans="1:60">
      <c r="D222" s="10"/>
    </row>
    <row r="223" spans="1:60">
      <c r="D223" s="10"/>
    </row>
    <row r="224" spans="1:60">
      <c r="D224" s="10"/>
    </row>
    <row r="225" spans="4:4">
      <c r="D225" s="10"/>
    </row>
    <row r="226" spans="4:4">
      <c r="D226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</sheetData>
  <sheetProtection sheet="1" formatRows="0"/>
  <mergeCells count="4">
    <mergeCell ref="A1:G1"/>
    <mergeCell ref="C2:G2"/>
    <mergeCell ref="C3:G3"/>
    <mergeCell ref="C4:G4"/>
  </mergeCells>
  <phoneticPr fontId="17" type="noConversion"/>
  <pageMargins left="0.59055118110236204" right="0.19685039370078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4"/>
    <pageSetUpPr fitToPage="1"/>
  </sheetPr>
  <dimension ref="B2:BM205"/>
  <sheetViews>
    <sheetView showGridLines="0" topLeftCell="A79" workbookViewId="0">
      <selection activeCell="H104" sqref="H104"/>
    </sheetView>
  </sheetViews>
  <sheetFormatPr defaultColWidth="8" defaultRowHeight="10"/>
  <cols>
    <col min="1" max="1" width="7.1796875" style="170" customWidth="1"/>
    <col min="2" max="2" width="1" style="170" customWidth="1"/>
    <col min="3" max="4" width="3.54296875" style="170" customWidth="1"/>
    <col min="5" max="5" width="14.54296875" style="170" customWidth="1"/>
    <col min="6" max="6" width="43.54296875" style="170" customWidth="1"/>
    <col min="7" max="7" width="6.453125" style="170" customWidth="1"/>
    <col min="8" max="8" width="12" style="170" customWidth="1"/>
    <col min="9" max="9" width="13.54296875" style="170" customWidth="1"/>
    <col min="10" max="11" width="19.1796875" style="170" customWidth="1"/>
    <col min="12" max="12" width="13.453125" style="170" customWidth="1"/>
    <col min="13" max="13" width="8" style="170"/>
    <col min="14" max="14" width="9.453125" style="170" hidden="1" customWidth="1"/>
    <col min="15" max="15" width="8" style="170" hidden="1" customWidth="1"/>
    <col min="16" max="24" width="12.1796875" style="170" hidden="1" customWidth="1"/>
    <col min="25" max="25" width="10.54296875" style="170" hidden="1" customWidth="1"/>
    <col min="26" max="26" width="14" style="170" customWidth="1"/>
    <col min="27" max="27" width="10.54296875" style="170" customWidth="1"/>
    <col min="28" max="28" width="12.81640625" style="170" customWidth="1"/>
    <col min="29" max="29" width="9.453125" style="170" customWidth="1"/>
    <col min="30" max="30" width="12.81640625" style="170" customWidth="1"/>
    <col min="31" max="31" width="14" style="170" customWidth="1"/>
    <col min="32" max="43" width="8" style="170"/>
    <col min="44" max="65" width="8" style="170" hidden="1" customWidth="1"/>
    <col min="66" max="16384" width="8" style="170"/>
  </cols>
  <sheetData>
    <row r="2" spans="2:46" ht="37" customHeight="1">
      <c r="M2" s="968" t="s">
        <v>327</v>
      </c>
      <c r="N2" s="969"/>
      <c r="O2" s="969"/>
      <c r="P2" s="969"/>
      <c r="Q2" s="969"/>
      <c r="R2" s="969"/>
      <c r="S2" s="969"/>
      <c r="T2" s="969"/>
      <c r="U2" s="969"/>
      <c r="V2" s="969"/>
      <c r="W2" s="969"/>
      <c r="X2" s="969"/>
      <c r="Y2" s="969"/>
      <c r="Z2" s="969"/>
      <c r="AT2" s="171" t="s">
        <v>328</v>
      </c>
    </row>
    <row r="3" spans="2:46" ht="7" customHeight="1"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  <c r="AT3" s="171" t="s">
        <v>885</v>
      </c>
    </row>
    <row r="4" spans="2:46" ht="25" customHeight="1">
      <c r="B4" s="174"/>
      <c r="D4" s="175" t="s">
        <v>329</v>
      </c>
      <c r="M4" s="174"/>
      <c r="N4" s="176" t="s">
        <v>330</v>
      </c>
      <c r="AT4" s="171" t="s">
        <v>331</v>
      </c>
    </row>
    <row r="5" spans="2:46" ht="7" customHeight="1">
      <c r="B5" s="174"/>
      <c r="M5" s="174"/>
    </row>
    <row r="6" spans="2:46" ht="12" customHeight="1">
      <c r="B6" s="174"/>
      <c r="D6" s="177" t="s">
        <v>855</v>
      </c>
      <c r="M6" s="174"/>
    </row>
    <row r="7" spans="2:46" ht="16.5" customHeight="1">
      <c r="B7" s="174"/>
      <c r="E7" s="966" t="str">
        <f>'[5]Rekapitulace stavby'!K6</f>
        <v>Sokolov - obnova a rozšíření hřbitova</v>
      </c>
      <c r="F7" s="967"/>
      <c r="G7" s="967"/>
      <c r="H7" s="967"/>
      <c r="M7" s="174"/>
    </row>
    <row r="8" spans="2:46" s="178" customFormat="1" ht="12" customHeight="1">
      <c r="B8" s="179"/>
      <c r="D8" s="177" t="s">
        <v>332</v>
      </c>
      <c r="M8" s="179"/>
    </row>
    <row r="9" spans="2:46" s="178" customFormat="1" ht="16.5" customHeight="1">
      <c r="B9" s="179"/>
      <c r="E9" s="964" t="s">
        <v>333</v>
      </c>
      <c r="F9" s="965"/>
      <c r="G9" s="965"/>
      <c r="H9" s="965"/>
      <c r="M9" s="179"/>
    </row>
    <row r="10" spans="2:46" s="178" customFormat="1">
      <c r="B10" s="179"/>
      <c r="M10" s="179"/>
    </row>
    <row r="11" spans="2:46" s="178" customFormat="1" ht="12" customHeight="1">
      <c r="B11" s="179"/>
      <c r="D11" s="177" t="s">
        <v>334</v>
      </c>
      <c r="F11" s="180" t="s">
        <v>335</v>
      </c>
      <c r="I11" s="177" t="s">
        <v>336</v>
      </c>
      <c r="J11" s="180" t="s">
        <v>335</v>
      </c>
      <c r="M11" s="179"/>
    </row>
    <row r="12" spans="2:46" s="178" customFormat="1" ht="12" customHeight="1">
      <c r="B12" s="179"/>
      <c r="D12" s="177" t="s">
        <v>337</v>
      </c>
      <c r="F12" s="180" t="s">
        <v>338</v>
      </c>
      <c r="I12" s="177" t="s">
        <v>339</v>
      </c>
      <c r="J12" s="181" t="str">
        <f>'[5]Rekapitulace stavby'!AN8</f>
        <v>16. 1. 2024</v>
      </c>
      <c r="M12" s="179"/>
    </row>
    <row r="13" spans="2:46" s="178" customFormat="1" ht="11.15" customHeight="1">
      <c r="B13" s="179"/>
      <c r="M13" s="179"/>
    </row>
    <row r="14" spans="2:46" s="178" customFormat="1" ht="12" customHeight="1">
      <c r="B14" s="179"/>
      <c r="D14" s="177" t="s">
        <v>340</v>
      </c>
      <c r="I14" s="177" t="s">
        <v>341</v>
      </c>
      <c r="J14" s="180" t="s">
        <v>335</v>
      </c>
      <c r="M14" s="179"/>
    </row>
    <row r="15" spans="2:46" s="178" customFormat="1" ht="18" customHeight="1">
      <c r="B15" s="179"/>
      <c r="E15" s="180" t="s">
        <v>342</v>
      </c>
      <c r="I15" s="177" t="s">
        <v>865</v>
      </c>
      <c r="J15" s="180" t="s">
        <v>335</v>
      </c>
      <c r="M15" s="179"/>
    </row>
    <row r="16" spans="2:46" s="178" customFormat="1" ht="7" customHeight="1">
      <c r="B16" s="179"/>
      <c r="M16" s="179"/>
    </row>
    <row r="17" spans="2:13" s="178" customFormat="1" ht="12" customHeight="1">
      <c r="B17" s="179"/>
      <c r="D17" s="177" t="s">
        <v>851</v>
      </c>
      <c r="I17" s="177" t="s">
        <v>341</v>
      </c>
      <c r="J17" s="180" t="str">
        <f>'[5]Rekapitulace stavby'!AN13</f>
        <v/>
      </c>
      <c r="M17" s="179"/>
    </row>
    <row r="18" spans="2:13" s="178" customFormat="1" ht="18" customHeight="1">
      <c r="B18" s="179"/>
      <c r="E18" s="970" t="str">
        <f>'[5]Rekapitulace stavby'!E14</f>
        <v/>
      </c>
      <c r="F18" s="970"/>
      <c r="G18" s="970"/>
      <c r="H18" s="970"/>
      <c r="I18" s="177" t="s">
        <v>865</v>
      </c>
      <c r="J18" s="180" t="str">
        <f>'[5]Rekapitulace stavby'!AN14</f>
        <v/>
      </c>
      <c r="M18" s="179"/>
    </row>
    <row r="19" spans="2:13" s="178" customFormat="1" ht="7" customHeight="1">
      <c r="B19" s="179"/>
      <c r="M19" s="179"/>
    </row>
    <row r="20" spans="2:13" s="178" customFormat="1" ht="12" customHeight="1">
      <c r="B20" s="179"/>
      <c r="D20" s="177" t="s">
        <v>852</v>
      </c>
      <c r="I20" s="177" t="s">
        <v>341</v>
      </c>
      <c r="J20" s="180" t="s">
        <v>335</v>
      </c>
      <c r="M20" s="179"/>
    </row>
    <row r="21" spans="2:13" s="178" customFormat="1" ht="18" customHeight="1">
      <c r="B21" s="179"/>
      <c r="E21" s="180" t="s">
        <v>343</v>
      </c>
      <c r="I21" s="177" t="s">
        <v>865</v>
      </c>
      <c r="J21" s="180" t="s">
        <v>335</v>
      </c>
      <c r="M21" s="179"/>
    </row>
    <row r="22" spans="2:13" s="178" customFormat="1" ht="7" customHeight="1">
      <c r="B22" s="179"/>
      <c r="M22" s="179"/>
    </row>
    <row r="23" spans="2:13" s="178" customFormat="1" ht="12" customHeight="1">
      <c r="B23" s="179"/>
      <c r="D23" s="177" t="s">
        <v>344</v>
      </c>
      <c r="I23" s="177" t="s">
        <v>341</v>
      </c>
      <c r="J23" s="180" t="s">
        <v>335</v>
      </c>
      <c r="M23" s="179"/>
    </row>
    <row r="24" spans="2:13" s="178" customFormat="1" ht="18" customHeight="1">
      <c r="B24" s="179"/>
      <c r="E24" s="180" t="s">
        <v>345</v>
      </c>
      <c r="I24" s="177" t="s">
        <v>865</v>
      </c>
      <c r="J24" s="180" t="s">
        <v>335</v>
      </c>
      <c r="M24" s="179"/>
    </row>
    <row r="25" spans="2:13" s="178" customFormat="1" ht="7" customHeight="1">
      <c r="B25" s="179"/>
      <c r="M25" s="179"/>
    </row>
    <row r="26" spans="2:13" s="178" customFormat="1" ht="12" customHeight="1">
      <c r="B26" s="179"/>
      <c r="D26" s="177" t="s">
        <v>346</v>
      </c>
      <c r="M26" s="179"/>
    </row>
    <row r="27" spans="2:13" s="182" customFormat="1" ht="16.5" customHeight="1">
      <c r="B27" s="183"/>
      <c r="E27" s="971" t="s">
        <v>335</v>
      </c>
      <c r="F27" s="971"/>
      <c r="G27" s="971"/>
      <c r="H27" s="971"/>
      <c r="M27" s="183"/>
    </row>
    <row r="28" spans="2:13" s="178" customFormat="1" ht="7" customHeight="1">
      <c r="B28" s="179"/>
      <c r="M28" s="179"/>
    </row>
    <row r="29" spans="2:13" s="178" customFormat="1" ht="7" customHeight="1">
      <c r="B29" s="179"/>
      <c r="D29" s="185"/>
      <c r="E29" s="185"/>
      <c r="F29" s="185"/>
      <c r="G29" s="185"/>
      <c r="H29" s="185"/>
      <c r="I29" s="185"/>
      <c r="J29" s="185"/>
      <c r="K29" s="185"/>
      <c r="L29" s="185"/>
      <c r="M29" s="179"/>
    </row>
    <row r="30" spans="2:13" s="178" customFormat="1" ht="12.5">
      <c r="B30" s="179"/>
      <c r="E30" s="177" t="s">
        <v>347</v>
      </c>
      <c r="K30" s="186">
        <f>I96</f>
        <v>0</v>
      </c>
      <c r="M30" s="179"/>
    </row>
    <row r="31" spans="2:13" s="178" customFormat="1" ht="12.5">
      <c r="B31" s="179"/>
      <c r="E31" s="177" t="s">
        <v>348</v>
      </c>
      <c r="K31" s="186">
        <f>J96</f>
        <v>0</v>
      </c>
      <c r="M31" s="179"/>
    </row>
    <row r="32" spans="2:13" s="178" customFormat="1" ht="25.4" customHeight="1">
      <c r="B32" s="179"/>
      <c r="D32" s="187" t="s">
        <v>349</v>
      </c>
      <c r="K32" s="188">
        <f>ROUND(K124, 2)</f>
        <v>0</v>
      </c>
      <c r="M32" s="179"/>
    </row>
    <row r="33" spans="2:13" s="178" customFormat="1" ht="7" customHeight="1">
      <c r="B33" s="179"/>
      <c r="D33" s="185"/>
      <c r="E33" s="185"/>
      <c r="F33" s="185"/>
      <c r="G33" s="185"/>
      <c r="H33" s="185"/>
      <c r="I33" s="185"/>
      <c r="J33" s="185"/>
      <c r="K33" s="185"/>
      <c r="L33" s="185"/>
      <c r="M33" s="179"/>
    </row>
    <row r="34" spans="2:13" s="178" customFormat="1" ht="14.5" customHeight="1">
      <c r="B34" s="179"/>
      <c r="F34" s="189" t="s">
        <v>350</v>
      </c>
      <c r="I34" s="189" t="s">
        <v>351</v>
      </c>
      <c r="K34" s="189" t="s">
        <v>352</v>
      </c>
      <c r="M34" s="179"/>
    </row>
    <row r="35" spans="2:13" s="178" customFormat="1" ht="14.5" customHeight="1">
      <c r="B35" s="179"/>
      <c r="D35" s="190" t="s">
        <v>918</v>
      </c>
      <c r="E35" s="177" t="s">
        <v>353</v>
      </c>
      <c r="F35" s="186">
        <f>ROUND((SUM(BE124:BE204)),  2)</f>
        <v>0</v>
      </c>
      <c r="I35" s="191">
        <v>0.21</v>
      </c>
      <c r="K35" s="186">
        <f>ROUND(((SUM(BE124:BE204))*I35),  2)</f>
        <v>0</v>
      </c>
      <c r="M35" s="179"/>
    </row>
    <row r="36" spans="2:13" s="178" customFormat="1" ht="14.5" customHeight="1">
      <c r="B36" s="179"/>
      <c r="E36" s="177" t="s">
        <v>354</v>
      </c>
      <c r="F36" s="186">
        <f>ROUND((SUM(BF124:BF204)),  2)</f>
        <v>0</v>
      </c>
      <c r="I36" s="191">
        <v>0.15</v>
      </c>
      <c r="K36" s="186">
        <f>ROUND(((SUM(BF124:BF204))*I36),  2)</f>
        <v>0</v>
      </c>
      <c r="M36" s="179"/>
    </row>
    <row r="37" spans="2:13" s="178" customFormat="1" ht="14.5" hidden="1" customHeight="1">
      <c r="B37" s="179"/>
      <c r="E37" s="177" t="s">
        <v>355</v>
      </c>
      <c r="F37" s="186">
        <f>ROUND((SUM(BG124:BG204)),  2)</f>
        <v>0</v>
      </c>
      <c r="I37" s="191">
        <v>0.21</v>
      </c>
      <c r="K37" s="186">
        <f>0</f>
        <v>0</v>
      </c>
      <c r="M37" s="179"/>
    </row>
    <row r="38" spans="2:13" s="178" customFormat="1" ht="14.5" hidden="1" customHeight="1">
      <c r="B38" s="179"/>
      <c r="E38" s="177" t="s">
        <v>356</v>
      </c>
      <c r="F38" s="186">
        <f>ROUND((SUM(BH124:BH204)),  2)</f>
        <v>0</v>
      </c>
      <c r="I38" s="191">
        <v>0.15</v>
      </c>
      <c r="K38" s="186">
        <f>0</f>
        <v>0</v>
      </c>
      <c r="M38" s="179"/>
    </row>
    <row r="39" spans="2:13" s="178" customFormat="1" ht="14.5" hidden="1" customHeight="1">
      <c r="B39" s="179"/>
      <c r="E39" s="177" t="s">
        <v>357</v>
      </c>
      <c r="F39" s="186">
        <f>ROUND((SUM(BI124:BI204)),  2)</f>
        <v>0</v>
      </c>
      <c r="I39" s="191">
        <v>0</v>
      </c>
      <c r="K39" s="186">
        <f>0</f>
        <v>0</v>
      </c>
      <c r="M39" s="179"/>
    </row>
    <row r="40" spans="2:13" s="178" customFormat="1" ht="7" customHeight="1">
      <c r="B40" s="179"/>
      <c r="M40" s="179"/>
    </row>
    <row r="41" spans="2:13" s="178" customFormat="1" ht="25.4" customHeight="1">
      <c r="B41" s="179"/>
      <c r="C41" s="192"/>
      <c r="D41" s="193" t="s">
        <v>358</v>
      </c>
      <c r="E41" s="194"/>
      <c r="F41" s="194"/>
      <c r="G41" s="195" t="s">
        <v>843</v>
      </c>
      <c r="H41" s="196" t="s">
        <v>880</v>
      </c>
      <c r="I41" s="194"/>
      <c r="J41" s="194"/>
      <c r="K41" s="197">
        <f>SUM(K32:K39)</f>
        <v>0</v>
      </c>
      <c r="L41" s="198"/>
      <c r="M41" s="179"/>
    </row>
    <row r="42" spans="2:13" s="178" customFormat="1" ht="14.5" customHeight="1">
      <c r="B42" s="179"/>
      <c r="M42" s="179"/>
    </row>
    <row r="43" spans="2:13" ht="14.5" customHeight="1">
      <c r="B43" s="174"/>
      <c r="M43" s="174"/>
    </row>
    <row r="44" spans="2:13" ht="14.5" customHeight="1">
      <c r="B44" s="174"/>
      <c r="M44" s="174"/>
    </row>
    <row r="45" spans="2:13" ht="14.5" customHeight="1">
      <c r="B45" s="174"/>
      <c r="M45" s="174"/>
    </row>
    <row r="46" spans="2:13" ht="14.5" customHeight="1">
      <c r="B46" s="174"/>
      <c r="M46" s="174"/>
    </row>
    <row r="47" spans="2:13" ht="14.5" customHeight="1">
      <c r="B47" s="174"/>
      <c r="M47" s="174"/>
    </row>
    <row r="48" spans="2:13" ht="14.5" customHeight="1">
      <c r="B48" s="174"/>
      <c r="M48" s="174"/>
    </row>
    <row r="49" spans="2:13" ht="14.5" customHeight="1">
      <c r="B49" s="174"/>
      <c r="M49" s="174"/>
    </row>
    <row r="50" spans="2:13" s="178" customFormat="1" ht="14.5" customHeight="1">
      <c r="B50" s="179"/>
      <c r="D50" s="199" t="s">
        <v>359</v>
      </c>
      <c r="E50" s="200"/>
      <c r="F50" s="200"/>
      <c r="G50" s="199" t="s">
        <v>360</v>
      </c>
      <c r="H50" s="200"/>
      <c r="I50" s="200"/>
      <c r="J50" s="200"/>
      <c r="K50" s="200"/>
      <c r="L50" s="200"/>
      <c r="M50" s="179"/>
    </row>
    <row r="51" spans="2:13">
      <c r="B51" s="174"/>
      <c r="M51" s="174"/>
    </row>
    <row r="52" spans="2:13">
      <c r="B52" s="174"/>
      <c r="M52" s="174"/>
    </row>
    <row r="53" spans="2:13">
      <c r="B53" s="174"/>
      <c r="M53" s="174"/>
    </row>
    <row r="54" spans="2:13">
      <c r="B54" s="174"/>
      <c r="M54" s="174"/>
    </row>
    <row r="55" spans="2:13">
      <c r="B55" s="174"/>
      <c r="M55" s="174"/>
    </row>
    <row r="56" spans="2:13">
      <c r="B56" s="174"/>
      <c r="M56" s="174"/>
    </row>
    <row r="57" spans="2:13">
      <c r="B57" s="174"/>
      <c r="M57" s="174"/>
    </row>
    <row r="58" spans="2:13">
      <c r="B58" s="174"/>
      <c r="M58" s="174"/>
    </row>
    <row r="59" spans="2:13">
      <c r="B59" s="174"/>
      <c r="M59" s="174"/>
    </row>
    <row r="60" spans="2:13">
      <c r="B60" s="174"/>
      <c r="M60" s="174"/>
    </row>
    <row r="61" spans="2:13" s="178" customFormat="1" ht="12.5">
      <c r="B61" s="179"/>
      <c r="D61" s="201" t="s">
        <v>361</v>
      </c>
      <c r="E61" s="202"/>
      <c r="F61" s="203" t="s">
        <v>362</v>
      </c>
      <c r="G61" s="201" t="s">
        <v>361</v>
      </c>
      <c r="H61" s="202"/>
      <c r="I61" s="202"/>
      <c r="J61" s="204" t="s">
        <v>362</v>
      </c>
      <c r="K61" s="202"/>
      <c r="L61" s="202"/>
      <c r="M61" s="179"/>
    </row>
    <row r="62" spans="2:13">
      <c r="B62" s="174"/>
      <c r="M62" s="174"/>
    </row>
    <row r="63" spans="2:13">
      <c r="B63" s="174"/>
      <c r="M63" s="174"/>
    </row>
    <row r="64" spans="2:13">
      <c r="B64" s="174"/>
      <c r="M64" s="174"/>
    </row>
    <row r="65" spans="2:13" s="178" customFormat="1" ht="13">
      <c r="B65" s="179"/>
      <c r="D65" s="199" t="s">
        <v>363</v>
      </c>
      <c r="E65" s="200"/>
      <c r="F65" s="200"/>
      <c r="G65" s="199" t="s">
        <v>364</v>
      </c>
      <c r="H65" s="200"/>
      <c r="I65" s="200"/>
      <c r="J65" s="200"/>
      <c r="K65" s="200"/>
      <c r="L65" s="200"/>
      <c r="M65" s="179"/>
    </row>
    <row r="66" spans="2:13">
      <c r="B66" s="174"/>
      <c r="M66" s="174"/>
    </row>
    <row r="67" spans="2:13">
      <c r="B67" s="174"/>
      <c r="M67" s="174"/>
    </row>
    <row r="68" spans="2:13">
      <c r="B68" s="174"/>
      <c r="M68" s="174"/>
    </row>
    <row r="69" spans="2:13">
      <c r="B69" s="174"/>
      <c r="M69" s="174"/>
    </row>
    <row r="70" spans="2:13">
      <c r="B70" s="174"/>
      <c r="M70" s="174"/>
    </row>
    <row r="71" spans="2:13">
      <c r="B71" s="174"/>
      <c r="M71" s="174"/>
    </row>
    <row r="72" spans="2:13">
      <c r="B72" s="174"/>
      <c r="M72" s="174"/>
    </row>
    <row r="73" spans="2:13">
      <c r="B73" s="174"/>
      <c r="M73" s="174"/>
    </row>
    <row r="74" spans="2:13">
      <c r="B74" s="174"/>
      <c r="M74" s="174"/>
    </row>
    <row r="75" spans="2:13">
      <c r="B75" s="174"/>
      <c r="M75" s="174"/>
    </row>
    <row r="76" spans="2:13" s="178" customFormat="1" ht="12.5">
      <c r="B76" s="179"/>
      <c r="D76" s="201" t="s">
        <v>361</v>
      </c>
      <c r="E76" s="202"/>
      <c r="F76" s="203" t="s">
        <v>362</v>
      </c>
      <c r="G76" s="201" t="s">
        <v>361</v>
      </c>
      <c r="H76" s="202"/>
      <c r="I76" s="202"/>
      <c r="J76" s="204" t="s">
        <v>362</v>
      </c>
      <c r="K76" s="202"/>
      <c r="L76" s="202"/>
      <c r="M76" s="179"/>
    </row>
    <row r="77" spans="2:13" s="178" customFormat="1" ht="14.5" customHeight="1">
      <c r="B77" s="205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179"/>
    </row>
    <row r="81" spans="2:47" s="178" customFormat="1" ht="7" customHeight="1">
      <c r="B81" s="207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179"/>
    </row>
    <row r="82" spans="2:47" s="178" customFormat="1" ht="25" customHeight="1">
      <c r="B82" s="179"/>
      <c r="C82" s="175" t="s">
        <v>365</v>
      </c>
      <c r="M82" s="179"/>
    </row>
    <row r="83" spans="2:47" s="178" customFormat="1" ht="7" customHeight="1">
      <c r="B83" s="179"/>
      <c r="M83" s="179"/>
    </row>
    <row r="84" spans="2:47" s="178" customFormat="1" ht="12" customHeight="1">
      <c r="B84" s="179"/>
      <c r="C84" s="177" t="s">
        <v>855</v>
      </c>
      <c r="M84" s="179"/>
    </row>
    <row r="85" spans="2:47" s="178" customFormat="1" ht="16.5" customHeight="1">
      <c r="B85" s="179"/>
      <c r="E85" s="966" t="str">
        <f>E7</f>
        <v>Sokolov - obnova a rozšíření hřbitova</v>
      </c>
      <c r="F85" s="967"/>
      <c r="G85" s="967"/>
      <c r="H85" s="967"/>
      <c r="M85" s="179"/>
    </row>
    <row r="86" spans="2:47" s="178" customFormat="1" ht="12" customHeight="1">
      <c r="B86" s="179"/>
      <c r="C86" s="177" t="s">
        <v>332</v>
      </c>
      <c r="M86" s="179"/>
    </row>
    <row r="87" spans="2:47" s="178" customFormat="1" ht="16.5" customHeight="1">
      <c r="B87" s="179"/>
      <c r="E87" s="964" t="str">
        <f>E9</f>
        <v>10 - Přípojka vodovodu a areálový vodovod - 2.podetapa</v>
      </c>
      <c r="F87" s="965"/>
      <c r="G87" s="965"/>
      <c r="H87" s="965"/>
      <c r="M87" s="179"/>
    </row>
    <row r="88" spans="2:47" s="178" customFormat="1" ht="7" customHeight="1">
      <c r="B88" s="179"/>
      <c r="M88" s="179"/>
    </row>
    <row r="89" spans="2:47" s="178" customFormat="1" ht="12" customHeight="1">
      <c r="B89" s="179"/>
      <c r="C89" s="177" t="s">
        <v>337</v>
      </c>
      <c r="F89" s="180" t="str">
        <f>F12</f>
        <v>Sokolov</v>
      </c>
      <c r="I89" s="177" t="s">
        <v>339</v>
      </c>
      <c r="J89" s="181" t="str">
        <f>IF(J12="","",J12)</f>
        <v>16. 1. 2024</v>
      </c>
      <c r="M89" s="179"/>
    </row>
    <row r="90" spans="2:47" s="178" customFormat="1" ht="7" customHeight="1">
      <c r="B90" s="179"/>
      <c r="M90" s="179"/>
    </row>
    <row r="91" spans="2:47" s="178" customFormat="1" ht="15.25" customHeight="1">
      <c r="B91" s="179"/>
      <c r="C91" s="177" t="s">
        <v>340</v>
      </c>
      <c r="F91" s="180" t="str">
        <f>E15</f>
        <v>Město Sokolov</v>
      </c>
      <c r="I91" s="177" t="s">
        <v>852</v>
      </c>
      <c r="J91" s="184" t="str">
        <f>E21</f>
        <v>Stejskal Pavel</v>
      </c>
      <c r="M91" s="179"/>
    </row>
    <row r="92" spans="2:47" s="178" customFormat="1" ht="15.25" customHeight="1">
      <c r="B92" s="179"/>
      <c r="C92" s="177" t="s">
        <v>851</v>
      </c>
      <c r="F92" s="180" t="str">
        <f>IF(E18="","",E18)</f>
        <v/>
      </c>
      <c r="I92" s="177" t="s">
        <v>344</v>
      </c>
      <c r="J92" s="184" t="str">
        <f>E24</f>
        <v>Milan Hájek</v>
      </c>
      <c r="M92" s="179"/>
    </row>
    <row r="93" spans="2:47" s="178" customFormat="1" ht="10.4" customHeight="1">
      <c r="B93" s="179"/>
      <c r="M93" s="179"/>
    </row>
    <row r="94" spans="2:47" s="178" customFormat="1" ht="29.25" customHeight="1">
      <c r="B94" s="179"/>
      <c r="C94" s="209" t="s">
        <v>366</v>
      </c>
      <c r="D94" s="192"/>
      <c r="E94" s="192"/>
      <c r="F94" s="192"/>
      <c r="G94" s="192"/>
      <c r="H94" s="192"/>
      <c r="I94" s="210" t="s">
        <v>367</v>
      </c>
      <c r="J94" s="210" t="s">
        <v>368</v>
      </c>
      <c r="K94" s="210" t="s">
        <v>369</v>
      </c>
      <c r="L94" s="192"/>
      <c r="M94" s="179"/>
    </row>
    <row r="95" spans="2:47" s="178" customFormat="1" ht="10.4" customHeight="1">
      <c r="B95" s="179"/>
      <c r="M95" s="179"/>
    </row>
    <row r="96" spans="2:47" s="178" customFormat="1" ht="23.15" customHeight="1">
      <c r="B96" s="179"/>
      <c r="C96" s="211" t="s">
        <v>370</v>
      </c>
      <c r="I96" s="188">
        <f t="shared" ref="I96:J98" si="0">Q124</f>
        <v>0</v>
      </c>
      <c r="J96" s="188">
        <f t="shared" si="0"/>
        <v>0</v>
      </c>
      <c r="K96" s="188">
        <f>K124</f>
        <v>0</v>
      </c>
      <c r="M96" s="179"/>
      <c r="AU96" s="171" t="s">
        <v>371</v>
      </c>
    </row>
    <row r="97" spans="2:13" s="212" customFormat="1" ht="25" customHeight="1">
      <c r="B97" s="213"/>
      <c r="D97" s="214" t="s">
        <v>372</v>
      </c>
      <c r="E97" s="215"/>
      <c r="F97" s="215"/>
      <c r="G97" s="215"/>
      <c r="H97" s="215"/>
      <c r="I97" s="216">
        <f t="shared" si="0"/>
        <v>0</v>
      </c>
      <c r="J97" s="216">
        <f t="shared" si="0"/>
        <v>0</v>
      </c>
      <c r="K97" s="216">
        <f>K125</f>
        <v>0</v>
      </c>
      <c r="M97" s="213"/>
    </row>
    <row r="98" spans="2:13" s="217" customFormat="1" ht="20.149999999999999" customHeight="1">
      <c r="B98" s="218"/>
      <c r="D98" s="219" t="s">
        <v>373</v>
      </c>
      <c r="E98" s="220"/>
      <c r="F98" s="220"/>
      <c r="G98" s="220"/>
      <c r="H98" s="220"/>
      <c r="I98" s="221">
        <f t="shared" si="0"/>
        <v>0</v>
      </c>
      <c r="J98" s="221">
        <f t="shared" si="0"/>
        <v>0</v>
      </c>
      <c r="K98" s="221">
        <f>K126</f>
        <v>0</v>
      </c>
      <c r="M98" s="218"/>
    </row>
    <row r="99" spans="2:13" s="217" customFormat="1" ht="20.149999999999999" customHeight="1">
      <c r="B99" s="218"/>
      <c r="D99" s="219" t="s">
        <v>374</v>
      </c>
      <c r="E99" s="220"/>
      <c r="F99" s="220"/>
      <c r="G99" s="220"/>
      <c r="H99" s="220"/>
      <c r="I99" s="221">
        <f>Q144</f>
        <v>0</v>
      </c>
      <c r="J99" s="221">
        <f>R144</f>
        <v>0</v>
      </c>
      <c r="K99" s="221">
        <f>K144</f>
        <v>0</v>
      </c>
      <c r="M99" s="218"/>
    </row>
    <row r="100" spans="2:13" s="217" customFormat="1" ht="20.149999999999999" customHeight="1">
      <c r="B100" s="218"/>
      <c r="D100" s="219" t="s">
        <v>375</v>
      </c>
      <c r="E100" s="220"/>
      <c r="F100" s="220"/>
      <c r="G100" s="220"/>
      <c r="H100" s="220"/>
      <c r="I100" s="221">
        <f>Q147</f>
        <v>0</v>
      </c>
      <c r="J100" s="221">
        <f>R147</f>
        <v>0</v>
      </c>
      <c r="K100" s="221">
        <f>K147</f>
        <v>0</v>
      </c>
      <c r="M100" s="218"/>
    </row>
    <row r="101" spans="2:13" s="217" customFormat="1" ht="20.149999999999999" customHeight="1">
      <c r="B101" s="218"/>
      <c r="D101" s="219" t="s">
        <v>376</v>
      </c>
      <c r="E101" s="220"/>
      <c r="F101" s="220"/>
      <c r="G101" s="220"/>
      <c r="H101" s="220"/>
      <c r="I101" s="221">
        <f>Q197</f>
        <v>0</v>
      </c>
      <c r="J101" s="221">
        <f>R197</f>
        <v>0</v>
      </c>
      <c r="K101" s="221">
        <f>K197</f>
        <v>0</v>
      </c>
      <c r="M101" s="218"/>
    </row>
    <row r="102" spans="2:13" s="212" customFormat="1" ht="25" customHeight="1">
      <c r="B102" s="213"/>
      <c r="D102" s="214" t="s">
        <v>377</v>
      </c>
      <c r="E102" s="215"/>
      <c r="F102" s="215"/>
      <c r="G102" s="215"/>
      <c r="H102" s="215"/>
      <c r="I102" s="216">
        <f>Q199</f>
        <v>0</v>
      </c>
      <c r="J102" s="216">
        <f>R199</f>
        <v>0</v>
      </c>
      <c r="K102" s="216">
        <f>K199</f>
        <v>0</v>
      </c>
      <c r="M102" s="213"/>
    </row>
    <row r="103" spans="2:13" s="217" customFormat="1" ht="20.149999999999999" customHeight="1">
      <c r="B103" s="218"/>
      <c r="D103" s="219" t="s">
        <v>378</v>
      </c>
      <c r="E103" s="220"/>
      <c r="F103" s="220"/>
      <c r="G103" s="220"/>
      <c r="H103" s="220"/>
      <c r="I103" s="221">
        <f>Q200</f>
        <v>0</v>
      </c>
      <c r="J103" s="221">
        <f>R200</f>
        <v>0</v>
      </c>
      <c r="K103" s="221">
        <f>K200</f>
        <v>0</v>
      </c>
      <c r="M103" s="218"/>
    </row>
    <row r="104" spans="2:13" s="212" customFormat="1" ht="25" customHeight="1">
      <c r="B104" s="213"/>
      <c r="D104" s="214" t="s">
        <v>379</v>
      </c>
      <c r="E104" s="215"/>
      <c r="F104" s="215"/>
      <c r="G104" s="215"/>
      <c r="H104" s="215"/>
      <c r="I104" s="216">
        <f>Q203</f>
        <v>0</v>
      </c>
      <c r="J104" s="216">
        <f>R203</f>
        <v>0</v>
      </c>
      <c r="K104" s="216">
        <f>K203</f>
        <v>0</v>
      </c>
      <c r="M104" s="213"/>
    </row>
    <row r="105" spans="2:13" s="178" customFormat="1" ht="21.75" customHeight="1">
      <c r="B105" s="179"/>
      <c r="M105" s="179"/>
    </row>
    <row r="106" spans="2:13" s="178" customFormat="1" ht="7" customHeight="1">
      <c r="B106" s="205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179"/>
    </row>
    <row r="110" spans="2:13" s="178" customFormat="1" ht="7" customHeight="1">
      <c r="B110" s="207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179"/>
    </row>
    <row r="111" spans="2:13" s="178" customFormat="1" ht="25" customHeight="1">
      <c r="B111" s="179"/>
      <c r="C111" s="175" t="s">
        <v>380</v>
      </c>
      <c r="M111" s="179"/>
    </row>
    <row r="112" spans="2:13" s="178" customFormat="1" ht="7" customHeight="1">
      <c r="B112" s="179"/>
      <c r="M112" s="179"/>
    </row>
    <row r="113" spans="2:65" s="178" customFormat="1" ht="12" customHeight="1">
      <c r="B113" s="179"/>
      <c r="C113" s="177" t="s">
        <v>855</v>
      </c>
      <c r="M113" s="179"/>
    </row>
    <row r="114" spans="2:65" s="178" customFormat="1" ht="16.5" customHeight="1">
      <c r="B114" s="179"/>
      <c r="E114" s="966" t="str">
        <f>E7</f>
        <v>Sokolov - obnova a rozšíření hřbitova</v>
      </c>
      <c r="F114" s="967"/>
      <c r="G114" s="967"/>
      <c r="H114" s="967"/>
      <c r="M114" s="179"/>
    </row>
    <row r="115" spans="2:65" s="178" customFormat="1" ht="12" customHeight="1">
      <c r="B115" s="179"/>
      <c r="C115" s="177" t="s">
        <v>332</v>
      </c>
      <c r="M115" s="179"/>
    </row>
    <row r="116" spans="2:65" s="178" customFormat="1" ht="16.5" customHeight="1">
      <c r="B116" s="179"/>
      <c r="E116" s="964" t="str">
        <f>E9</f>
        <v>10 - Přípojka vodovodu a areálový vodovod - 2.podetapa</v>
      </c>
      <c r="F116" s="965"/>
      <c r="G116" s="965"/>
      <c r="H116" s="965"/>
      <c r="M116" s="179"/>
    </row>
    <row r="117" spans="2:65" s="178" customFormat="1" ht="7" customHeight="1">
      <c r="B117" s="179"/>
      <c r="M117" s="179"/>
    </row>
    <row r="118" spans="2:65" s="178" customFormat="1" ht="12" customHeight="1">
      <c r="B118" s="179"/>
      <c r="C118" s="177" t="s">
        <v>337</v>
      </c>
      <c r="F118" s="180" t="str">
        <f>F12</f>
        <v>Sokolov</v>
      </c>
      <c r="I118" s="177" t="s">
        <v>339</v>
      </c>
      <c r="J118" s="181" t="str">
        <f>IF(J12="","",J12)</f>
        <v>16. 1. 2024</v>
      </c>
      <c r="M118" s="179"/>
    </row>
    <row r="119" spans="2:65" s="178" customFormat="1" ht="7" customHeight="1">
      <c r="B119" s="179"/>
      <c r="M119" s="179"/>
    </row>
    <row r="120" spans="2:65" s="178" customFormat="1" ht="15.25" customHeight="1">
      <c r="B120" s="179"/>
      <c r="C120" s="177" t="s">
        <v>340</v>
      </c>
      <c r="F120" s="180" t="str">
        <f>E15</f>
        <v>Město Sokolov</v>
      </c>
      <c r="I120" s="177" t="s">
        <v>852</v>
      </c>
      <c r="J120" s="184" t="str">
        <f>E21</f>
        <v>Stejskal Pavel</v>
      </c>
      <c r="M120" s="179"/>
    </row>
    <row r="121" spans="2:65" s="178" customFormat="1" ht="15.25" customHeight="1">
      <c r="B121" s="179"/>
      <c r="C121" s="177" t="s">
        <v>851</v>
      </c>
      <c r="F121" s="180" t="str">
        <f>IF(E18="","",E18)</f>
        <v/>
      </c>
      <c r="I121" s="177" t="s">
        <v>344</v>
      </c>
      <c r="J121" s="184" t="str">
        <f>E24</f>
        <v>Milan Hájek</v>
      </c>
      <c r="M121" s="179"/>
    </row>
    <row r="122" spans="2:65" s="178" customFormat="1" ht="10.4" customHeight="1">
      <c r="B122" s="179"/>
      <c r="M122" s="179"/>
    </row>
    <row r="123" spans="2:65" s="222" customFormat="1" ht="29.25" customHeight="1">
      <c r="B123" s="223"/>
      <c r="C123" s="224" t="s">
        <v>381</v>
      </c>
      <c r="D123" s="225" t="s">
        <v>382</v>
      </c>
      <c r="E123" s="225" t="s">
        <v>383</v>
      </c>
      <c r="F123" s="225" t="s">
        <v>384</v>
      </c>
      <c r="G123" s="225" t="s">
        <v>915</v>
      </c>
      <c r="H123" s="225" t="s">
        <v>916</v>
      </c>
      <c r="I123" s="225" t="s">
        <v>385</v>
      </c>
      <c r="J123" s="225" t="s">
        <v>386</v>
      </c>
      <c r="K123" s="225" t="s">
        <v>369</v>
      </c>
      <c r="L123" s="226" t="s">
        <v>387</v>
      </c>
      <c r="M123" s="223"/>
      <c r="N123" s="227" t="s">
        <v>335</v>
      </c>
      <c r="O123" s="228" t="s">
        <v>918</v>
      </c>
      <c r="P123" s="228" t="s">
        <v>388</v>
      </c>
      <c r="Q123" s="228" t="s">
        <v>389</v>
      </c>
      <c r="R123" s="228" t="s">
        <v>390</v>
      </c>
      <c r="S123" s="228" t="s">
        <v>391</v>
      </c>
      <c r="T123" s="228" t="s">
        <v>392</v>
      </c>
      <c r="U123" s="228" t="s">
        <v>393</v>
      </c>
      <c r="V123" s="228" t="s">
        <v>394</v>
      </c>
      <c r="W123" s="228" t="s">
        <v>395</v>
      </c>
      <c r="X123" s="229" t="s">
        <v>396</v>
      </c>
    </row>
    <row r="124" spans="2:65" s="178" customFormat="1" ht="23.15" customHeight="1">
      <c r="B124" s="179"/>
      <c r="C124" s="211" t="s">
        <v>397</v>
      </c>
      <c r="K124" s="230">
        <f>BK124</f>
        <v>0</v>
      </c>
      <c r="M124" s="179"/>
      <c r="N124" s="231"/>
      <c r="O124" s="185"/>
      <c r="P124" s="185"/>
      <c r="Q124" s="232">
        <f>Q125+Q199+Q203</f>
        <v>0</v>
      </c>
      <c r="R124" s="232">
        <f>R125+R199+R203</f>
        <v>0</v>
      </c>
      <c r="S124" s="185"/>
      <c r="T124" s="233">
        <f>T125+T199+T203</f>
        <v>176.47398999999996</v>
      </c>
      <c r="U124" s="185"/>
      <c r="V124" s="233">
        <f>V125+V199+V203</f>
        <v>0.109514</v>
      </c>
      <c r="W124" s="185"/>
      <c r="X124" s="234">
        <f>X125+X199+X203</f>
        <v>0</v>
      </c>
      <c r="AT124" s="171" t="s">
        <v>398</v>
      </c>
      <c r="AU124" s="171" t="s">
        <v>371</v>
      </c>
      <c r="BK124" s="235">
        <f>BK125+BK199+BK203</f>
        <v>0</v>
      </c>
    </row>
    <row r="125" spans="2:65" s="236" customFormat="1" ht="26.15" customHeight="1">
      <c r="B125" s="237"/>
      <c r="D125" s="238" t="s">
        <v>398</v>
      </c>
      <c r="E125" s="239" t="s">
        <v>857</v>
      </c>
      <c r="F125" s="239" t="s">
        <v>399</v>
      </c>
      <c r="K125" s="240">
        <f>BK125</f>
        <v>0</v>
      </c>
      <c r="M125" s="237"/>
      <c r="N125" s="241"/>
      <c r="Q125" s="242">
        <f>Q126+Q144+Q147+Q197</f>
        <v>0</v>
      </c>
      <c r="R125" s="242">
        <f>R126+R144+R147+R197</f>
        <v>0</v>
      </c>
      <c r="T125" s="243">
        <f>T126+T144+T147+T197</f>
        <v>176.47398999999996</v>
      </c>
      <c r="V125" s="243">
        <f>V126+V144+V147+V197</f>
        <v>0.109514</v>
      </c>
      <c r="X125" s="244">
        <f>X126+X144+X147+X197</f>
        <v>0</v>
      </c>
      <c r="AR125" s="238" t="s">
        <v>883</v>
      </c>
      <c r="AT125" s="245" t="s">
        <v>398</v>
      </c>
      <c r="AU125" s="245" t="s">
        <v>400</v>
      </c>
      <c r="AY125" s="238" t="s">
        <v>401</v>
      </c>
      <c r="BK125" s="246">
        <f>BK126+BK144+BK147+BK197</f>
        <v>0</v>
      </c>
    </row>
    <row r="126" spans="2:65" s="236" customFormat="1" ht="23.15" customHeight="1">
      <c r="B126" s="237"/>
      <c r="D126" s="238" t="s">
        <v>398</v>
      </c>
      <c r="E126" s="247" t="s">
        <v>883</v>
      </c>
      <c r="F126" s="247" t="s">
        <v>884</v>
      </c>
      <c r="K126" s="248">
        <f>BK126</f>
        <v>0</v>
      </c>
      <c r="M126" s="237"/>
      <c r="N126" s="241"/>
      <c r="Q126" s="242">
        <f>SUM(Q127:Q143)</f>
        <v>0</v>
      </c>
      <c r="R126" s="242">
        <f>SUM(R127:R143)</f>
        <v>0</v>
      </c>
      <c r="T126" s="243">
        <f>SUM(T127:T143)</f>
        <v>130.94882999999999</v>
      </c>
      <c r="V126" s="243">
        <f>SUM(V127:V143)</f>
        <v>0</v>
      </c>
      <c r="X126" s="244">
        <f>SUM(X127:X143)</f>
        <v>0</v>
      </c>
      <c r="AR126" s="238" t="s">
        <v>883</v>
      </c>
      <c r="AT126" s="245" t="s">
        <v>398</v>
      </c>
      <c r="AU126" s="245" t="s">
        <v>883</v>
      </c>
      <c r="AY126" s="238" t="s">
        <v>401</v>
      </c>
      <c r="BK126" s="246">
        <f>SUM(BK127:BK143)</f>
        <v>0</v>
      </c>
    </row>
    <row r="127" spans="2:65" s="178" customFormat="1" ht="33" customHeight="1">
      <c r="B127" s="249"/>
      <c r="C127" s="447" t="s">
        <v>883</v>
      </c>
      <c r="D127" s="447" t="s">
        <v>402</v>
      </c>
      <c r="E127" s="448" t="s">
        <v>403</v>
      </c>
      <c r="F127" s="449" t="s">
        <v>404</v>
      </c>
      <c r="G127" s="450" t="s">
        <v>963</v>
      </c>
      <c r="H127" s="451">
        <v>61.92</v>
      </c>
      <c r="I127" s="493"/>
      <c r="J127" s="252"/>
      <c r="K127" s="251">
        <f>ROUND(P127*H127,2)</f>
        <v>0</v>
      </c>
      <c r="L127" s="250" t="s">
        <v>405</v>
      </c>
      <c r="M127" s="179"/>
      <c r="N127" s="253" t="s">
        <v>335</v>
      </c>
      <c r="O127" s="254" t="s">
        <v>353</v>
      </c>
      <c r="P127" s="255">
        <f>I127+J127</f>
        <v>0</v>
      </c>
      <c r="Q127" s="255">
        <f>ROUND(I127*H127,2)</f>
        <v>0</v>
      </c>
      <c r="R127" s="255">
        <f>ROUND(J127*H127,2)</f>
        <v>0</v>
      </c>
      <c r="S127" s="256">
        <v>0.67200000000000004</v>
      </c>
      <c r="T127" s="256">
        <f>S127*H127</f>
        <v>41.610240000000005</v>
      </c>
      <c r="U127" s="256">
        <v>0</v>
      </c>
      <c r="V127" s="256">
        <f>U127*H127</f>
        <v>0</v>
      </c>
      <c r="W127" s="256">
        <v>0</v>
      </c>
      <c r="X127" s="257">
        <f>W127*H127</f>
        <v>0</v>
      </c>
      <c r="AR127" s="258" t="s">
        <v>406</v>
      </c>
      <c r="AT127" s="258" t="s">
        <v>402</v>
      </c>
      <c r="AU127" s="258" t="s">
        <v>885</v>
      </c>
      <c r="AY127" s="171" t="s">
        <v>401</v>
      </c>
      <c r="BE127" s="259">
        <f>IF(O127="základní",K127,0)</f>
        <v>0</v>
      </c>
      <c r="BF127" s="259">
        <f>IF(O127="snížená",K127,0)</f>
        <v>0</v>
      </c>
      <c r="BG127" s="259">
        <f>IF(O127="zákl. přenesená",K127,0)</f>
        <v>0</v>
      </c>
      <c r="BH127" s="259">
        <f>IF(O127="sníž. přenesená",K127,0)</f>
        <v>0</v>
      </c>
      <c r="BI127" s="259">
        <f>IF(O127="nulová",K127,0)</f>
        <v>0</v>
      </c>
      <c r="BJ127" s="171" t="s">
        <v>883</v>
      </c>
      <c r="BK127" s="259">
        <f>ROUND(P127*H127,2)</f>
        <v>0</v>
      </c>
      <c r="BL127" s="171" t="s">
        <v>406</v>
      </c>
      <c r="BM127" s="258" t="s">
        <v>407</v>
      </c>
    </row>
    <row r="128" spans="2:65" s="260" customFormat="1">
      <c r="B128" s="261"/>
      <c r="D128" s="452" t="s">
        <v>966</v>
      </c>
      <c r="E128" s="262" t="s">
        <v>335</v>
      </c>
      <c r="F128" s="453" t="s">
        <v>408</v>
      </c>
      <c r="H128" s="454">
        <v>61.92</v>
      </c>
      <c r="J128" s="445"/>
      <c r="M128" s="261"/>
      <c r="N128" s="263"/>
      <c r="X128" s="264"/>
      <c r="AT128" s="262" t="s">
        <v>966</v>
      </c>
      <c r="AU128" s="262" t="s">
        <v>885</v>
      </c>
      <c r="AV128" s="260" t="s">
        <v>885</v>
      </c>
      <c r="AW128" s="260" t="s">
        <v>409</v>
      </c>
      <c r="AX128" s="260" t="s">
        <v>883</v>
      </c>
      <c r="AY128" s="262" t="s">
        <v>401</v>
      </c>
    </row>
    <row r="129" spans="2:65" s="178" customFormat="1" ht="24.25" customHeight="1">
      <c r="B129" s="249"/>
      <c r="C129" s="447" t="s">
        <v>885</v>
      </c>
      <c r="D129" s="447" t="s">
        <v>402</v>
      </c>
      <c r="E129" s="448" t="s">
        <v>410</v>
      </c>
      <c r="F129" s="449" t="s">
        <v>411</v>
      </c>
      <c r="G129" s="450" t="s">
        <v>963</v>
      </c>
      <c r="H129" s="451">
        <v>4.05</v>
      </c>
      <c r="I129" s="493">
        <v>0</v>
      </c>
      <c r="J129" s="252"/>
      <c r="K129" s="251">
        <f>ROUND(P129*H129,2)</f>
        <v>0</v>
      </c>
      <c r="L129" s="250" t="s">
        <v>405</v>
      </c>
      <c r="M129" s="179"/>
      <c r="N129" s="253" t="s">
        <v>335</v>
      </c>
      <c r="O129" s="254" t="s">
        <v>353</v>
      </c>
      <c r="P129" s="255">
        <f>I129+J129</f>
        <v>0</v>
      </c>
      <c r="Q129" s="255">
        <f>ROUND(I129*H129,2)</f>
        <v>0</v>
      </c>
      <c r="R129" s="255">
        <f>ROUND(J129*H129,2)</f>
        <v>0</v>
      </c>
      <c r="S129" s="256">
        <v>2.0190000000000001</v>
      </c>
      <c r="T129" s="256">
        <f>S129*H129</f>
        <v>8.1769499999999997</v>
      </c>
      <c r="U129" s="256">
        <v>0</v>
      </c>
      <c r="V129" s="256">
        <f>U129*H129</f>
        <v>0</v>
      </c>
      <c r="W129" s="256">
        <v>0</v>
      </c>
      <c r="X129" s="257">
        <f>W129*H129</f>
        <v>0</v>
      </c>
      <c r="AR129" s="258" t="s">
        <v>406</v>
      </c>
      <c r="AT129" s="258" t="s">
        <v>402</v>
      </c>
      <c r="AU129" s="258" t="s">
        <v>885</v>
      </c>
      <c r="AY129" s="171" t="s">
        <v>401</v>
      </c>
      <c r="BE129" s="259">
        <f>IF(O129="základní",K129,0)</f>
        <v>0</v>
      </c>
      <c r="BF129" s="259">
        <f>IF(O129="snížená",K129,0)</f>
        <v>0</v>
      </c>
      <c r="BG129" s="259">
        <f>IF(O129="zákl. přenesená",K129,0)</f>
        <v>0</v>
      </c>
      <c r="BH129" s="259">
        <f>IF(O129="sníž. přenesená",K129,0)</f>
        <v>0</v>
      </c>
      <c r="BI129" s="259">
        <f>IF(O129="nulová",K129,0)</f>
        <v>0</v>
      </c>
      <c r="BJ129" s="171" t="s">
        <v>883</v>
      </c>
      <c r="BK129" s="259">
        <f>ROUND(P129*H129,2)</f>
        <v>0</v>
      </c>
      <c r="BL129" s="171" t="s">
        <v>406</v>
      </c>
      <c r="BM129" s="258" t="s">
        <v>412</v>
      </c>
    </row>
    <row r="130" spans="2:65" s="260" customFormat="1">
      <c r="B130" s="261"/>
      <c r="D130" s="452" t="s">
        <v>966</v>
      </c>
      <c r="E130" s="262" t="s">
        <v>335</v>
      </c>
      <c r="F130" s="453" t="s">
        <v>413</v>
      </c>
      <c r="H130" s="454">
        <v>4.05</v>
      </c>
      <c r="J130" s="445"/>
      <c r="M130" s="261"/>
      <c r="N130" s="263"/>
      <c r="X130" s="264"/>
      <c r="AT130" s="262" t="s">
        <v>966</v>
      </c>
      <c r="AU130" s="262" t="s">
        <v>885</v>
      </c>
      <c r="AV130" s="260" t="s">
        <v>885</v>
      </c>
      <c r="AW130" s="260" t="s">
        <v>409</v>
      </c>
      <c r="AX130" s="260" t="s">
        <v>883</v>
      </c>
      <c r="AY130" s="262" t="s">
        <v>401</v>
      </c>
    </row>
    <row r="131" spans="2:65" s="178" customFormat="1" ht="24.25" customHeight="1">
      <c r="B131" s="249"/>
      <c r="C131" s="447" t="s">
        <v>887</v>
      </c>
      <c r="D131" s="447" t="s">
        <v>402</v>
      </c>
      <c r="E131" s="448" t="s">
        <v>414</v>
      </c>
      <c r="F131" s="449" t="s">
        <v>415</v>
      </c>
      <c r="G131" s="450" t="s">
        <v>963</v>
      </c>
      <c r="H131" s="451">
        <v>15</v>
      </c>
      <c r="I131" s="493">
        <v>0</v>
      </c>
      <c r="J131" s="252"/>
      <c r="K131" s="251">
        <f>ROUND(P131*H131,2)</f>
        <v>0</v>
      </c>
      <c r="L131" s="250" t="s">
        <v>405</v>
      </c>
      <c r="M131" s="179"/>
      <c r="N131" s="253" t="s">
        <v>335</v>
      </c>
      <c r="O131" s="254" t="s">
        <v>353</v>
      </c>
      <c r="P131" s="255">
        <f>I131+J131</f>
        <v>0</v>
      </c>
      <c r="Q131" s="255">
        <f>ROUND(I131*H131,2)</f>
        <v>0</v>
      </c>
      <c r="R131" s="255">
        <f>ROUND(J131*H131,2)</f>
        <v>0</v>
      </c>
      <c r="S131" s="256">
        <v>1.7629999999999999</v>
      </c>
      <c r="T131" s="256">
        <f>S131*H131</f>
        <v>26.445</v>
      </c>
      <c r="U131" s="256">
        <v>0</v>
      </c>
      <c r="V131" s="256">
        <f>U131*H131</f>
        <v>0</v>
      </c>
      <c r="W131" s="256">
        <v>0</v>
      </c>
      <c r="X131" s="257">
        <f>W131*H131</f>
        <v>0</v>
      </c>
      <c r="AR131" s="258" t="s">
        <v>406</v>
      </c>
      <c r="AT131" s="258" t="s">
        <v>402</v>
      </c>
      <c r="AU131" s="258" t="s">
        <v>885</v>
      </c>
      <c r="AY131" s="171" t="s">
        <v>401</v>
      </c>
      <c r="BE131" s="259">
        <f>IF(O131="základní",K131,0)</f>
        <v>0</v>
      </c>
      <c r="BF131" s="259">
        <f>IF(O131="snížená",K131,0)</f>
        <v>0</v>
      </c>
      <c r="BG131" s="259">
        <f>IF(O131="zákl. přenesená",K131,0)</f>
        <v>0</v>
      </c>
      <c r="BH131" s="259">
        <f>IF(O131="sníž. přenesená",K131,0)</f>
        <v>0</v>
      </c>
      <c r="BI131" s="259">
        <f>IF(O131="nulová",K131,0)</f>
        <v>0</v>
      </c>
      <c r="BJ131" s="171" t="s">
        <v>883</v>
      </c>
      <c r="BK131" s="259">
        <f>ROUND(P131*H131,2)</f>
        <v>0</v>
      </c>
      <c r="BL131" s="171" t="s">
        <v>406</v>
      </c>
      <c r="BM131" s="258" t="s">
        <v>416</v>
      </c>
    </row>
    <row r="132" spans="2:65" s="178" customFormat="1" ht="38.15" customHeight="1">
      <c r="B132" s="249"/>
      <c r="C132" s="447" t="s">
        <v>406</v>
      </c>
      <c r="D132" s="447" t="s">
        <v>402</v>
      </c>
      <c r="E132" s="448" t="s">
        <v>417</v>
      </c>
      <c r="F132" s="449" t="s">
        <v>418</v>
      </c>
      <c r="G132" s="450" t="s">
        <v>963</v>
      </c>
      <c r="H132" s="451">
        <v>61.92</v>
      </c>
      <c r="I132" s="493">
        <v>0</v>
      </c>
      <c r="J132" s="252"/>
      <c r="K132" s="251">
        <f>ROUND(P132*H132,2)</f>
        <v>0</v>
      </c>
      <c r="L132" s="250" t="s">
        <v>405</v>
      </c>
      <c r="M132" s="179"/>
      <c r="N132" s="253" t="s">
        <v>335</v>
      </c>
      <c r="O132" s="254" t="s">
        <v>353</v>
      </c>
      <c r="P132" s="255">
        <f>I132+J132</f>
        <v>0</v>
      </c>
      <c r="Q132" s="255">
        <f>ROUND(I132*H132,2)</f>
        <v>0</v>
      </c>
      <c r="R132" s="255">
        <f>ROUND(J132*H132,2)</f>
        <v>0</v>
      </c>
      <c r="S132" s="256">
        <v>8.6999999999999994E-2</v>
      </c>
      <c r="T132" s="256">
        <f>S132*H132</f>
        <v>5.3870399999999998</v>
      </c>
      <c r="U132" s="256">
        <v>0</v>
      </c>
      <c r="V132" s="256">
        <f>U132*H132</f>
        <v>0</v>
      </c>
      <c r="W132" s="256">
        <v>0</v>
      </c>
      <c r="X132" s="257">
        <f>W132*H132</f>
        <v>0</v>
      </c>
      <c r="AR132" s="258" t="s">
        <v>406</v>
      </c>
      <c r="AT132" s="258" t="s">
        <v>402</v>
      </c>
      <c r="AU132" s="258" t="s">
        <v>885</v>
      </c>
      <c r="AY132" s="171" t="s">
        <v>401</v>
      </c>
      <c r="BE132" s="259">
        <f>IF(O132="základní",K132,0)</f>
        <v>0</v>
      </c>
      <c r="BF132" s="259">
        <f>IF(O132="snížená",K132,0)</f>
        <v>0</v>
      </c>
      <c r="BG132" s="259">
        <f>IF(O132="zákl. přenesená",K132,0)</f>
        <v>0</v>
      </c>
      <c r="BH132" s="259">
        <f>IF(O132="sníž. přenesená",K132,0)</f>
        <v>0</v>
      </c>
      <c r="BI132" s="259">
        <f>IF(O132="nulová",K132,0)</f>
        <v>0</v>
      </c>
      <c r="BJ132" s="171" t="s">
        <v>883</v>
      </c>
      <c r="BK132" s="259">
        <f>ROUND(P132*H132,2)</f>
        <v>0</v>
      </c>
      <c r="BL132" s="171" t="s">
        <v>406</v>
      </c>
      <c r="BM132" s="258" t="s">
        <v>419</v>
      </c>
    </row>
    <row r="133" spans="2:65" s="178" customFormat="1" ht="24.25" customHeight="1">
      <c r="B133" s="249"/>
      <c r="C133" s="447" t="s">
        <v>889</v>
      </c>
      <c r="D133" s="447" t="s">
        <v>402</v>
      </c>
      <c r="E133" s="448" t="s">
        <v>420</v>
      </c>
      <c r="F133" s="449" t="s">
        <v>421</v>
      </c>
      <c r="G133" s="450" t="s">
        <v>963</v>
      </c>
      <c r="H133" s="451">
        <v>61.92</v>
      </c>
      <c r="I133" s="493">
        <v>0</v>
      </c>
      <c r="J133" s="252"/>
      <c r="K133" s="251">
        <f>ROUND(P133*H133,2)</f>
        <v>0</v>
      </c>
      <c r="L133" s="250" t="s">
        <v>405</v>
      </c>
      <c r="M133" s="179"/>
      <c r="N133" s="253" t="s">
        <v>335</v>
      </c>
      <c r="O133" s="254" t="s">
        <v>353</v>
      </c>
      <c r="P133" s="255">
        <f>I133+J133</f>
        <v>0</v>
      </c>
      <c r="Q133" s="255">
        <f>ROUND(I133*H133,2)</f>
        <v>0</v>
      </c>
      <c r="R133" s="255">
        <f>ROUND(J133*H133,2)</f>
        <v>0</v>
      </c>
      <c r="S133" s="256">
        <v>8.9999999999999993E-3</v>
      </c>
      <c r="T133" s="256">
        <f>S133*H133</f>
        <v>0.55728</v>
      </c>
      <c r="U133" s="256">
        <v>0</v>
      </c>
      <c r="V133" s="256">
        <f>U133*H133</f>
        <v>0</v>
      </c>
      <c r="W133" s="256">
        <v>0</v>
      </c>
      <c r="X133" s="257">
        <f>W133*H133</f>
        <v>0</v>
      </c>
      <c r="AR133" s="258" t="s">
        <v>406</v>
      </c>
      <c r="AT133" s="258" t="s">
        <v>402</v>
      </c>
      <c r="AU133" s="258" t="s">
        <v>885</v>
      </c>
      <c r="AY133" s="171" t="s">
        <v>401</v>
      </c>
      <c r="BE133" s="259">
        <f>IF(O133="základní",K133,0)</f>
        <v>0</v>
      </c>
      <c r="BF133" s="259">
        <f>IF(O133="snížená",K133,0)</f>
        <v>0</v>
      </c>
      <c r="BG133" s="259">
        <f>IF(O133="zákl. přenesená",K133,0)</f>
        <v>0</v>
      </c>
      <c r="BH133" s="259">
        <f>IF(O133="sníž. přenesená",K133,0)</f>
        <v>0</v>
      </c>
      <c r="BI133" s="259">
        <f>IF(O133="nulová",K133,0)</f>
        <v>0</v>
      </c>
      <c r="BJ133" s="171" t="s">
        <v>883</v>
      </c>
      <c r="BK133" s="259">
        <f>ROUND(P133*H133,2)</f>
        <v>0</v>
      </c>
      <c r="BL133" s="171" t="s">
        <v>406</v>
      </c>
      <c r="BM133" s="258" t="s">
        <v>422</v>
      </c>
    </row>
    <row r="134" spans="2:65" s="178" customFormat="1" ht="33" customHeight="1">
      <c r="B134" s="249"/>
      <c r="C134" s="447" t="s">
        <v>423</v>
      </c>
      <c r="D134" s="447" t="s">
        <v>402</v>
      </c>
      <c r="E134" s="448" t="s">
        <v>424</v>
      </c>
      <c r="F134" s="449" t="s">
        <v>425</v>
      </c>
      <c r="G134" s="450" t="s">
        <v>1042</v>
      </c>
      <c r="H134" s="451">
        <v>123.84</v>
      </c>
      <c r="I134" s="252"/>
      <c r="J134" s="493">
        <v>0</v>
      </c>
      <c r="K134" s="251">
        <f>ROUND(P134*H134,2)</f>
        <v>0</v>
      </c>
      <c r="L134" s="250" t="s">
        <v>405</v>
      </c>
      <c r="M134" s="179"/>
      <c r="N134" s="253" t="s">
        <v>335</v>
      </c>
      <c r="O134" s="254" t="s">
        <v>353</v>
      </c>
      <c r="P134" s="255">
        <f>I134+J134</f>
        <v>0</v>
      </c>
      <c r="Q134" s="255">
        <f>ROUND(I134*H134,2)</f>
        <v>0</v>
      </c>
      <c r="R134" s="255">
        <f>ROUND(J134*H134,2)</f>
        <v>0</v>
      </c>
      <c r="S134" s="256">
        <v>0</v>
      </c>
      <c r="T134" s="256">
        <f>S134*H134</f>
        <v>0</v>
      </c>
      <c r="U134" s="256">
        <v>0</v>
      </c>
      <c r="V134" s="256">
        <f>U134*H134</f>
        <v>0</v>
      </c>
      <c r="W134" s="256">
        <v>0</v>
      </c>
      <c r="X134" s="257">
        <f>W134*H134</f>
        <v>0</v>
      </c>
      <c r="AR134" s="258" t="s">
        <v>406</v>
      </c>
      <c r="AT134" s="258" t="s">
        <v>402</v>
      </c>
      <c r="AU134" s="258" t="s">
        <v>885</v>
      </c>
      <c r="AY134" s="171" t="s">
        <v>401</v>
      </c>
      <c r="BE134" s="259">
        <f>IF(O134="základní",K134,0)</f>
        <v>0</v>
      </c>
      <c r="BF134" s="259">
        <f>IF(O134="snížená",K134,0)</f>
        <v>0</v>
      </c>
      <c r="BG134" s="259">
        <f>IF(O134="zákl. přenesená",K134,0)</f>
        <v>0</v>
      </c>
      <c r="BH134" s="259">
        <f>IF(O134="sníž. přenesená",K134,0)</f>
        <v>0</v>
      </c>
      <c r="BI134" s="259">
        <f>IF(O134="nulová",K134,0)</f>
        <v>0</v>
      </c>
      <c r="BJ134" s="171" t="s">
        <v>883</v>
      </c>
      <c r="BK134" s="259">
        <f>ROUND(P134*H134,2)</f>
        <v>0</v>
      </c>
      <c r="BL134" s="171" t="s">
        <v>406</v>
      </c>
      <c r="BM134" s="258" t="s">
        <v>426</v>
      </c>
    </row>
    <row r="135" spans="2:65" s="260" customFormat="1">
      <c r="B135" s="261"/>
      <c r="D135" s="452" t="s">
        <v>966</v>
      </c>
      <c r="F135" s="453" t="s">
        <v>427</v>
      </c>
      <c r="H135" s="454">
        <v>123.84</v>
      </c>
      <c r="M135" s="261"/>
      <c r="N135" s="263"/>
      <c r="X135" s="264"/>
      <c r="AT135" s="262" t="s">
        <v>966</v>
      </c>
      <c r="AU135" s="262" t="s">
        <v>885</v>
      </c>
      <c r="AV135" s="260" t="s">
        <v>885</v>
      </c>
      <c r="AW135" s="260" t="s">
        <v>331</v>
      </c>
      <c r="AX135" s="260" t="s">
        <v>883</v>
      </c>
      <c r="AY135" s="262" t="s">
        <v>401</v>
      </c>
    </row>
    <row r="136" spans="2:65" s="178" customFormat="1" ht="24.25" customHeight="1">
      <c r="B136" s="249"/>
      <c r="C136" s="447" t="s">
        <v>428</v>
      </c>
      <c r="D136" s="447" t="s">
        <v>402</v>
      </c>
      <c r="E136" s="448" t="s">
        <v>429</v>
      </c>
      <c r="F136" s="449" t="s">
        <v>430</v>
      </c>
      <c r="G136" s="450" t="s">
        <v>963</v>
      </c>
      <c r="H136" s="451">
        <v>36.119999999999997</v>
      </c>
      <c r="I136" s="493">
        <v>0</v>
      </c>
      <c r="J136" s="252"/>
      <c r="K136" s="251">
        <f>ROUND(P136*H136,2)</f>
        <v>0</v>
      </c>
      <c r="L136" s="250" t="s">
        <v>405</v>
      </c>
      <c r="M136" s="179"/>
      <c r="N136" s="253" t="s">
        <v>335</v>
      </c>
      <c r="O136" s="254" t="s">
        <v>353</v>
      </c>
      <c r="P136" s="255">
        <f>I136+J136</f>
        <v>0</v>
      </c>
      <c r="Q136" s="255">
        <f>ROUND(I136*H136,2)</f>
        <v>0</v>
      </c>
      <c r="R136" s="255">
        <f>ROUND(J136*H136,2)</f>
        <v>0</v>
      </c>
      <c r="S136" s="256">
        <v>0.32800000000000001</v>
      </c>
      <c r="T136" s="256">
        <f>S136*H136</f>
        <v>11.84736</v>
      </c>
      <c r="U136" s="256">
        <v>0</v>
      </c>
      <c r="V136" s="256">
        <f>U136*H136</f>
        <v>0</v>
      </c>
      <c r="W136" s="256">
        <v>0</v>
      </c>
      <c r="X136" s="257">
        <f>W136*H136</f>
        <v>0</v>
      </c>
      <c r="AR136" s="258" t="s">
        <v>406</v>
      </c>
      <c r="AT136" s="258" t="s">
        <v>402</v>
      </c>
      <c r="AU136" s="258" t="s">
        <v>885</v>
      </c>
      <c r="AY136" s="171" t="s">
        <v>401</v>
      </c>
      <c r="BE136" s="259">
        <f>IF(O136="základní",K136,0)</f>
        <v>0</v>
      </c>
      <c r="BF136" s="259">
        <f>IF(O136="snížená",K136,0)</f>
        <v>0</v>
      </c>
      <c r="BG136" s="259">
        <f>IF(O136="zákl. přenesená",K136,0)</f>
        <v>0</v>
      </c>
      <c r="BH136" s="259">
        <f>IF(O136="sníž. přenesená",K136,0)</f>
        <v>0</v>
      </c>
      <c r="BI136" s="259">
        <f>IF(O136="nulová",K136,0)</f>
        <v>0</v>
      </c>
      <c r="BJ136" s="171" t="s">
        <v>883</v>
      </c>
      <c r="BK136" s="259">
        <f>ROUND(P136*H136,2)</f>
        <v>0</v>
      </c>
      <c r="BL136" s="171" t="s">
        <v>406</v>
      </c>
      <c r="BM136" s="258" t="s">
        <v>433</v>
      </c>
    </row>
    <row r="137" spans="2:65" s="260" customFormat="1">
      <c r="B137" s="261"/>
      <c r="D137" s="452" t="s">
        <v>966</v>
      </c>
      <c r="E137" s="262" t="s">
        <v>335</v>
      </c>
      <c r="F137" s="453" t="s">
        <v>434</v>
      </c>
      <c r="H137" s="454">
        <v>36.119999999999997</v>
      </c>
      <c r="M137" s="261"/>
      <c r="N137" s="263"/>
      <c r="X137" s="264"/>
      <c r="AT137" s="262" t="s">
        <v>966</v>
      </c>
      <c r="AU137" s="262" t="s">
        <v>885</v>
      </c>
      <c r="AV137" s="260" t="s">
        <v>885</v>
      </c>
      <c r="AW137" s="260" t="s">
        <v>409</v>
      </c>
      <c r="AX137" s="260" t="s">
        <v>883</v>
      </c>
      <c r="AY137" s="262" t="s">
        <v>401</v>
      </c>
    </row>
    <row r="138" spans="2:65" s="178" customFormat="1" ht="24.25" customHeight="1">
      <c r="B138" s="249"/>
      <c r="C138" s="455" t="s">
        <v>435</v>
      </c>
      <c r="D138" s="455" t="s">
        <v>436</v>
      </c>
      <c r="E138" s="456" t="s">
        <v>437</v>
      </c>
      <c r="F138" s="457" t="s">
        <v>438</v>
      </c>
      <c r="G138" s="458" t="s">
        <v>1042</v>
      </c>
      <c r="H138" s="459">
        <v>72.239999999999995</v>
      </c>
      <c r="I138" s="266"/>
      <c r="J138" s="494"/>
      <c r="K138" s="268">
        <f>ROUND(P138*H138,2)</f>
        <v>0</v>
      </c>
      <c r="L138" s="265" t="s">
        <v>405</v>
      </c>
      <c r="M138" s="269"/>
      <c r="N138" s="270" t="s">
        <v>335</v>
      </c>
      <c r="O138" s="254" t="s">
        <v>353</v>
      </c>
      <c r="P138" s="255">
        <f>I138+J138</f>
        <v>0</v>
      </c>
      <c r="Q138" s="255">
        <f>ROUND(I138*H138,2)</f>
        <v>0</v>
      </c>
      <c r="R138" s="255">
        <f>ROUND(J138*H138,2)</f>
        <v>0</v>
      </c>
      <c r="S138" s="256">
        <v>0</v>
      </c>
      <c r="T138" s="256">
        <f>S138*H138</f>
        <v>0</v>
      </c>
      <c r="U138" s="256">
        <v>0</v>
      </c>
      <c r="V138" s="256">
        <f>U138*H138</f>
        <v>0</v>
      </c>
      <c r="W138" s="256">
        <v>0</v>
      </c>
      <c r="X138" s="257">
        <f>W138*H138</f>
        <v>0</v>
      </c>
      <c r="AR138" s="258" t="s">
        <v>435</v>
      </c>
      <c r="AT138" s="258" t="s">
        <v>436</v>
      </c>
      <c r="AU138" s="258" t="s">
        <v>885</v>
      </c>
      <c r="AY138" s="171" t="s">
        <v>401</v>
      </c>
      <c r="BE138" s="259">
        <f>IF(O138="základní",K138,0)</f>
        <v>0</v>
      </c>
      <c r="BF138" s="259">
        <f>IF(O138="snížená",K138,0)</f>
        <v>0</v>
      </c>
      <c r="BG138" s="259">
        <f>IF(O138="zákl. přenesená",K138,0)</f>
        <v>0</v>
      </c>
      <c r="BH138" s="259">
        <f>IF(O138="sníž. přenesená",K138,0)</f>
        <v>0</v>
      </c>
      <c r="BI138" s="259">
        <f>IF(O138="nulová",K138,0)</f>
        <v>0</v>
      </c>
      <c r="BJ138" s="171" t="s">
        <v>883</v>
      </c>
      <c r="BK138" s="259">
        <f>ROUND(P138*H138,2)</f>
        <v>0</v>
      </c>
      <c r="BL138" s="171" t="s">
        <v>406</v>
      </c>
      <c r="BM138" s="258" t="s">
        <v>439</v>
      </c>
    </row>
    <row r="139" spans="2:65" s="260" customFormat="1">
      <c r="B139" s="261"/>
      <c r="D139" s="452" t="s">
        <v>966</v>
      </c>
      <c r="F139" s="453" t="s">
        <v>440</v>
      </c>
      <c r="H139" s="454">
        <v>72.239999999999995</v>
      </c>
      <c r="M139" s="261"/>
      <c r="N139" s="263"/>
      <c r="X139" s="264"/>
      <c r="AT139" s="262" t="s">
        <v>966</v>
      </c>
      <c r="AU139" s="262" t="s">
        <v>885</v>
      </c>
      <c r="AV139" s="260" t="s">
        <v>885</v>
      </c>
      <c r="AW139" s="260" t="s">
        <v>331</v>
      </c>
      <c r="AX139" s="260" t="s">
        <v>883</v>
      </c>
      <c r="AY139" s="262" t="s">
        <v>401</v>
      </c>
    </row>
    <row r="140" spans="2:65" s="178" customFormat="1" ht="24.25" customHeight="1">
      <c r="B140" s="249"/>
      <c r="C140" s="447" t="s">
        <v>441</v>
      </c>
      <c r="D140" s="447" t="s">
        <v>402</v>
      </c>
      <c r="E140" s="448" t="s">
        <v>442</v>
      </c>
      <c r="F140" s="449" t="s">
        <v>443</v>
      </c>
      <c r="G140" s="450" t="s">
        <v>963</v>
      </c>
      <c r="H140" s="451">
        <v>20.64</v>
      </c>
      <c r="I140" s="493">
        <v>0</v>
      </c>
      <c r="J140" s="252"/>
      <c r="K140" s="251">
        <f>ROUND(P140*H140,2)</f>
        <v>0</v>
      </c>
      <c r="L140" s="250" t="s">
        <v>405</v>
      </c>
      <c r="M140" s="179"/>
      <c r="N140" s="253" t="s">
        <v>335</v>
      </c>
      <c r="O140" s="254" t="s">
        <v>353</v>
      </c>
      <c r="P140" s="255">
        <f>I140+J140</f>
        <v>0</v>
      </c>
      <c r="Q140" s="255">
        <f>ROUND(I140*H140,2)</f>
        <v>0</v>
      </c>
      <c r="R140" s="255">
        <f>ROUND(J140*H140,2)</f>
        <v>0</v>
      </c>
      <c r="S140" s="256">
        <v>1.7889999999999999</v>
      </c>
      <c r="T140" s="256">
        <f>S140*H140</f>
        <v>36.924959999999999</v>
      </c>
      <c r="U140" s="256">
        <v>0</v>
      </c>
      <c r="V140" s="256">
        <f>U140*H140</f>
        <v>0</v>
      </c>
      <c r="W140" s="256">
        <v>0</v>
      </c>
      <c r="X140" s="257">
        <f>W140*H140</f>
        <v>0</v>
      </c>
      <c r="AR140" s="258" t="s">
        <v>406</v>
      </c>
      <c r="AT140" s="258" t="s">
        <v>402</v>
      </c>
      <c r="AU140" s="258" t="s">
        <v>885</v>
      </c>
      <c r="AY140" s="171" t="s">
        <v>401</v>
      </c>
      <c r="BE140" s="259">
        <f>IF(O140="základní",K140,0)</f>
        <v>0</v>
      </c>
      <c r="BF140" s="259">
        <f>IF(O140="snížená",K140,0)</f>
        <v>0</v>
      </c>
      <c r="BG140" s="259">
        <f>IF(O140="zákl. přenesená",K140,0)</f>
        <v>0</v>
      </c>
      <c r="BH140" s="259">
        <f>IF(O140="sníž. přenesená",K140,0)</f>
        <v>0</v>
      </c>
      <c r="BI140" s="259">
        <f>IF(O140="nulová",K140,0)</f>
        <v>0</v>
      </c>
      <c r="BJ140" s="171" t="s">
        <v>883</v>
      </c>
      <c r="BK140" s="259">
        <f>ROUND(P140*H140,2)</f>
        <v>0</v>
      </c>
      <c r="BL140" s="171" t="s">
        <v>406</v>
      </c>
      <c r="BM140" s="258" t="s">
        <v>444</v>
      </c>
    </row>
    <row r="141" spans="2:65" s="260" customFormat="1">
      <c r="B141" s="261"/>
      <c r="D141" s="452" t="s">
        <v>966</v>
      </c>
      <c r="E141" s="262" t="s">
        <v>335</v>
      </c>
      <c r="F141" s="453" t="s">
        <v>445</v>
      </c>
      <c r="H141" s="454">
        <v>20.64</v>
      </c>
      <c r="M141" s="261"/>
      <c r="N141" s="263"/>
      <c r="X141" s="264"/>
      <c r="AT141" s="262" t="s">
        <v>966</v>
      </c>
      <c r="AU141" s="262" t="s">
        <v>885</v>
      </c>
      <c r="AV141" s="260" t="s">
        <v>885</v>
      </c>
      <c r="AW141" s="260" t="s">
        <v>409</v>
      </c>
      <c r="AX141" s="260" t="s">
        <v>883</v>
      </c>
      <c r="AY141" s="262" t="s">
        <v>401</v>
      </c>
    </row>
    <row r="142" spans="2:65" s="178" customFormat="1" ht="24.25" customHeight="1">
      <c r="B142" s="249"/>
      <c r="C142" s="455" t="s">
        <v>446</v>
      </c>
      <c r="D142" s="455" t="s">
        <v>436</v>
      </c>
      <c r="E142" s="456" t="s">
        <v>437</v>
      </c>
      <c r="F142" s="457" t="s">
        <v>438</v>
      </c>
      <c r="G142" s="458" t="s">
        <v>1042</v>
      </c>
      <c r="H142" s="459">
        <v>39.216000000000001</v>
      </c>
      <c r="I142" s="266"/>
      <c r="J142" s="494"/>
      <c r="K142" s="268">
        <f>ROUND(P142*H142,2)</f>
        <v>0</v>
      </c>
      <c r="L142" s="265" t="s">
        <v>405</v>
      </c>
      <c r="M142" s="269"/>
      <c r="N142" s="270" t="s">
        <v>335</v>
      </c>
      <c r="O142" s="254" t="s">
        <v>353</v>
      </c>
      <c r="P142" s="255">
        <f>I142+J142</f>
        <v>0</v>
      </c>
      <c r="Q142" s="255">
        <f>ROUND(I142*H142,2)</f>
        <v>0</v>
      </c>
      <c r="R142" s="255">
        <f>ROUND(J142*H142,2)</f>
        <v>0</v>
      </c>
      <c r="S142" s="256">
        <v>0</v>
      </c>
      <c r="T142" s="256">
        <f>S142*H142</f>
        <v>0</v>
      </c>
      <c r="U142" s="256">
        <v>0</v>
      </c>
      <c r="V142" s="256">
        <f>U142*H142</f>
        <v>0</v>
      </c>
      <c r="W142" s="256">
        <v>0</v>
      </c>
      <c r="X142" s="257">
        <f>W142*H142</f>
        <v>0</v>
      </c>
      <c r="AR142" s="258" t="s">
        <v>435</v>
      </c>
      <c r="AT142" s="258" t="s">
        <v>436</v>
      </c>
      <c r="AU142" s="258" t="s">
        <v>885</v>
      </c>
      <c r="AY142" s="171" t="s">
        <v>401</v>
      </c>
      <c r="BE142" s="259">
        <f>IF(O142="základní",K142,0)</f>
        <v>0</v>
      </c>
      <c r="BF142" s="259">
        <f>IF(O142="snížená",K142,0)</f>
        <v>0</v>
      </c>
      <c r="BG142" s="259">
        <f>IF(O142="zákl. přenesená",K142,0)</f>
        <v>0</v>
      </c>
      <c r="BH142" s="259">
        <f>IF(O142="sníž. přenesená",K142,0)</f>
        <v>0</v>
      </c>
      <c r="BI142" s="259">
        <f>IF(O142="nulová",K142,0)</f>
        <v>0</v>
      </c>
      <c r="BJ142" s="171" t="s">
        <v>883</v>
      </c>
      <c r="BK142" s="259">
        <f>ROUND(P142*H142,2)</f>
        <v>0</v>
      </c>
      <c r="BL142" s="171" t="s">
        <v>406</v>
      </c>
      <c r="BM142" s="258" t="s">
        <v>447</v>
      </c>
    </row>
    <row r="143" spans="2:65" s="260" customFormat="1">
      <c r="B143" s="261"/>
      <c r="D143" s="452" t="s">
        <v>966</v>
      </c>
      <c r="F143" s="453" t="s">
        <v>448</v>
      </c>
      <c r="H143" s="454">
        <v>39.216000000000001</v>
      </c>
      <c r="I143" s="445"/>
      <c r="M143" s="261"/>
      <c r="N143" s="263"/>
      <c r="X143" s="264"/>
      <c r="AT143" s="262" t="s">
        <v>966</v>
      </c>
      <c r="AU143" s="262" t="s">
        <v>885</v>
      </c>
      <c r="AV143" s="260" t="s">
        <v>885</v>
      </c>
      <c r="AW143" s="260" t="s">
        <v>331</v>
      </c>
      <c r="AX143" s="260" t="s">
        <v>883</v>
      </c>
      <c r="AY143" s="262" t="s">
        <v>401</v>
      </c>
    </row>
    <row r="144" spans="2:65" s="236" customFormat="1" ht="23.15" customHeight="1">
      <c r="B144" s="237"/>
      <c r="D144" s="238" t="s">
        <v>398</v>
      </c>
      <c r="E144" s="247" t="s">
        <v>406</v>
      </c>
      <c r="F144" s="247" t="s">
        <v>449</v>
      </c>
      <c r="I144" s="446"/>
      <c r="K144" s="248">
        <f>BK144</f>
        <v>0</v>
      </c>
      <c r="M144" s="237"/>
      <c r="N144" s="241"/>
      <c r="Q144" s="242">
        <f>SUM(Q145:Q146)</f>
        <v>0</v>
      </c>
      <c r="R144" s="242">
        <f>SUM(R145:R146)</f>
        <v>0</v>
      </c>
      <c r="T144" s="243">
        <f>SUM(T145:T146)</f>
        <v>8.7462</v>
      </c>
      <c r="V144" s="243">
        <f>SUM(V145:V146)</f>
        <v>0</v>
      </c>
      <c r="X144" s="244">
        <f>SUM(X145:X146)</f>
        <v>0</v>
      </c>
      <c r="AR144" s="238" t="s">
        <v>883</v>
      </c>
      <c r="AT144" s="245" t="s">
        <v>398</v>
      </c>
      <c r="AU144" s="245" t="s">
        <v>883</v>
      </c>
      <c r="AY144" s="238" t="s">
        <v>401</v>
      </c>
      <c r="BK144" s="246">
        <f>SUM(BK145:BK146)</f>
        <v>0</v>
      </c>
    </row>
    <row r="145" spans="2:65" s="178" customFormat="1" ht="24.25" customHeight="1">
      <c r="B145" s="249"/>
      <c r="C145" s="447" t="s">
        <v>450</v>
      </c>
      <c r="D145" s="447" t="s">
        <v>402</v>
      </c>
      <c r="E145" s="448" t="s">
        <v>451</v>
      </c>
      <c r="F145" s="449" t="s">
        <v>452</v>
      </c>
      <c r="G145" s="450" t="s">
        <v>963</v>
      </c>
      <c r="H145" s="451">
        <v>5.16</v>
      </c>
      <c r="I145" s="252"/>
      <c r="J145" s="252"/>
      <c r="K145" s="251">
        <f>ROUND(P145*H145,2)</f>
        <v>0</v>
      </c>
      <c r="L145" s="250" t="s">
        <v>405</v>
      </c>
      <c r="M145" s="179"/>
      <c r="N145" s="253" t="s">
        <v>335</v>
      </c>
      <c r="O145" s="254" t="s">
        <v>353</v>
      </c>
      <c r="P145" s="255">
        <f>I145+J145</f>
        <v>0</v>
      </c>
      <c r="Q145" s="255">
        <f>ROUND(I145*H145,2)</f>
        <v>0</v>
      </c>
      <c r="R145" s="255">
        <f>ROUND(J145*H145,2)</f>
        <v>0</v>
      </c>
      <c r="S145" s="256">
        <v>1.6950000000000001</v>
      </c>
      <c r="T145" s="256">
        <f>S145*H145</f>
        <v>8.7462</v>
      </c>
      <c r="U145" s="256">
        <v>0</v>
      </c>
      <c r="V145" s="256">
        <f>U145*H145</f>
        <v>0</v>
      </c>
      <c r="W145" s="256">
        <v>0</v>
      </c>
      <c r="X145" s="257">
        <f>W145*H145</f>
        <v>0</v>
      </c>
      <c r="AR145" s="258" t="s">
        <v>406</v>
      </c>
      <c r="AT145" s="258" t="s">
        <v>402</v>
      </c>
      <c r="AU145" s="258" t="s">
        <v>885</v>
      </c>
      <c r="AY145" s="171" t="s">
        <v>401</v>
      </c>
      <c r="BE145" s="259">
        <f>IF(O145="základní",K145,0)</f>
        <v>0</v>
      </c>
      <c r="BF145" s="259">
        <f>IF(O145="snížená",K145,0)</f>
        <v>0</v>
      </c>
      <c r="BG145" s="259">
        <f>IF(O145="zákl. přenesená",K145,0)</f>
        <v>0</v>
      </c>
      <c r="BH145" s="259">
        <f>IF(O145="sníž. přenesená",K145,0)</f>
        <v>0</v>
      </c>
      <c r="BI145" s="259">
        <f>IF(O145="nulová",K145,0)</f>
        <v>0</v>
      </c>
      <c r="BJ145" s="171" t="s">
        <v>883</v>
      </c>
      <c r="BK145" s="259">
        <f>ROUND(P145*H145,2)</f>
        <v>0</v>
      </c>
      <c r="BL145" s="171" t="s">
        <v>406</v>
      </c>
      <c r="BM145" s="258" t="s">
        <v>453</v>
      </c>
    </row>
    <row r="146" spans="2:65" s="260" customFormat="1">
      <c r="B146" s="261"/>
      <c r="D146" s="452" t="s">
        <v>966</v>
      </c>
      <c r="E146" s="262" t="s">
        <v>335</v>
      </c>
      <c r="F146" s="453" t="s">
        <v>454</v>
      </c>
      <c r="H146" s="454">
        <v>5.16</v>
      </c>
      <c r="M146" s="261"/>
      <c r="N146" s="263"/>
      <c r="X146" s="264"/>
      <c r="AT146" s="262" t="s">
        <v>966</v>
      </c>
      <c r="AU146" s="262" t="s">
        <v>885</v>
      </c>
      <c r="AV146" s="260" t="s">
        <v>885</v>
      </c>
      <c r="AW146" s="260" t="s">
        <v>409</v>
      </c>
      <c r="AX146" s="260" t="s">
        <v>883</v>
      </c>
      <c r="AY146" s="262" t="s">
        <v>401</v>
      </c>
    </row>
    <row r="147" spans="2:65" s="236" customFormat="1" ht="23.15" customHeight="1">
      <c r="B147" s="237"/>
      <c r="D147" s="238" t="s">
        <v>398</v>
      </c>
      <c r="E147" s="247" t="s">
        <v>435</v>
      </c>
      <c r="F147" s="247" t="s">
        <v>455</v>
      </c>
      <c r="K147" s="248">
        <f>BK147</f>
        <v>0</v>
      </c>
      <c r="M147" s="237"/>
      <c r="N147" s="241"/>
      <c r="Q147" s="242">
        <f>SUM(Q148:Q196)</f>
        <v>0</v>
      </c>
      <c r="R147" s="242">
        <f>SUM(R148:R196)</f>
        <v>0</v>
      </c>
      <c r="T147" s="243">
        <f>SUM(T148:T196)</f>
        <v>35.961999999999996</v>
      </c>
      <c r="V147" s="243">
        <f>SUM(V148:V196)</f>
        <v>0.109514</v>
      </c>
      <c r="X147" s="244">
        <f>SUM(X148:X196)</f>
        <v>0</v>
      </c>
      <c r="AR147" s="238" t="s">
        <v>883</v>
      </c>
      <c r="AT147" s="245" t="s">
        <v>398</v>
      </c>
      <c r="AU147" s="245" t="s">
        <v>883</v>
      </c>
      <c r="AY147" s="238" t="s">
        <v>401</v>
      </c>
      <c r="BK147" s="246">
        <f>SUM(BK148:BK196)</f>
        <v>0</v>
      </c>
    </row>
    <row r="148" spans="2:65" s="178" customFormat="1" ht="16.5" customHeight="1">
      <c r="B148" s="249"/>
      <c r="C148" s="447" t="s">
        <v>456</v>
      </c>
      <c r="D148" s="447" t="s">
        <v>402</v>
      </c>
      <c r="E148" s="448" t="s">
        <v>457</v>
      </c>
      <c r="F148" s="449" t="s">
        <v>458</v>
      </c>
      <c r="G148" s="450" t="s">
        <v>972</v>
      </c>
      <c r="H148" s="451">
        <v>4</v>
      </c>
      <c r="I148" s="493">
        <v>0</v>
      </c>
      <c r="J148" s="252"/>
      <c r="K148" s="251">
        <f>ROUND(P148*H148,2)</f>
        <v>0</v>
      </c>
      <c r="L148" s="250" t="s">
        <v>335</v>
      </c>
      <c r="M148" s="179"/>
      <c r="N148" s="253" t="s">
        <v>335</v>
      </c>
      <c r="O148" s="254" t="s">
        <v>353</v>
      </c>
      <c r="P148" s="255">
        <f>I148+J148</f>
        <v>0</v>
      </c>
      <c r="Q148" s="255">
        <f>ROUND(I148*H148,2)</f>
        <v>0</v>
      </c>
      <c r="R148" s="255">
        <f>ROUND(J148*H148,2)</f>
        <v>0</v>
      </c>
      <c r="S148" s="256">
        <v>0</v>
      </c>
      <c r="T148" s="256">
        <f>S148*H148</f>
        <v>0</v>
      </c>
      <c r="U148" s="256">
        <v>0</v>
      </c>
      <c r="V148" s="256">
        <f>U148*H148</f>
        <v>0</v>
      </c>
      <c r="W148" s="256">
        <v>0</v>
      </c>
      <c r="X148" s="257">
        <f>W148*H148</f>
        <v>0</v>
      </c>
      <c r="AR148" s="258" t="s">
        <v>406</v>
      </c>
      <c r="AT148" s="258" t="s">
        <v>402</v>
      </c>
      <c r="AU148" s="258" t="s">
        <v>885</v>
      </c>
      <c r="AY148" s="171" t="s">
        <v>401</v>
      </c>
      <c r="BE148" s="259">
        <f>IF(O148="základní",K148,0)</f>
        <v>0</v>
      </c>
      <c r="BF148" s="259">
        <f>IF(O148="snížená",K148,0)</f>
        <v>0</v>
      </c>
      <c r="BG148" s="259">
        <f>IF(O148="zákl. přenesená",K148,0)</f>
        <v>0</v>
      </c>
      <c r="BH148" s="259">
        <f>IF(O148="sníž. přenesená",K148,0)</f>
        <v>0</v>
      </c>
      <c r="BI148" s="259">
        <f>IF(O148="nulová",K148,0)</f>
        <v>0</v>
      </c>
      <c r="BJ148" s="171" t="s">
        <v>883</v>
      </c>
      <c r="BK148" s="259">
        <f>ROUND(P148*H148,2)</f>
        <v>0</v>
      </c>
      <c r="BL148" s="171" t="s">
        <v>406</v>
      </c>
      <c r="BM148" s="258" t="s">
        <v>459</v>
      </c>
    </row>
    <row r="149" spans="2:65" s="178" customFormat="1" ht="16.5" customHeight="1">
      <c r="B149" s="249"/>
      <c r="C149" s="447" t="s">
        <v>460</v>
      </c>
      <c r="D149" s="447" t="s">
        <v>402</v>
      </c>
      <c r="E149" s="448" t="s">
        <v>461</v>
      </c>
      <c r="F149" s="449" t="s">
        <v>462</v>
      </c>
      <c r="G149" s="450" t="s">
        <v>463</v>
      </c>
      <c r="H149" s="451">
        <v>1</v>
      </c>
      <c r="I149" s="493">
        <v>0</v>
      </c>
      <c r="J149" s="252"/>
      <c r="K149" s="251">
        <f>ROUND(P149*H149,2)</f>
        <v>0</v>
      </c>
      <c r="L149" s="250" t="s">
        <v>335</v>
      </c>
      <c r="M149" s="179"/>
      <c r="N149" s="253" t="s">
        <v>335</v>
      </c>
      <c r="O149" s="254" t="s">
        <v>353</v>
      </c>
      <c r="P149" s="255">
        <f>I149+J149</f>
        <v>0</v>
      </c>
      <c r="Q149" s="255">
        <f>ROUND(I149*H149,2)</f>
        <v>0</v>
      </c>
      <c r="R149" s="255">
        <f>ROUND(J149*H149,2)</f>
        <v>0</v>
      </c>
      <c r="S149" s="256">
        <v>0</v>
      </c>
      <c r="T149" s="256">
        <f>S149*H149</f>
        <v>0</v>
      </c>
      <c r="U149" s="256">
        <v>0</v>
      </c>
      <c r="V149" s="256">
        <f>U149*H149</f>
        <v>0</v>
      </c>
      <c r="W149" s="256">
        <v>0</v>
      </c>
      <c r="X149" s="257">
        <f>W149*H149</f>
        <v>0</v>
      </c>
      <c r="AR149" s="258" t="s">
        <v>406</v>
      </c>
      <c r="AT149" s="258" t="s">
        <v>402</v>
      </c>
      <c r="AU149" s="258" t="s">
        <v>885</v>
      </c>
      <c r="AY149" s="171" t="s">
        <v>401</v>
      </c>
      <c r="BE149" s="259">
        <f>IF(O149="základní",K149,0)</f>
        <v>0</v>
      </c>
      <c r="BF149" s="259">
        <f>IF(O149="snížená",K149,0)</f>
        <v>0</v>
      </c>
      <c r="BG149" s="259">
        <f>IF(O149="zákl. přenesená",K149,0)</f>
        <v>0</v>
      </c>
      <c r="BH149" s="259">
        <f>IF(O149="sníž. přenesená",K149,0)</f>
        <v>0</v>
      </c>
      <c r="BI149" s="259">
        <f>IF(O149="nulová",K149,0)</f>
        <v>0</v>
      </c>
      <c r="BJ149" s="171" t="s">
        <v>883</v>
      </c>
      <c r="BK149" s="259">
        <f>ROUND(P149*H149,2)</f>
        <v>0</v>
      </c>
      <c r="BL149" s="171" t="s">
        <v>406</v>
      </c>
      <c r="BM149" s="258" t="s">
        <v>464</v>
      </c>
    </row>
    <row r="150" spans="2:65" s="178" customFormat="1" ht="24.25" customHeight="1">
      <c r="B150" s="249"/>
      <c r="C150" s="447" t="s">
        <v>465</v>
      </c>
      <c r="D150" s="447" t="s">
        <v>402</v>
      </c>
      <c r="E150" s="448" t="s">
        <v>466</v>
      </c>
      <c r="F150" s="449" t="s">
        <v>467</v>
      </c>
      <c r="G150" s="450" t="s">
        <v>1069</v>
      </c>
      <c r="H150" s="451">
        <v>86</v>
      </c>
      <c r="I150" s="493">
        <v>0</v>
      </c>
      <c r="J150" s="252"/>
      <c r="K150" s="251">
        <f>ROUND(P150*H150,2)</f>
        <v>0</v>
      </c>
      <c r="L150" s="250" t="s">
        <v>405</v>
      </c>
      <c r="M150" s="179"/>
      <c r="N150" s="253" t="s">
        <v>335</v>
      </c>
      <c r="O150" s="254" t="s">
        <v>353</v>
      </c>
      <c r="P150" s="255">
        <f>I150+J150</f>
        <v>0</v>
      </c>
      <c r="Q150" s="255">
        <f>ROUND(I150*H150,2)</f>
        <v>0</v>
      </c>
      <c r="R150" s="255">
        <f>ROUND(J150*H150,2)</f>
        <v>0</v>
      </c>
      <c r="S150" s="256">
        <v>0.17100000000000001</v>
      </c>
      <c r="T150" s="256">
        <f>S150*H150</f>
        <v>14.706000000000001</v>
      </c>
      <c r="U150" s="256">
        <v>0</v>
      </c>
      <c r="V150" s="256">
        <f>U150*H150</f>
        <v>0</v>
      </c>
      <c r="W150" s="256">
        <v>0</v>
      </c>
      <c r="X150" s="257">
        <f>W150*H150</f>
        <v>0</v>
      </c>
      <c r="AR150" s="258" t="s">
        <v>406</v>
      </c>
      <c r="AT150" s="258" t="s">
        <v>402</v>
      </c>
      <c r="AU150" s="258" t="s">
        <v>885</v>
      </c>
      <c r="AY150" s="171" t="s">
        <v>401</v>
      </c>
      <c r="BE150" s="259">
        <f>IF(O150="základní",K150,0)</f>
        <v>0</v>
      </c>
      <c r="BF150" s="259">
        <f>IF(O150="snížená",K150,0)</f>
        <v>0</v>
      </c>
      <c r="BG150" s="259">
        <f>IF(O150="zákl. přenesená",K150,0)</f>
        <v>0</v>
      </c>
      <c r="BH150" s="259">
        <f>IF(O150="sníž. přenesená",K150,0)</f>
        <v>0</v>
      </c>
      <c r="BI150" s="259">
        <f>IF(O150="nulová",K150,0)</f>
        <v>0</v>
      </c>
      <c r="BJ150" s="171" t="s">
        <v>883</v>
      </c>
      <c r="BK150" s="259">
        <f>ROUND(P150*H150,2)</f>
        <v>0</v>
      </c>
      <c r="BL150" s="171" t="s">
        <v>406</v>
      </c>
      <c r="BM150" s="258" t="s">
        <v>468</v>
      </c>
    </row>
    <row r="151" spans="2:65" s="260" customFormat="1" ht="10.5" customHeight="1">
      <c r="B151" s="261"/>
      <c r="D151" s="452" t="s">
        <v>966</v>
      </c>
      <c r="E151" s="262" t="s">
        <v>335</v>
      </c>
      <c r="F151" s="453" t="s">
        <v>469</v>
      </c>
      <c r="H151" s="454">
        <v>27.5</v>
      </c>
      <c r="M151" s="261"/>
      <c r="N151" s="263"/>
      <c r="X151" s="264"/>
      <c r="AT151" s="262" t="s">
        <v>966</v>
      </c>
      <c r="AU151" s="262" t="s">
        <v>885</v>
      </c>
      <c r="AV151" s="260" t="s">
        <v>885</v>
      </c>
      <c r="AW151" s="260" t="s">
        <v>409</v>
      </c>
      <c r="AX151" s="260" t="s">
        <v>400</v>
      </c>
      <c r="AY151" s="262" t="s">
        <v>401</v>
      </c>
    </row>
    <row r="152" spans="2:65" s="260" customFormat="1" hidden="1">
      <c r="B152" s="261"/>
      <c r="D152" s="452" t="s">
        <v>966</v>
      </c>
      <c r="E152" s="262" t="s">
        <v>335</v>
      </c>
      <c r="F152" s="453"/>
      <c r="H152" s="454"/>
      <c r="M152" s="261"/>
      <c r="N152" s="263"/>
      <c r="X152" s="264"/>
      <c r="AT152" s="262" t="s">
        <v>966</v>
      </c>
      <c r="AU152" s="262" t="s">
        <v>885</v>
      </c>
      <c r="AV152" s="260" t="s">
        <v>885</v>
      </c>
      <c r="AW152" s="260" t="s">
        <v>409</v>
      </c>
      <c r="AX152" s="260" t="s">
        <v>400</v>
      </c>
      <c r="AY152" s="262" t="s">
        <v>401</v>
      </c>
    </row>
    <row r="153" spans="2:65" s="260" customFormat="1" hidden="1">
      <c r="B153" s="261"/>
      <c r="D153" s="452" t="s">
        <v>966</v>
      </c>
      <c r="E153" s="262" t="s">
        <v>335</v>
      </c>
      <c r="F153" s="453"/>
      <c r="H153" s="454"/>
      <c r="M153" s="261"/>
      <c r="N153" s="263"/>
      <c r="X153" s="264"/>
      <c r="AT153" s="262" t="s">
        <v>966</v>
      </c>
      <c r="AU153" s="262" t="s">
        <v>885</v>
      </c>
      <c r="AV153" s="260" t="s">
        <v>885</v>
      </c>
      <c r="AW153" s="260" t="s">
        <v>409</v>
      </c>
      <c r="AX153" s="260" t="s">
        <v>400</v>
      </c>
      <c r="AY153" s="262" t="s">
        <v>401</v>
      </c>
    </row>
    <row r="154" spans="2:65" s="260" customFormat="1">
      <c r="B154" s="261"/>
      <c r="D154" s="452" t="s">
        <v>966</v>
      </c>
      <c r="E154" s="262" t="s">
        <v>335</v>
      </c>
      <c r="F154" s="453" t="s">
        <v>470</v>
      </c>
      <c r="H154" s="454">
        <v>58.5</v>
      </c>
      <c r="M154" s="261"/>
      <c r="N154" s="263"/>
      <c r="X154" s="264"/>
      <c r="AT154" s="262" t="s">
        <v>966</v>
      </c>
      <c r="AU154" s="262" t="s">
        <v>885</v>
      </c>
      <c r="AV154" s="260" t="s">
        <v>885</v>
      </c>
      <c r="AW154" s="260" t="s">
        <v>409</v>
      </c>
      <c r="AX154" s="260" t="s">
        <v>400</v>
      </c>
      <c r="AY154" s="262" t="s">
        <v>401</v>
      </c>
    </row>
    <row r="155" spans="2:65" s="260" customFormat="1" hidden="1">
      <c r="B155" s="261"/>
      <c r="D155" s="452" t="s">
        <v>966</v>
      </c>
      <c r="E155" s="262" t="s">
        <v>335</v>
      </c>
      <c r="F155" s="453"/>
      <c r="H155" s="454"/>
      <c r="I155" s="445"/>
      <c r="M155" s="261"/>
      <c r="N155" s="263"/>
      <c r="X155" s="264"/>
      <c r="AT155" s="262" t="s">
        <v>966</v>
      </c>
      <c r="AU155" s="262" t="s">
        <v>885</v>
      </c>
      <c r="AV155" s="260" t="s">
        <v>885</v>
      </c>
      <c r="AW155" s="260" t="s">
        <v>409</v>
      </c>
      <c r="AX155" s="260" t="s">
        <v>400</v>
      </c>
      <c r="AY155" s="262" t="s">
        <v>401</v>
      </c>
    </row>
    <row r="156" spans="2:65" s="178" customFormat="1" ht="24.25" customHeight="1">
      <c r="B156" s="249"/>
      <c r="C156" s="455" t="s">
        <v>471</v>
      </c>
      <c r="D156" s="455" t="s">
        <v>436</v>
      </c>
      <c r="E156" s="456" t="s">
        <v>472</v>
      </c>
      <c r="F156" s="457" t="s">
        <v>473</v>
      </c>
      <c r="G156" s="458" t="s">
        <v>1069</v>
      </c>
      <c r="H156" s="459">
        <v>90.3</v>
      </c>
      <c r="I156" s="266"/>
      <c r="J156" s="494"/>
      <c r="K156" s="268">
        <f>ROUND(P156*H156,2)</f>
        <v>0</v>
      </c>
      <c r="L156" s="265" t="s">
        <v>405</v>
      </c>
      <c r="M156" s="269"/>
      <c r="N156" s="270" t="s">
        <v>335</v>
      </c>
      <c r="O156" s="254" t="s">
        <v>353</v>
      </c>
      <c r="P156" s="255">
        <f>I156+J156</f>
        <v>0</v>
      </c>
      <c r="Q156" s="255">
        <f>ROUND(I156*H156,2)</f>
        <v>0</v>
      </c>
      <c r="R156" s="255">
        <f>ROUND(J156*H156,2)</f>
        <v>0</v>
      </c>
      <c r="S156" s="256">
        <v>0</v>
      </c>
      <c r="T156" s="256">
        <f>S156*H156</f>
        <v>0</v>
      </c>
      <c r="U156" s="256">
        <v>2.7999999999999998E-4</v>
      </c>
      <c r="V156" s="256">
        <f>U156*H156</f>
        <v>2.5283999999999997E-2</v>
      </c>
      <c r="W156" s="256">
        <v>0</v>
      </c>
      <c r="X156" s="257">
        <f>W156*H156</f>
        <v>0</v>
      </c>
      <c r="AR156" s="258" t="s">
        <v>435</v>
      </c>
      <c r="AT156" s="258" t="s">
        <v>436</v>
      </c>
      <c r="AU156" s="258" t="s">
        <v>885</v>
      </c>
      <c r="AY156" s="171" t="s">
        <v>401</v>
      </c>
      <c r="BE156" s="259">
        <f>IF(O156="základní",K156,0)</f>
        <v>0</v>
      </c>
      <c r="BF156" s="259">
        <f>IF(O156="snížená",K156,0)</f>
        <v>0</v>
      </c>
      <c r="BG156" s="259">
        <f>IF(O156="zákl. přenesená",K156,0)</f>
        <v>0</v>
      </c>
      <c r="BH156" s="259">
        <f>IF(O156="sníž. přenesená",K156,0)</f>
        <v>0</v>
      </c>
      <c r="BI156" s="259">
        <f>IF(O156="nulová",K156,0)</f>
        <v>0</v>
      </c>
      <c r="BJ156" s="171" t="s">
        <v>883</v>
      </c>
      <c r="BK156" s="259">
        <f>ROUND(P156*H156,2)</f>
        <v>0</v>
      </c>
      <c r="BL156" s="171" t="s">
        <v>406</v>
      </c>
      <c r="BM156" s="258" t="s">
        <v>474</v>
      </c>
    </row>
    <row r="157" spans="2:65" s="260" customFormat="1">
      <c r="B157" s="261"/>
      <c r="D157" s="452" t="s">
        <v>966</v>
      </c>
      <c r="F157" s="453" t="s">
        <v>475</v>
      </c>
      <c r="H157" s="454">
        <v>90.3</v>
      </c>
      <c r="M157" s="261"/>
      <c r="N157" s="263"/>
      <c r="X157" s="264"/>
      <c r="AT157" s="262" t="s">
        <v>966</v>
      </c>
      <c r="AU157" s="262" t="s">
        <v>885</v>
      </c>
      <c r="AV157" s="260" t="s">
        <v>885</v>
      </c>
      <c r="AW157" s="260" t="s">
        <v>331</v>
      </c>
      <c r="AX157" s="260" t="s">
        <v>883</v>
      </c>
      <c r="AY157" s="262" t="s">
        <v>401</v>
      </c>
    </row>
    <row r="158" spans="2:65" s="178" customFormat="1" ht="24" hidden="1" customHeight="1">
      <c r="B158" s="249"/>
      <c r="C158" s="447"/>
      <c r="D158" s="447"/>
      <c r="E158" s="448"/>
      <c r="F158" s="449"/>
      <c r="G158" s="450"/>
      <c r="H158" s="451"/>
      <c r="I158" s="493"/>
      <c r="J158" s="252"/>
      <c r="K158" s="251"/>
      <c r="L158" s="250"/>
      <c r="M158" s="179"/>
      <c r="N158" s="253"/>
      <c r="O158" s="254"/>
      <c r="P158" s="255"/>
      <c r="Q158" s="255"/>
      <c r="R158" s="255"/>
      <c r="S158" s="256"/>
      <c r="T158" s="256"/>
      <c r="U158" s="256"/>
      <c r="V158" s="256"/>
      <c r="W158" s="256"/>
      <c r="X158" s="257"/>
      <c r="AR158" s="258"/>
      <c r="AT158" s="258"/>
      <c r="AU158" s="258"/>
      <c r="AY158" s="171"/>
      <c r="BE158" s="259"/>
      <c r="BF158" s="259"/>
      <c r="BG158" s="259"/>
      <c r="BH158" s="259"/>
      <c r="BI158" s="259"/>
      <c r="BJ158" s="171"/>
      <c r="BK158" s="259"/>
      <c r="BL158" s="171"/>
      <c r="BM158" s="258"/>
    </row>
    <row r="159" spans="2:65" s="260" customFormat="1" hidden="1">
      <c r="B159" s="261"/>
      <c r="D159" s="452"/>
      <c r="E159" s="262"/>
      <c r="F159" s="453"/>
      <c r="H159" s="454"/>
      <c r="J159" s="445"/>
      <c r="M159" s="261"/>
      <c r="N159" s="263"/>
      <c r="X159" s="264"/>
      <c r="AT159" s="262"/>
      <c r="AU159" s="262"/>
      <c r="AY159" s="262"/>
    </row>
    <row r="160" spans="2:65" s="178" customFormat="1" ht="24" hidden="1" customHeight="1">
      <c r="B160" s="249"/>
      <c r="C160" s="455"/>
      <c r="D160" s="455"/>
      <c r="E160" s="456"/>
      <c r="F160" s="457"/>
      <c r="G160" s="458"/>
      <c r="H160" s="459"/>
      <c r="I160" s="495"/>
      <c r="J160" s="267"/>
      <c r="K160" s="268"/>
      <c r="L160" s="265"/>
      <c r="M160" s="269"/>
      <c r="N160" s="270"/>
      <c r="O160" s="254"/>
      <c r="P160" s="255"/>
      <c r="Q160" s="255"/>
      <c r="R160" s="255"/>
      <c r="S160" s="256"/>
      <c r="T160" s="256"/>
      <c r="U160" s="256"/>
      <c r="V160" s="256"/>
      <c r="W160" s="256"/>
      <c r="X160" s="257"/>
      <c r="AR160" s="258"/>
      <c r="AT160" s="258"/>
      <c r="AU160" s="258"/>
      <c r="AY160" s="171"/>
      <c r="BE160" s="259"/>
      <c r="BF160" s="259"/>
      <c r="BG160" s="259"/>
      <c r="BH160" s="259"/>
      <c r="BI160" s="259"/>
      <c r="BJ160" s="171"/>
      <c r="BK160" s="259"/>
      <c r="BL160" s="171"/>
      <c r="BM160" s="258"/>
    </row>
    <row r="161" spans="2:65" s="260" customFormat="1" hidden="1">
      <c r="B161" s="261"/>
      <c r="D161" s="452"/>
      <c r="F161" s="453"/>
      <c r="H161" s="454"/>
      <c r="J161" s="445"/>
      <c r="M161" s="261"/>
      <c r="N161" s="263"/>
      <c r="X161" s="264"/>
      <c r="AT161" s="262"/>
      <c r="AU161" s="262"/>
      <c r="AY161" s="262"/>
    </row>
    <row r="162" spans="2:65" s="178" customFormat="1" ht="24.25" customHeight="1">
      <c r="B162" s="249"/>
      <c r="C162" s="447">
        <v>16</v>
      </c>
      <c r="D162" s="447" t="s">
        <v>402</v>
      </c>
      <c r="E162" s="448" t="s">
        <v>476</v>
      </c>
      <c r="F162" s="449" t="s">
        <v>477</v>
      </c>
      <c r="G162" s="450" t="s">
        <v>972</v>
      </c>
      <c r="H162" s="451">
        <v>5</v>
      </c>
      <c r="I162" s="493">
        <v>0</v>
      </c>
      <c r="J162" s="252"/>
      <c r="K162" s="251">
        <f>ROUND(P162*H162,2)</f>
        <v>0</v>
      </c>
      <c r="L162" s="250" t="s">
        <v>405</v>
      </c>
      <c r="M162" s="179"/>
      <c r="N162" s="253" t="s">
        <v>335</v>
      </c>
      <c r="O162" s="254" t="s">
        <v>353</v>
      </c>
      <c r="P162" s="255">
        <f>I162+J162</f>
        <v>0</v>
      </c>
      <c r="Q162" s="255">
        <f>ROUND(I162*H162,2)</f>
        <v>0</v>
      </c>
      <c r="R162" s="255">
        <f>ROUND(J162*H162,2)</f>
        <v>0</v>
      </c>
      <c r="S162" s="256">
        <v>0.47299999999999998</v>
      </c>
      <c r="T162" s="256">
        <f>S162*H162</f>
        <v>2.3649999999999998</v>
      </c>
      <c r="U162" s="256">
        <v>0</v>
      </c>
      <c r="V162" s="256">
        <f>U162*H162</f>
        <v>0</v>
      </c>
      <c r="W162" s="256">
        <v>0</v>
      </c>
      <c r="X162" s="257">
        <f>W162*H162</f>
        <v>0</v>
      </c>
      <c r="AR162" s="258" t="s">
        <v>406</v>
      </c>
      <c r="AT162" s="258" t="s">
        <v>402</v>
      </c>
      <c r="AU162" s="258" t="s">
        <v>885</v>
      </c>
      <c r="AY162" s="171" t="s">
        <v>401</v>
      </c>
      <c r="BE162" s="259">
        <f>IF(O162="základní",K162,0)</f>
        <v>0</v>
      </c>
      <c r="BF162" s="259">
        <f>IF(O162="snížená",K162,0)</f>
        <v>0</v>
      </c>
      <c r="BG162" s="259">
        <f>IF(O162="zákl. přenesená",K162,0)</f>
        <v>0</v>
      </c>
      <c r="BH162" s="259">
        <f>IF(O162="sníž. přenesená",K162,0)</f>
        <v>0</v>
      </c>
      <c r="BI162" s="259">
        <f>IF(O162="nulová",K162,0)</f>
        <v>0</v>
      </c>
      <c r="BJ162" s="171" t="s">
        <v>883</v>
      </c>
      <c r="BK162" s="259">
        <f>ROUND(P162*H162,2)</f>
        <v>0</v>
      </c>
      <c r="BL162" s="171" t="s">
        <v>406</v>
      </c>
      <c r="BM162" s="258" t="s">
        <v>478</v>
      </c>
    </row>
    <row r="163" spans="2:65" s="178" customFormat="1" ht="24.25" customHeight="1">
      <c r="B163" s="249"/>
      <c r="C163" s="455">
        <v>17</v>
      </c>
      <c r="D163" s="455" t="s">
        <v>436</v>
      </c>
      <c r="E163" s="456" t="s">
        <v>479</v>
      </c>
      <c r="F163" s="457" t="s">
        <v>480</v>
      </c>
      <c r="G163" s="458" t="s">
        <v>972</v>
      </c>
      <c r="H163" s="459">
        <v>5</v>
      </c>
      <c r="I163" s="266"/>
      <c r="J163" s="494"/>
      <c r="K163" s="268">
        <f>ROUND(P163*H163,2)</f>
        <v>0</v>
      </c>
      <c r="L163" s="265" t="s">
        <v>405</v>
      </c>
      <c r="M163" s="269"/>
      <c r="N163" s="270" t="s">
        <v>335</v>
      </c>
      <c r="O163" s="254" t="s">
        <v>353</v>
      </c>
      <c r="P163" s="255">
        <f>I163+J163</f>
        <v>0</v>
      </c>
      <c r="Q163" s="255">
        <f>ROUND(I163*H163,2)</f>
        <v>0</v>
      </c>
      <c r="R163" s="255">
        <f>ROUND(J163*H163,2)</f>
        <v>0</v>
      </c>
      <c r="S163" s="256">
        <v>0</v>
      </c>
      <c r="T163" s="256">
        <f>S163*H163</f>
        <v>0</v>
      </c>
      <c r="U163" s="256">
        <v>5.0000000000000002E-5</v>
      </c>
      <c r="V163" s="256">
        <f>U163*H163</f>
        <v>2.5000000000000001E-4</v>
      </c>
      <c r="W163" s="256">
        <v>0</v>
      </c>
      <c r="X163" s="257">
        <f>W163*H163</f>
        <v>0</v>
      </c>
      <c r="AR163" s="258" t="s">
        <v>435</v>
      </c>
      <c r="AT163" s="258" t="s">
        <v>436</v>
      </c>
      <c r="AU163" s="258" t="s">
        <v>885</v>
      </c>
      <c r="AY163" s="171" t="s">
        <v>401</v>
      </c>
      <c r="BE163" s="259">
        <f>IF(O163="základní",K163,0)</f>
        <v>0</v>
      </c>
      <c r="BF163" s="259">
        <f>IF(O163="snížená",K163,0)</f>
        <v>0</v>
      </c>
      <c r="BG163" s="259">
        <f>IF(O163="zákl. přenesená",K163,0)</f>
        <v>0</v>
      </c>
      <c r="BH163" s="259">
        <f>IF(O163="sníž. přenesená",K163,0)</f>
        <v>0</v>
      </c>
      <c r="BI163" s="259">
        <f>IF(O163="nulová",K163,0)</f>
        <v>0</v>
      </c>
      <c r="BJ163" s="171" t="s">
        <v>883</v>
      </c>
      <c r="BK163" s="259">
        <f>ROUND(P163*H163,2)</f>
        <v>0</v>
      </c>
      <c r="BL163" s="171" t="s">
        <v>406</v>
      </c>
      <c r="BM163" s="258" t="s">
        <v>481</v>
      </c>
    </row>
    <row r="164" spans="2:65" s="178" customFormat="1" ht="24.25" customHeight="1">
      <c r="B164" s="249"/>
      <c r="C164" s="447">
        <v>18</v>
      </c>
      <c r="D164" s="447" t="s">
        <v>402</v>
      </c>
      <c r="E164" s="448" t="s">
        <v>482</v>
      </c>
      <c r="F164" s="449" t="s">
        <v>483</v>
      </c>
      <c r="G164" s="450" t="s">
        <v>972</v>
      </c>
      <c r="H164" s="451">
        <v>3</v>
      </c>
      <c r="I164" s="493">
        <v>0</v>
      </c>
      <c r="J164" s="252"/>
      <c r="K164" s="251">
        <f>ROUND(P164*H164,2)</f>
        <v>0</v>
      </c>
      <c r="L164" s="250" t="s">
        <v>405</v>
      </c>
      <c r="M164" s="179"/>
      <c r="N164" s="253" t="s">
        <v>335</v>
      </c>
      <c r="O164" s="254" t="s">
        <v>353</v>
      </c>
      <c r="P164" s="255">
        <f>I164+J164</f>
        <v>0</v>
      </c>
      <c r="Q164" s="255">
        <f>ROUND(I164*H164,2)</f>
        <v>0</v>
      </c>
      <c r="R164" s="255">
        <f>ROUND(J164*H164,2)</f>
        <v>0</v>
      </c>
      <c r="S164" s="256">
        <v>0.47299999999999998</v>
      </c>
      <c r="T164" s="256">
        <f>S164*H164</f>
        <v>1.419</v>
      </c>
      <c r="U164" s="256">
        <v>0</v>
      </c>
      <c r="V164" s="256">
        <f>U164*H164</f>
        <v>0</v>
      </c>
      <c r="W164" s="256">
        <v>0</v>
      </c>
      <c r="X164" s="257">
        <f>W164*H164</f>
        <v>0</v>
      </c>
      <c r="AR164" s="258" t="s">
        <v>406</v>
      </c>
      <c r="AT164" s="258" t="s">
        <v>402</v>
      </c>
      <c r="AU164" s="258" t="s">
        <v>885</v>
      </c>
      <c r="AY164" s="171" t="s">
        <v>401</v>
      </c>
      <c r="BE164" s="259">
        <f>IF(O164="základní",K164,0)</f>
        <v>0</v>
      </c>
      <c r="BF164" s="259">
        <f>IF(O164="snížená",K164,0)</f>
        <v>0</v>
      </c>
      <c r="BG164" s="259">
        <f>IF(O164="zákl. přenesená",K164,0)</f>
        <v>0</v>
      </c>
      <c r="BH164" s="259">
        <f>IF(O164="sníž. přenesená",K164,0)</f>
        <v>0</v>
      </c>
      <c r="BI164" s="259">
        <f>IF(O164="nulová",K164,0)</f>
        <v>0</v>
      </c>
      <c r="BJ164" s="171" t="s">
        <v>883</v>
      </c>
      <c r="BK164" s="259">
        <f>ROUND(P164*H164,2)</f>
        <v>0</v>
      </c>
      <c r="BL164" s="171" t="s">
        <v>406</v>
      </c>
      <c r="BM164" s="258" t="s">
        <v>484</v>
      </c>
    </row>
    <row r="165" spans="2:65" s="178" customFormat="1" ht="24.25" customHeight="1">
      <c r="B165" s="249"/>
      <c r="C165" s="455">
        <v>19</v>
      </c>
      <c r="D165" s="455" t="s">
        <v>436</v>
      </c>
      <c r="E165" s="456" t="s">
        <v>485</v>
      </c>
      <c r="F165" s="457" t="s">
        <v>486</v>
      </c>
      <c r="G165" s="458" t="s">
        <v>972</v>
      </c>
      <c r="H165" s="459">
        <v>3</v>
      </c>
      <c r="I165" s="266"/>
      <c r="J165" s="494"/>
      <c r="K165" s="268">
        <f>ROUND(P165*H165,2)</f>
        <v>0</v>
      </c>
      <c r="L165" s="265" t="s">
        <v>405</v>
      </c>
      <c r="M165" s="269"/>
      <c r="N165" s="270" t="s">
        <v>335</v>
      </c>
      <c r="O165" s="254" t="s">
        <v>353</v>
      </c>
      <c r="P165" s="255">
        <f>I165+J165</f>
        <v>0</v>
      </c>
      <c r="Q165" s="255">
        <f>ROUND(I165*H165,2)</f>
        <v>0</v>
      </c>
      <c r="R165" s="255">
        <f>ROUND(J165*H165,2)</f>
        <v>0</v>
      </c>
      <c r="S165" s="256">
        <v>0</v>
      </c>
      <c r="T165" s="256">
        <f>S165*H165</f>
        <v>0</v>
      </c>
      <c r="U165" s="256">
        <v>8.0000000000000007E-5</v>
      </c>
      <c r="V165" s="256">
        <f>U165*H165</f>
        <v>2.4000000000000003E-4</v>
      </c>
      <c r="W165" s="256">
        <v>0</v>
      </c>
      <c r="X165" s="257">
        <f>W165*H165</f>
        <v>0</v>
      </c>
      <c r="AR165" s="258" t="s">
        <v>435</v>
      </c>
      <c r="AT165" s="258" t="s">
        <v>436</v>
      </c>
      <c r="AU165" s="258" t="s">
        <v>885</v>
      </c>
      <c r="AY165" s="171" t="s">
        <v>401</v>
      </c>
      <c r="BE165" s="259">
        <f>IF(O165="základní",K165,0)</f>
        <v>0</v>
      </c>
      <c r="BF165" s="259">
        <f>IF(O165="snížená",K165,0)</f>
        <v>0</v>
      </c>
      <c r="BG165" s="259">
        <f>IF(O165="zákl. přenesená",K165,0)</f>
        <v>0</v>
      </c>
      <c r="BH165" s="259">
        <f>IF(O165="sníž. přenesená",K165,0)</f>
        <v>0</v>
      </c>
      <c r="BI165" s="259">
        <f>IF(O165="nulová",K165,0)</f>
        <v>0</v>
      </c>
      <c r="BJ165" s="171" t="s">
        <v>883</v>
      </c>
      <c r="BK165" s="259">
        <f>ROUND(P165*H165,2)</f>
        <v>0</v>
      </c>
      <c r="BL165" s="171" t="s">
        <v>406</v>
      </c>
      <c r="BM165" s="258" t="s">
        <v>487</v>
      </c>
    </row>
    <row r="166" spans="2:65" s="178" customFormat="1" ht="24" hidden="1" customHeight="1">
      <c r="B166" s="249"/>
      <c r="C166" s="447"/>
      <c r="D166" s="447"/>
      <c r="E166" s="448"/>
      <c r="F166" s="449"/>
      <c r="G166" s="450"/>
      <c r="H166" s="451"/>
      <c r="I166" s="251"/>
      <c r="J166" s="252"/>
      <c r="K166" s="251"/>
      <c r="L166" s="250"/>
      <c r="M166" s="179"/>
      <c r="N166" s="253"/>
      <c r="O166" s="254"/>
      <c r="P166" s="255"/>
      <c r="Q166" s="255"/>
      <c r="R166" s="255"/>
      <c r="S166" s="256"/>
      <c r="T166" s="256"/>
      <c r="U166" s="256"/>
      <c r="V166" s="256"/>
      <c r="W166" s="256"/>
      <c r="X166" s="257"/>
      <c r="AR166" s="258"/>
      <c r="AT166" s="258"/>
      <c r="AU166" s="258"/>
      <c r="AY166" s="171"/>
      <c r="BE166" s="259"/>
      <c r="BF166" s="259"/>
      <c r="BG166" s="259"/>
      <c r="BH166" s="259"/>
      <c r="BI166" s="259"/>
      <c r="BJ166" s="171"/>
      <c r="BK166" s="259"/>
      <c r="BL166" s="171"/>
      <c r="BM166" s="258"/>
    </row>
    <row r="167" spans="2:65" s="178" customFormat="1" ht="24" hidden="1" customHeight="1">
      <c r="B167" s="249"/>
      <c r="C167" s="455"/>
      <c r="D167" s="455"/>
      <c r="E167" s="456"/>
      <c r="F167" s="457"/>
      <c r="G167" s="458"/>
      <c r="H167" s="459"/>
      <c r="I167" s="266"/>
      <c r="J167" s="267"/>
      <c r="K167" s="268"/>
      <c r="L167" s="265"/>
      <c r="M167" s="269"/>
      <c r="N167" s="270"/>
      <c r="O167" s="254"/>
      <c r="P167" s="255"/>
      <c r="Q167" s="255"/>
      <c r="R167" s="255"/>
      <c r="S167" s="256"/>
      <c r="T167" s="256"/>
      <c r="U167" s="256"/>
      <c r="V167" s="256"/>
      <c r="W167" s="256"/>
      <c r="X167" s="257"/>
      <c r="AR167" s="258"/>
      <c r="AT167" s="258"/>
      <c r="AU167" s="258"/>
      <c r="AY167" s="171"/>
      <c r="BE167" s="259"/>
      <c r="BF167" s="259"/>
      <c r="BG167" s="259"/>
      <c r="BH167" s="259"/>
      <c r="BI167" s="259"/>
      <c r="BJ167" s="171"/>
      <c r="BK167" s="259"/>
      <c r="BL167" s="171"/>
      <c r="BM167" s="258"/>
    </row>
    <row r="168" spans="2:65" s="178" customFormat="1" ht="24" hidden="1" customHeight="1">
      <c r="B168" s="249"/>
      <c r="C168" s="455"/>
      <c r="D168" s="455"/>
      <c r="E168" s="456"/>
      <c r="F168" s="457"/>
      <c r="G168" s="458"/>
      <c r="H168" s="459"/>
      <c r="I168" s="266"/>
      <c r="J168" s="267"/>
      <c r="K168" s="268"/>
      <c r="L168" s="265"/>
      <c r="M168" s="269"/>
      <c r="N168" s="270"/>
      <c r="O168" s="254"/>
      <c r="P168" s="255"/>
      <c r="Q168" s="255"/>
      <c r="R168" s="255"/>
      <c r="S168" s="256"/>
      <c r="T168" s="256"/>
      <c r="U168" s="256"/>
      <c r="V168" s="256"/>
      <c r="W168" s="256"/>
      <c r="X168" s="257"/>
      <c r="AR168" s="258"/>
      <c r="AT168" s="258"/>
      <c r="AU168" s="258"/>
      <c r="AY168" s="171"/>
      <c r="BE168" s="259"/>
      <c r="BF168" s="259"/>
      <c r="BG168" s="259"/>
      <c r="BH168" s="259"/>
      <c r="BI168" s="259"/>
      <c r="BJ168" s="171"/>
      <c r="BK168" s="259"/>
      <c r="BL168" s="171"/>
      <c r="BM168" s="258"/>
    </row>
    <row r="169" spans="2:65" s="178" customFormat="1" ht="24" hidden="1" customHeight="1">
      <c r="B169" s="249"/>
      <c r="C169" s="447"/>
      <c r="D169" s="447"/>
      <c r="E169" s="448"/>
      <c r="F169" s="449"/>
      <c r="G169" s="450"/>
      <c r="H169" s="451"/>
      <c r="I169" s="251"/>
      <c r="J169" s="252"/>
      <c r="K169" s="251"/>
      <c r="L169" s="250"/>
      <c r="M169" s="179"/>
      <c r="N169" s="253"/>
      <c r="O169" s="254"/>
      <c r="P169" s="255"/>
      <c r="Q169" s="255"/>
      <c r="R169" s="255"/>
      <c r="S169" s="256"/>
      <c r="T169" s="256"/>
      <c r="U169" s="256"/>
      <c r="V169" s="256"/>
      <c r="W169" s="256"/>
      <c r="X169" s="257"/>
      <c r="AR169" s="258"/>
      <c r="AT169" s="258"/>
      <c r="AU169" s="258"/>
      <c r="AY169" s="171"/>
      <c r="BE169" s="259"/>
      <c r="BF169" s="259"/>
      <c r="BG169" s="259"/>
      <c r="BH169" s="259"/>
      <c r="BI169" s="259"/>
      <c r="BJ169" s="171"/>
      <c r="BK169" s="259"/>
      <c r="BL169" s="171"/>
      <c r="BM169" s="258"/>
    </row>
    <row r="170" spans="2:65" s="178" customFormat="1" ht="24" hidden="1" customHeight="1">
      <c r="B170" s="249"/>
      <c r="C170" s="455"/>
      <c r="D170" s="455"/>
      <c r="E170" s="456"/>
      <c r="F170" s="457"/>
      <c r="G170" s="458"/>
      <c r="H170" s="459"/>
      <c r="I170" s="266"/>
      <c r="J170" s="267"/>
      <c r="K170" s="268"/>
      <c r="L170" s="265"/>
      <c r="M170" s="269"/>
      <c r="N170" s="270"/>
      <c r="O170" s="254"/>
      <c r="P170" s="255"/>
      <c r="Q170" s="255"/>
      <c r="R170" s="255"/>
      <c r="S170" s="256"/>
      <c r="T170" s="256"/>
      <c r="U170" s="256"/>
      <c r="V170" s="256"/>
      <c r="W170" s="256"/>
      <c r="X170" s="257"/>
      <c r="AR170" s="258"/>
      <c r="AT170" s="258"/>
      <c r="AU170" s="258"/>
      <c r="AY170" s="171"/>
      <c r="BE170" s="259"/>
      <c r="BF170" s="259"/>
      <c r="BG170" s="259"/>
      <c r="BH170" s="259"/>
      <c r="BI170" s="259"/>
      <c r="BJ170" s="171"/>
      <c r="BK170" s="259"/>
      <c r="BL170" s="171"/>
      <c r="BM170" s="258"/>
    </row>
    <row r="171" spans="2:65" s="178" customFormat="1" ht="24" hidden="1" customHeight="1">
      <c r="B171" s="249"/>
      <c r="C171" s="447"/>
      <c r="D171" s="447"/>
      <c r="E171" s="448"/>
      <c r="F171" s="449"/>
      <c r="G171" s="450"/>
      <c r="H171" s="451"/>
      <c r="I171" s="251"/>
      <c r="J171" s="252"/>
      <c r="K171" s="251"/>
      <c r="L171" s="250"/>
      <c r="M171" s="179"/>
      <c r="N171" s="253"/>
      <c r="O171" s="254"/>
      <c r="P171" s="255"/>
      <c r="Q171" s="255"/>
      <c r="R171" s="255"/>
      <c r="S171" s="256"/>
      <c r="T171" s="256"/>
      <c r="U171" s="256"/>
      <c r="V171" s="256"/>
      <c r="W171" s="256"/>
      <c r="X171" s="257"/>
      <c r="AR171" s="258"/>
      <c r="AT171" s="258"/>
      <c r="AU171" s="258"/>
      <c r="AY171" s="171"/>
      <c r="BE171" s="259"/>
      <c r="BF171" s="259"/>
      <c r="BG171" s="259"/>
      <c r="BH171" s="259"/>
      <c r="BI171" s="259"/>
      <c r="BJ171" s="171"/>
      <c r="BK171" s="259"/>
      <c r="BL171" s="171"/>
      <c r="BM171" s="258"/>
    </row>
    <row r="172" spans="2:65" s="178" customFormat="1" ht="24" hidden="1" customHeight="1">
      <c r="B172" s="249"/>
      <c r="C172" s="455"/>
      <c r="D172" s="455"/>
      <c r="E172" s="456"/>
      <c r="F172" s="457"/>
      <c r="G172" s="458"/>
      <c r="H172" s="459"/>
      <c r="I172" s="266"/>
      <c r="J172" s="267"/>
      <c r="K172" s="268"/>
      <c r="L172" s="265"/>
      <c r="M172" s="269"/>
      <c r="N172" s="270"/>
      <c r="O172" s="254"/>
      <c r="P172" s="255"/>
      <c r="Q172" s="255"/>
      <c r="R172" s="255"/>
      <c r="S172" s="256"/>
      <c r="T172" s="256"/>
      <c r="U172" s="256"/>
      <c r="V172" s="256"/>
      <c r="W172" s="256"/>
      <c r="X172" s="257"/>
      <c r="AR172" s="258"/>
      <c r="AT172" s="258"/>
      <c r="AU172" s="258"/>
      <c r="AY172" s="171"/>
      <c r="BE172" s="259"/>
      <c r="BF172" s="259"/>
      <c r="BG172" s="259"/>
      <c r="BH172" s="259"/>
      <c r="BI172" s="259"/>
      <c r="BJ172" s="171"/>
      <c r="BK172" s="259"/>
      <c r="BL172" s="171"/>
      <c r="BM172" s="258"/>
    </row>
    <row r="173" spans="2:65" s="178" customFormat="1" ht="24" hidden="1" customHeight="1">
      <c r="B173" s="249"/>
      <c r="C173" s="447"/>
      <c r="D173" s="447"/>
      <c r="E173" s="448"/>
      <c r="F173" s="449"/>
      <c r="G173" s="450"/>
      <c r="H173" s="451"/>
      <c r="I173" s="251"/>
      <c r="J173" s="252"/>
      <c r="K173" s="251"/>
      <c r="L173" s="250"/>
      <c r="M173" s="179"/>
      <c r="N173" s="253"/>
      <c r="O173" s="254"/>
      <c r="P173" s="255"/>
      <c r="Q173" s="255"/>
      <c r="R173" s="255"/>
      <c r="S173" s="256"/>
      <c r="T173" s="256"/>
      <c r="U173" s="256"/>
      <c r="V173" s="256"/>
      <c r="W173" s="256"/>
      <c r="X173" s="257"/>
      <c r="AR173" s="258"/>
      <c r="AT173" s="258"/>
      <c r="AU173" s="258"/>
      <c r="AY173" s="171"/>
      <c r="BE173" s="259"/>
      <c r="BF173" s="259"/>
      <c r="BG173" s="259"/>
      <c r="BH173" s="259"/>
      <c r="BI173" s="259"/>
      <c r="BJ173" s="171"/>
      <c r="BK173" s="259"/>
      <c r="BL173" s="171"/>
      <c r="BM173" s="258"/>
    </row>
    <row r="174" spans="2:65" s="178" customFormat="1" ht="24" hidden="1" customHeight="1">
      <c r="B174" s="249"/>
      <c r="C174" s="455"/>
      <c r="D174" s="455"/>
      <c r="E174" s="456"/>
      <c r="F174" s="457"/>
      <c r="G174" s="458"/>
      <c r="H174" s="459"/>
      <c r="I174" s="266"/>
      <c r="J174" s="267"/>
      <c r="K174" s="268"/>
      <c r="L174" s="265"/>
      <c r="M174" s="269"/>
      <c r="N174" s="270"/>
      <c r="O174" s="254"/>
      <c r="P174" s="255"/>
      <c r="Q174" s="255"/>
      <c r="R174" s="255"/>
      <c r="S174" s="256"/>
      <c r="T174" s="256"/>
      <c r="U174" s="256"/>
      <c r="V174" s="256"/>
      <c r="W174" s="256"/>
      <c r="X174" s="257"/>
      <c r="AR174" s="258"/>
      <c r="AT174" s="258"/>
      <c r="AU174" s="258"/>
      <c r="AY174" s="171"/>
      <c r="BE174" s="259"/>
      <c r="BF174" s="259"/>
      <c r="BG174" s="259"/>
      <c r="BH174" s="259"/>
      <c r="BI174" s="259"/>
      <c r="BJ174" s="171"/>
      <c r="BK174" s="259"/>
      <c r="BL174" s="171"/>
      <c r="BM174" s="258"/>
    </row>
    <row r="175" spans="2:65" s="178" customFormat="1" ht="24.25" customHeight="1">
      <c r="B175" s="249"/>
      <c r="C175" s="447">
        <v>20</v>
      </c>
      <c r="D175" s="447" t="s">
        <v>402</v>
      </c>
      <c r="E175" s="448" t="s">
        <v>488</v>
      </c>
      <c r="F175" s="449" t="s">
        <v>489</v>
      </c>
      <c r="G175" s="450" t="s">
        <v>972</v>
      </c>
      <c r="H175" s="451">
        <v>1</v>
      </c>
      <c r="I175" s="252"/>
      <c r="J175" s="252"/>
      <c r="K175" s="251">
        <f>ROUND(P175*H175,2)</f>
        <v>0</v>
      </c>
      <c r="L175" s="250" t="s">
        <v>405</v>
      </c>
      <c r="M175" s="179"/>
      <c r="N175" s="253" t="s">
        <v>335</v>
      </c>
      <c r="O175" s="254" t="s">
        <v>353</v>
      </c>
      <c r="P175" s="255">
        <f>I175+J175</f>
        <v>0</v>
      </c>
      <c r="Q175" s="255">
        <f>ROUND(I175*H175,2)</f>
        <v>0</v>
      </c>
      <c r="R175" s="255">
        <f>ROUND(J175*H175,2)</f>
        <v>0</v>
      </c>
      <c r="S175" s="256">
        <v>0.33300000000000002</v>
      </c>
      <c r="T175" s="256">
        <f>S175*H175</f>
        <v>0.33300000000000002</v>
      </c>
      <c r="U175" s="256">
        <v>1E-4</v>
      </c>
      <c r="V175" s="256">
        <f>U175*H175</f>
        <v>1E-4</v>
      </c>
      <c r="W175" s="256">
        <v>0</v>
      </c>
      <c r="X175" s="257">
        <f>W175*H175</f>
        <v>0</v>
      </c>
      <c r="AR175" s="258" t="s">
        <v>406</v>
      </c>
      <c r="AT175" s="258" t="s">
        <v>402</v>
      </c>
      <c r="AU175" s="258" t="s">
        <v>885</v>
      </c>
      <c r="AY175" s="171" t="s">
        <v>401</v>
      </c>
      <c r="BE175" s="259">
        <f>IF(O175="základní",K175,0)</f>
        <v>0</v>
      </c>
      <c r="BF175" s="259">
        <f>IF(O175="snížená",K175,0)</f>
        <v>0</v>
      </c>
      <c r="BG175" s="259">
        <f>IF(O175="zákl. přenesená",K175,0)</f>
        <v>0</v>
      </c>
      <c r="BH175" s="259">
        <f>IF(O175="sníž. přenesená",K175,0)</f>
        <v>0</v>
      </c>
      <c r="BI175" s="259">
        <f>IF(O175="nulová",K175,0)</f>
        <v>0</v>
      </c>
      <c r="BJ175" s="171" t="s">
        <v>883</v>
      </c>
      <c r="BK175" s="259">
        <f>ROUND(P175*H175,2)</f>
        <v>0</v>
      </c>
      <c r="BL175" s="171" t="s">
        <v>406</v>
      </c>
      <c r="BM175" s="258" t="s">
        <v>490</v>
      </c>
    </row>
    <row r="176" spans="2:65" s="178" customFormat="1" ht="24" hidden="1" customHeight="1">
      <c r="B176" s="249"/>
      <c r="C176" s="455"/>
      <c r="D176" s="455"/>
      <c r="E176" s="456"/>
      <c r="F176" s="457"/>
      <c r="G176" s="458"/>
      <c r="H176" s="459"/>
      <c r="I176" s="266"/>
      <c r="J176" s="267"/>
      <c r="K176" s="268"/>
      <c r="L176" s="265"/>
      <c r="M176" s="269"/>
      <c r="N176" s="270"/>
      <c r="O176" s="254"/>
      <c r="P176" s="255"/>
      <c r="Q176" s="255"/>
      <c r="R176" s="255"/>
      <c r="S176" s="256"/>
      <c r="T176" s="256"/>
      <c r="U176" s="256"/>
      <c r="V176" s="256"/>
      <c r="W176" s="256"/>
      <c r="X176" s="257"/>
      <c r="AR176" s="258"/>
      <c r="AT176" s="258"/>
      <c r="AU176" s="258"/>
      <c r="AY176" s="171"/>
      <c r="BE176" s="259"/>
      <c r="BF176" s="259"/>
      <c r="BG176" s="259"/>
      <c r="BH176" s="259"/>
      <c r="BI176" s="259"/>
      <c r="BJ176" s="171"/>
      <c r="BK176" s="259"/>
      <c r="BL176" s="171"/>
      <c r="BM176" s="258"/>
    </row>
    <row r="177" spans="2:65" s="178" customFormat="1" ht="24.25" customHeight="1">
      <c r="B177" s="249"/>
      <c r="C177" s="455">
        <v>21</v>
      </c>
      <c r="D177" s="455" t="s">
        <v>436</v>
      </c>
      <c r="E177" s="456" t="s">
        <v>491</v>
      </c>
      <c r="F177" s="457" t="s">
        <v>492</v>
      </c>
      <c r="G177" s="458" t="s">
        <v>972</v>
      </c>
      <c r="H177" s="459">
        <v>1</v>
      </c>
      <c r="I177" s="266"/>
      <c r="J177" s="494"/>
      <c r="K177" s="268">
        <f>ROUND(P177*H177,2)</f>
        <v>0</v>
      </c>
      <c r="L177" s="265" t="s">
        <v>405</v>
      </c>
      <c r="M177" s="269"/>
      <c r="N177" s="270" t="s">
        <v>335</v>
      </c>
      <c r="O177" s="254" t="s">
        <v>353</v>
      </c>
      <c r="P177" s="255">
        <f>I177+J177</f>
        <v>0</v>
      </c>
      <c r="Q177" s="255">
        <f>ROUND(I177*H177,2)</f>
        <v>0</v>
      </c>
      <c r="R177" s="255">
        <f>ROUND(J177*H177,2)</f>
        <v>0</v>
      </c>
      <c r="S177" s="256">
        <v>0</v>
      </c>
      <c r="T177" s="256">
        <f>S177*H177</f>
        <v>0</v>
      </c>
      <c r="U177" s="256">
        <v>2.5999999999999999E-3</v>
      </c>
      <c r="V177" s="256">
        <f>U177*H177</f>
        <v>2.5999999999999999E-3</v>
      </c>
      <c r="W177" s="256">
        <v>0</v>
      </c>
      <c r="X177" s="257">
        <f>W177*H177</f>
        <v>0</v>
      </c>
      <c r="AR177" s="258" t="s">
        <v>435</v>
      </c>
      <c r="AT177" s="258" t="s">
        <v>436</v>
      </c>
      <c r="AU177" s="258" t="s">
        <v>885</v>
      </c>
      <c r="AY177" s="171" t="s">
        <v>401</v>
      </c>
      <c r="BE177" s="259">
        <f>IF(O177="základní",K177,0)</f>
        <v>0</v>
      </c>
      <c r="BF177" s="259">
        <f>IF(O177="snížená",K177,0)</f>
        <v>0</v>
      </c>
      <c r="BG177" s="259">
        <f>IF(O177="zákl. přenesená",K177,0)</f>
        <v>0</v>
      </c>
      <c r="BH177" s="259">
        <f>IF(O177="sníž. přenesená",K177,0)</f>
        <v>0</v>
      </c>
      <c r="BI177" s="259">
        <f>IF(O177="nulová",K177,0)</f>
        <v>0</v>
      </c>
      <c r="BJ177" s="171" t="s">
        <v>883</v>
      </c>
      <c r="BK177" s="259">
        <f>ROUND(P177*H177,2)</f>
        <v>0</v>
      </c>
      <c r="BL177" s="171" t="s">
        <v>406</v>
      </c>
      <c r="BM177" s="258" t="s">
        <v>493</v>
      </c>
    </row>
    <row r="178" spans="2:65" s="178" customFormat="1" ht="24" customHeight="1">
      <c r="B178" s="249"/>
      <c r="C178" s="447">
        <v>22</v>
      </c>
      <c r="D178" s="447" t="s">
        <v>402</v>
      </c>
      <c r="E178" s="448" t="s">
        <v>494</v>
      </c>
      <c r="F178" s="449" t="s">
        <v>495</v>
      </c>
      <c r="G178" s="450" t="s">
        <v>972</v>
      </c>
      <c r="H178" s="451">
        <v>1</v>
      </c>
      <c r="I178" s="252"/>
      <c r="J178" s="252"/>
      <c r="K178" s="251">
        <f>ROUND(P178*H178,2)</f>
        <v>0</v>
      </c>
      <c r="L178" s="250" t="s">
        <v>405</v>
      </c>
      <c r="M178" s="179"/>
      <c r="N178" s="253" t="s">
        <v>335</v>
      </c>
      <c r="O178" s="254" t="s">
        <v>353</v>
      </c>
      <c r="P178" s="255">
        <f>I178+J178</f>
        <v>0</v>
      </c>
      <c r="Q178" s="255">
        <f>ROUND(I178*H178,2)</f>
        <v>0</v>
      </c>
      <c r="R178" s="255">
        <f>ROUND(J178*H178,2)</f>
        <v>0</v>
      </c>
      <c r="S178" s="256">
        <v>0.36599999999999999</v>
      </c>
      <c r="T178" s="256">
        <f>S178*H178</f>
        <v>0.36599999999999999</v>
      </c>
      <c r="U178" s="256">
        <v>1.6000000000000001E-4</v>
      </c>
      <c r="V178" s="256">
        <f>U178*H178</f>
        <v>1.6000000000000001E-4</v>
      </c>
      <c r="W178" s="256">
        <v>0</v>
      </c>
      <c r="X178" s="257">
        <f>W178*H178</f>
        <v>0</v>
      </c>
      <c r="AR178" s="258" t="s">
        <v>406</v>
      </c>
      <c r="AT178" s="258" t="s">
        <v>402</v>
      </c>
      <c r="AU178" s="258" t="s">
        <v>885</v>
      </c>
      <c r="AY178" s="171" t="s">
        <v>401</v>
      </c>
      <c r="BE178" s="259">
        <f>IF(O178="základní",K178,0)</f>
        <v>0</v>
      </c>
      <c r="BF178" s="259">
        <f>IF(O178="snížená",K178,0)</f>
        <v>0</v>
      </c>
      <c r="BG178" s="259">
        <f>IF(O178="zákl. přenesená",K178,0)</f>
        <v>0</v>
      </c>
      <c r="BH178" s="259">
        <f>IF(O178="sníž. přenesená",K178,0)</f>
        <v>0</v>
      </c>
      <c r="BI178" s="259">
        <f>IF(O178="nulová",K178,0)</f>
        <v>0</v>
      </c>
      <c r="BJ178" s="171" t="s">
        <v>883</v>
      </c>
      <c r="BK178" s="259">
        <f>ROUND(P178*H178,2)</f>
        <v>0</v>
      </c>
      <c r="BL178" s="171" t="s">
        <v>406</v>
      </c>
      <c r="BM178" s="258" t="s">
        <v>496</v>
      </c>
    </row>
    <row r="179" spans="2:65" s="178" customFormat="1" ht="24" hidden="1" customHeight="1">
      <c r="B179" s="249"/>
      <c r="C179" s="455"/>
      <c r="D179" s="455"/>
      <c r="E179" s="456"/>
      <c r="F179" s="457"/>
      <c r="G179" s="458"/>
      <c r="H179" s="459"/>
      <c r="I179" s="266"/>
      <c r="J179" s="267"/>
      <c r="K179" s="268"/>
      <c r="L179" s="265"/>
      <c r="M179" s="269"/>
      <c r="N179" s="270"/>
      <c r="O179" s="254"/>
      <c r="P179" s="255"/>
      <c r="Q179" s="255"/>
      <c r="R179" s="255"/>
      <c r="S179" s="256"/>
      <c r="T179" s="256"/>
      <c r="U179" s="256"/>
      <c r="V179" s="256"/>
      <c r="W179" s="256"/>
      <c r="X179" s="257"/>
      <c r="AR179" s="258"/>
      <c r="AT179" s="258"/>
      <c r="AU179" s="258"/>
      <c r="AY179" s="171"/>
      <c r="BE179" s="259"/>
      <c r="BF179" s="259"/>
      <c r="BG179" s="259"/>
      <c r="BH179" s="259"/>
      <c r="BI179" s="259"/>
      <c r="BJ179" s="171"/>
      <c r="BK179" s="259"/>
      <c r="BL179" s="171"/>
      <c r="BM179" s="258"/>
    </row>
    <row r="180" spans="2:65" s="178" customFormat="1" ht="24" customHeight="1">
      <c r="B180" s="249"/>
      <c r="C180" s="455">
        <v>23</v>
      </c>
      <c r="D180" s="455" t="s">
        <v>436</v>
      </c>
      <c r="E180" s="456" t="s">
        <v>497</v>
      </c>
      <c r="F180" s="457" t="s">
        <v>498</v>
      </c>
      <c r="G180" s="458" t="s">
        <v>972</v>
      </c>
      <c r="H180" s="459">
        <v>1</v>
      </c>
      <c r="I180" s="266"/>
      <c r="J180" s="494"/>
      <c r="K180" s="268">
        <f>ROUND(P180*H180,2)</f>
        <v>0</v>
      </c>
      <c r="L180" s="265" t="s">
        <v>405</v>
      </c>
      <c r="M180" s="269"/>
      <c r="N180" s="270" t="s">
        <v>335</v>
      </c>
      <c r="O180" s="254" t="s">
        <v>353</v>
      </c>
      <c r="P180" s="255">
        <f>I180+J180</f>
        <v>0</v>
      </c>
      <c r="Q180" s="255">
        <f>ROUND(I180*H180,2)</f>
        <v>0</v>
      </c>
      <c r="R180" s="255">
        <f>ROUND(J180*H180,2)</f>
        <v>0</v>
      </c>
      <c r="S180" s="256">
        <v>0</v>
      </c>
      <c r="T180" s="256">
        <f>S180*H180</f>
        <v>0</v>
      </c>
      <c r="U180" s="256">
        <v>3.5000000000000001E-3</v>
      </c>
      <c r="V180" s="256">
        <f>U180*H180</f>
        <v>3.5000000000000001E-3</v>
      </c>
      <c r="W180" s="256">
        <v>0</v>
      </c>
      <c r="X180" s="257">
        <f>W180*H180</f>
        <v>0</v>
      </c>
      <c r="AR180" s="258" t="s">
        <v>435</v>
      </c>
      <c r="AT180" s="258" t="s">
        <v>436</v>
      </c>
      <c r="AU180" s="258" t="s">
        <v>885</v>
      </c>
      <c r="AY180" s="171" t="s">
        <v>401</v>
      </c>
      <c r="BE180" s="259">
        <f>IF(O180="základní",K180,0)</f>
        <v>0</v>
      </c>
      <c r="BF180" s="259">
        <f>IF(O180="snížená",K180,0)</f>
        <v>0</v>
      </c>
      <c r="BG180" s="259">
        <f>IF(O180="zákl. přenesená",K180,0)</f>
        <v>0</v>
      </c>
      <c r="BH180" s="259">
        <f>IF(O180="sníž. přenesená",K180,0)</f>
        <v>0</v>
      </c>
      <c r="BI180" s="259">
        <f>IF(O180="nulová",K180,0)</f>
        <v>0</v>
      </c>
      <c r="BJ180" s="171" t="s">
        <v>883</v>
      </c>
      <c r="BK180" s="259">
        <f>ROUND(P180*H180,2)</f>
        <v>0</v>
      </c>
      <c r="BL180" s="171" t="s">
        <v>406</v>
      </c>
      <c r="BM180" s="258" t="s">
        <v>499</v>
      </c>
    </row>
    <row r="181" spans="2:65" s="178" customFormat="1" ht="24" hidden="1" customHeight="1">
      <c r="B181" s="249"/>
      <c r="C181" s="447"/>
      <c r="D181" s="447"/>
      <c r="E181" s="448"/>
      <c r="F181" s="449"/>
      <c r="G181" s="450"/>
      <c r="H181" s="451"/>
      <c r="I181" s="251"/>
      <c r="J181" s="252"/>
      <c r="K181" s="251"/>
      <c r="L181" s="250"/>
      <c r="M181" s="179"/>
      <c r="N181" s="253"/>
      <c r="O181" s="254"/>
      <c r="P181" s="255"/>
      <c r="Q181" s="255"/>
      <c r="R181" s="255"/>
      <c r="S181" s="256"/>
      <c r="T181" s="256"/>
      <c r="U181" s="256"/>
      <c r="V181" s="256"/>
      <c r="W181" s="256"/>
      <c r="X181" s="257"/>
      <c r="AR181" s="258"/>
      <c r="AT181" s="258"/>
      <c r="AU181" s="258"/>
      <c r="AY181" s="171"/>
      <c r="BE181" s="259"/>
      <c r="BF181" s="259"/>
      <c r="BG181" s="259"/>
      <c r="BH181" s="259"/>
      <c r="BI181" s="259"/>
      <c r="BJ181" s="171"/>
      <c r="BK181" s="259"/>
      <c r="BL181" s="171"/>
      <c r="BM181" s="258"/>
    </row>
    <row r="182" spans="2:65" s="178" customFormat="1" ht="24" hidden="1" customHeight="1">
      <c r="B182" s="249"/>
      <c r="C182" s="455"/>
      <c r="D182" s="455"/>
      <c r="E182" s="456"/>
      <c r="F182" s="457"/>
      <c r="G182" s="458"/>
      <c r="H182" s="459"/>
      <c r="I182" s="266"/>
      <c r="J182" s="267"/>
      <c r="K182" s="268"/>
      <c r="L182" s="265"/>
      <c r="M182" s="269"/>
      <c r="N182" s="270"/>
      <c r="O182" s="254"/>
      <c r="P182" s="255"/>
      <c r="Q182" s="255"/>
      <c r="R182" s="255"/>
      <c r="S182" s="256"/>
      <c r="T182" s="256"/>
      <c r="U182" s="256"/>
      <c r="V182" s="256"/>
      <c r="W182" s="256"/>
      <c r="X182" s="257"/>
      <c r="AR182" s="258"/>
      <c r="AT182" s="258"/>
      <c r="AU182" s="258"/>
      <c r="AY182" s="171"/>
      <c r="BE182" s="259"/>
      <c r="BF182" s="259"/>
      <c r="BG182" s="259"/>
      <c r="BH182" s="259"/>
      <c r="BI182" s="259"/>
      <c r="BJ182" s="171"/>
      <c r="BK182" s="259"/>
      <c r="BL182" s="171"/>
      <c r="BM182" s="258"/>
    </row>
    <row r="183" spans="2:65" s="178" customFormat="1" ht="16.5" customHeight="1">
      <c r="B183" s="249"/>
      <c r="C183" s="447">
        <v>24</v>
      </c>
      <c r="D183" s="447" t="s">
        <v>402</v>
      </c>
      <c r="E183" s="448" t="s">
        <v>500</v>
      </c>
      <c r="F183" s="449" t="s">
        <v>501</v>
      </c>
      <c r="G183" s="450" t="s">
        <v>930</v>
      </c>
      <c r="H183" s="451">
        <v>1</v>
      </c>
      <c r="I183" s="493">
        <v>0</v>
      </c>
      <c r="J183" s="252"/>
      <c r="K183" s="251">
        <f>ROUND(P183*H183,2)</f>
        <v>0</v>
      </c>
      <c r="L183" s="250" t="s">
        <v>335</v>
      </c>
      <c r="M183" s="179"/>
      <c r="N183" s="253" t="s">
        <v>335</v>
      </c>
      <c r="O183" s="254" t="s">
        <v>353</v>
      </c>
      <c r="P183" s="255">
        <f>I183+J183</f>
        <v>0</v>
      </c>
      <c r="Q183" s="255">
        <f>ROUND(I183*H183,2)</f>
        <v>0</v>
      </c>
      <c r="R183" s="255">
        <f>ROUND(J183*H183,2)</f>
        <v>0</v>
      </c>
      <c r="S183" s="256">
        <v>0</v>
      </c>
      <c r="T183" s="256">
        <f>S183*H183</f>
        <v>0</v>
      </c>
      <c r="U183" s="256">
        <v>0</v>
      </c>
      <c r="V183" s="256">
        <f>U183*H183</f>
        <v>0</v>
      </c>
      <c r="W183" s="256">
        <v>0</v>
      </c>
      <c r="X183" s="257">
        <f>W183*H183</f>
        <v>0</v>
      </c>
      <c r="AR183" s="258" t="s">
        <v>406</v>
      </c>
      <c r="AT183" s="258" t="s">
        <v>402</v>
      </c>
      <c r="AU183" s="258" t="s">
        <v>885</v>
      </c>
      <c r="AY183" s="171" t="s">
        <v>401</v>
      </c>
      <c r="BE183" s="259">
        <f>IF(O183="základní",K183,0)</f>
        <v>0</v>
      </c>
      <c r="BF183" s="259">
        <f>IF(O183="snížená",K183,0)</f>
        <v>0</v>
      </c>
      <c r="BG183" s="259">
        <f>IF(O183="zákl. přenesená",K183,0)</f>
        <v>0</v>
      </c>
      <c r="BH183" s="259">
        <f>IF(O183="sníž. přenesená",K183,0)</f>
        <v>0</v>
      </c>
      <c r="BI183" s="259">
        <f>IF(O183="nulová",K183,0)</f>
        <v>0</v>
      </c>
      <c r="BJ183" s="171" t="s">
        <v>883</v>
      </c>
      <c r="BK183" s="259">
        <f>ROUND(P183*H183,2)</f>
        <v>0</v>
      </c>
      <c r="BL183" s="171" t="s">
        <v>406</v>
      </c>
      <c r="BM183" s="258" t="s">
        <v>502</v>
      </c>
    </row>
    <row r="184" spans="2:65" s="178" customFormat="1" ht="16.5" customHeight="1">
      <c r="B184" s="249"/>
      <c r="C184" s="447">
        <v>25</v>
      </c>
      <c r="D184" s="447" t="s">
        <v>402</v>
      </c>
      <c r="E184" s="448" t="s">
        <v>503</v>
      </c>
      <c r="F184" s="449" t="s">
        <v>504</v>
      </c>
      <c r="G184" s="450" t="s">
        <v>930</v>
      </c>
      <c r="H184" s="451">
        <v>1</v>
      </c>
      <c r="I184" s="493">
        <v>0</v>
      </c>
      <c r="J184" s="252"/>
      <c r="K184" s="251">
        <f>ROUND(P184*H184,2)</f>
        <v>0</v>
      </c>
      <c r="L184" s="250" t="s">
        <v>335</v>
      </c>
      <c r="M184" s="179"/>
      <c r="N184" s="253" t="s">
        <v>335</v>
      </c>
      <c r="O184" s="254" t="s">
        <v>353</v>
      </c>
      <c r="P184" s="255">
        <f>I184+J184</f>
        <v>0</v>
      </c>
      <c r="Q184" s="255">
        <f>ROUND(I184*H184,2)</f>
        <v>0</v>
      </c>
      <c r="R184" s="255">
        <f>ROUND(J184*H184,2)</f>
        <v>0</v>
      </c>
      <c r="S184" s="256">
        <v>0</v>
      </c>
      <c r="T184" s="256">
        <f>S184*H184</f>
        <v>0</v>
      </c>
      <c r="U184" s="256">
        <v>0</v>
      </c>
      <c r="V184" s="256">
        <f>U184*H184</f>
        <v>0</v>
      </c>
      <c r="W184" s="256">
        <v>0</v>
      </c>
      <c r="X184" s="257">
        <f>W184*H184</f>
        <v>0</v>
      </c>
      <c r="AR184" s="258" t="s">
        <v>406</v>
      </c>
      <c r="AT184" s="258" t="s">
        <v>402</v>
      </c>
      <c r="AU184" s="258" t="s">
        <v>885</v>
      </c>
      <c r="AY184" s="171" t="s">
        <v>401</v>
      </c>
      <c r="BE184" s="259">
        <f>IF(O184="základní",K184,0)</f>
        <v>0</v>
      </c>
      <c r="BF184" s="259">
        <f>IF(O184="snížená",K184,0)</f>
        <v>0</v>
      </c>
      <c r="BG184" s="259">
        <f>IF(O184="zákl. přenesená",K184,0)</f>
        <v>0</v>
      </c>
      <c r="BH184" s="259">
        <f>IF(O184="sníž. přenesená",K184,0)</f>
        <v>0</v>
      </c>
      <c r="BI184" s="259">
        <f>IF(O184="nulová",K184,0)</f>
        <v>0</v>
      </c>
      <c r="BJ184" s="171" t="s">
        <v>883</v>
      </c>
      <c r="BK184" s="259">
        <f>ROUND(P184*H184,2)</f>
        <v>0</v>
      </c>
      <c r="BL184" s="171" t="s">
        <v>406</v>
      </c>
      <c r="BM184" s="258" t="s">
        <v>505</v>
      </c>
    </row>
    <row r="185" spans="2:65" s="178" customFormat="1" ht="24.25" customHeight="1">
      <c r="B185" s="249"/>
      <c r="C185" s="447">
        <v>26</v>
      </c>
      <c r="D185" s="447" t="s">
        <v>402</v>
      </c>
      <c r="E185" s="448" t="s">
        <v>506</v>
      </c>
      <c r="F185" s="449" t="s">
        <v>507</v>
      </c>
      <c r="G185" s="450" t="s">
        <v>1069</v>
      </c>
      <c r="H185" s="451">
        <v>86</v>
      </c>
      <c r="I185" s="252"/>
      <c r="J185" s="252"/>
      <c r="K185" s="251">
        <f>ROUND(P185*H185,2)</f>
        <v>0</v>
      </c>
      <c r="L185" s="250" t="s">
        <v>405</v>
      </c>
      <c r="M185" s="179"/>
      <c r="N185" s="253" t="s">
        <v>335</v>
      </c>
      <c r="O185" s="254" t="s">
        <v>353</v>
      </c>
      <c r="P185" s="255">
        <f>I185+J185</f>
        <v>0</v>
      </c>
      <c r="Q185" s="255">
        <f>ROUND(I185*H185,2)</f>
        <v>0</v>
      </c>
      <c r="R185" s="255">
        <f>ROUND(J185*H185,2)</f>
        <v>0</v>
      </c>
      <c r="S185" s="256">
        <v>6.2E-2</v>
      </c>
      <c r="T185" s="256">
        <f>S185*H185</f>
        <v>5.3319999999999999</v>
      </c>
      <c r="U185" s="256">
        <v>0</v>
      </c>
      <c r="V185" s="256">
        <f>U185*H185</f>
        <v>0</v>
      </c>
      <c r="W185" s="256">
        <v>0</v>
      </c>
      <c r="X185" s="257">
        <f>W185*H185</f>
        <v>0</v>
      </c>
      <c r="AR185" s="258" t="s">
        <v>406</v>
      </c>
      <c r="AT185" s="258" t="s">
        <v>402</v>
      </c>
      <c r="AU185" s="258" t="s">
        <v>885</v>
      </c>
      <c r="AY185" s="171" t="s">
        <v>401</v>
      </c>
      <c r="BE185" s="259">
        <f>IF(O185="základní",K185,0)</f>
        <v>0</v>
      </c>
      <c r="BF185" s="259">
        <f>IF(O185="snížená",K185,0)</f>
        <v>0</v>
      </c>
      <c r="BG185" s="259">
        <f>IF(O185="zákl. přenesená",K185,0)</f>
        <v>0</v>
      </c>
      <c r="BH185" s="259">
        <f>IF(O185="sníž. přenesená",K185,0)</f>
        <v>0</v>
      </c>
      <c r="BI185" s="259">
        <f>IF(O185="nulová",K185,0)</f>
        <v>0</v>
      </c>
      <c r="BJ185" s="171" t="s">
        <v>883</v>
      </c>
      <c r="BK185" s="259">
        <f>ROUND(P185*H185,2)</f>
        <v>0</v>
      </c>
      <c r="BL185" s="171" t="s">
        <v>406</v>
      </c>
      <c r="BM185" s="258" t="s">
        <v>508</v>
      </c>
    </row>
    <row r="186" spans="2:65" s="178" customFormat="1" ht="24.25" customHeight="1">
      <c r="B186" s="249"/>
      <c r="C186" s="447">
        <v>27</v>
      </c>
      <c r="D186" s="447" t="s">
        <v>402</v>
      </c>
      <c r="E186" s="448" t="s">
        <v>509</v>
      </c>
      <c r="F186" s="449" t="s">
        <v>510</v>
      </c>
      <c r="G186" s="450" t="s">
        <v>1069</v>
      </c>
      <c r="H186" s="451">
        <v>86</v>
      </c>
      <c r="I186" s="252"/>
      <c r="J186" s="252"/>
      <c r="K186" s="251">
        <f>ROUND(P186*H186,2)</f>
        <v>0</v>
      </c>
      <c r="L186" s="250" t="s">
        <v>405</v>
      </c>
      <c r="M186" s="179"/>
      <c r="N186" s="253" t="s">
        <v>335</v>
      </c>
      <c r="O186" s="254" t="s">
        <v>353</v>
      </c>
      <c r="P186" s="255">
        <f>I186+J186</f>
        <v>0</v>
      </c>
      <c r="Q186" s="255">
        <f>ROUND(I186*H186,2)</f>
        <v>0</v>
      </c>
      <c r="R186" s="255">
        <f>ROUND(J186*H186,2)</f>
        <v>0</v>
      </c>
      <c r="S186" s="256">
        <v>4.3999999999999997E-2</v>
      </c>
      <c r="T186" s="256">
        <f>S186*H186</f>
        <v>3.7839999999999998</v>
      </c>
      <c r="U186" s="256">
        <v>0</v>
      </c>
      <c r="V186" s="256">
        <f>U186*H186</f>
        <v>0</v>
      </c>
      <c r="W186" s="256">
        <v>0</v>
      </c>
      <c r="X186" s="257">
        <f>W186*H186</f>
        <v>0</v>
      </c>
      <c r="AR186" s="258" t="s">
        <v>406</v>
      </c>
      <c r="AT186" s="258" t="s">
        <v>402</v>
      </c>
      <c r="AU186" s="258" t="s">
        <v>885</v>
      </c>
      <c r="AY186" s="171" t="s">
        <v>401</v>
      </c>
      <c r="BE186" s="259">
        <f>IF(O186="základní",K186,0)</f>
        <v>0</v>
      </c>
      <c r="BF186" s="259">
        <f>IF(O186="snížená",K186,0)</f>
        <v>0</v>
      </c>
      <c r="BG186" s="259">
        <f>IF(O186="zákl. přenesená",K186,0)</f>
        <v>0</v>
      </c>
      <c r="BH186" s="259">
        <f>IF(O186="sníž. přenesená",K186,0)</f>
        <v>0</v>
      </c>
      <c r="BI186" s="259">
        <f>IF(O186="nulová",K186,0)</f>
        <v>0</v>
      </c>
      <c r="BJ186" s="171" t="s">
        <v>883</v>
      </c>
      <c r="BK186" s="259">
        <f>ROUND(P186*H186,2)</f>
        <v>0</v>
      </c>
      <c r="BL186" s="171" t="s">
        <v>406</v>
      </c>
      <c r="BM186" s="258" t="s">
        <v>511</v>
      </c>
    </row>
    <row r="187" spans="2:65" s="178" customFormat="1" ht="33" hidden="1" customHeight="1">
      <c r="B187" s="249"/>
      <c r="C187" s="447"/>
      <c r="D187" s="447"/>
      <c r="E187" s="448"/>
      <c r="F187" s="449"/>
      <c r="G187" s="450"/>
      <c r="H187" s="451"/>
      <c r="I187" s="252"/>
      <c r="J187" s="252"/>
      <c r="K187" s="251"/>
      <c r="L187" s="250"/>
      <c r="M187" s="179"/>
      <c r="N187" s="253"/>
      <c r="O187" s="254"/>
      <c r="P187" s="255"/>
      <c r="Q187" s="255"/>
      <c r="R187" s="255"/>
      <c r="S187" s="256"/>
      <c r="T187" s="256"/>
      <c r="U187" s="256"/>
      <c r="V187" s="256"/>
      <c r="W187" s="256"/>
      <c r="X187" s="257"/>
      <c r="AR187" s="258"/>
      <c r="AT187" s="258"/>
      <c r="AU187" s="258"/>
      <c r="AY187" s="171"/>
      <c r="BE187" s="259"/>
      <c r="BF187" s="259"/>
      <c r="BG187" s="259"/>
      <c r="BH187" s="259"/>
      <c r="BI187" s="259"/>
      <c r="BJ187" s="171"/>
      <c r="BK187" s="259"/>
      <c r="BL187" s="171"/>
      <c r="BM187" s="258"/>
    </row>
    <row r="188" spans="2:65" s="178" customFormat="1" ht="24" hidden="1" customHeight="1">
      <c r="B188" s="249"/>
      <c r="C188" s="455"/>
      <c r="D188" s="455"/>
      <c r="E188" s="456"/>
      <c r="F188" s="457"/>
      <c r="G188" s="458"/>
      <c r="H188" s="459"/>
      <c r="I188" s="266"/>
      <c r="J188" s="267"/>
      <c r="K188" s="268"/>
      <c r="L188" s="265"/>
      <c r="M188" s="269"/>
      <c r="N188" s="270"/>
      <c r="O188" s="254"/>
      <c r="P188" s="255"/>
      <c r="Q188" s="255"/>
      <c r="R188" s="255"/>
      <c r="S188" s="256"/>
      <c r="T188" s="256"/>
      <c r="U188" s="256"/>
      <c r="V188" s="256"/>
      <c r="W188" s="256"/>
      <c r="X188" s="257"/>
      <c r="AR188" s="258"/>
      <c r="AT188" s="258"/>
      <c r="AU188" s="258"/>
      <c r="AY188" s="171"/>
      <c r="BE188" s="259"/>
      <c r="BF188" s="259"/>
      <c r="BG188" s="259"/>
      <c r="BH188" s="259"/>
      <c r="BI188" s="259"/>
      <c r="BJ188" s="171"/>
      <c r="BK188" s="259"/>
      <c r="BL188" s="171"/>
      <c r="BM188" s="258"/>
    </row>
    <row r="189" spans="2:65" s="178" customFormat="1" ht="24" hidden="1" customHeight="1">
      <c r="B189" s="249"/>
      <c r="C189" s="447"/>
      <c r="D189" s="447"/>
      <c r="E189" s="448"/>
      <c r="F189" s="449"/>
      <c r="G189" s="450"/>
      <c r="H189" s="451"/>
      <c r="I189" s="251"/>
      <c r="J189" s="252"/>
      <c r="K189" s="251"/>
      <c r="L189" s="250"/>
      <c r="M189" s="179"/>
      <c r="N189" s="253"/>
      <c r="O189" s="254"/>
      <c r="P189" s="255"/>
      <c r="Q189" s="255"/>
      <c r="R189" s="255"/>
      <c r="S189" s="256"/>
      <c r="T189" s="256"/>
      <c r="U189" s="256"/>
      <c r="V189" s="256"/>
      <c r="W189" s="256"/>
      <c r="X189" s="257"/>
      <c r="AR189" s="258"/>
      <c r="AT189" s="258"/>
      <c r="AU189" s="258"/>
      <c r="AY189" s="171"/>
      <c r="BE189" s="259"/>
      <c r="BF189" s="259"/>
      <c r="BG189" s="259"/>
      <c r="BH189" s="259"/>
      <c r="BI189" s="259"/>
      <c r="BJ189" s="171"/>
      <c r="BK189" s="259"/>
      <c r="BL189" s="171"/>
      <c r="BM189" s="258"/>
    </row>
    <row r="190" spans="2:65" s="260" customFormat="1" hidden="1">
      <c r="B190" s="261"/>
      <c r="D190" s="452"/>
      <c r="E190" s="262"/>
      <c r="F190" s="453"/>
      <c r="H190" s="454"/>
      <c r="I190" s="445"/>
      <c r="J190" s="445"/>
      <c r="M190" s="261"/>
      <c r="N190" s="263"/>
      <c r="X190" s="264"/>
      <c r="AT190" s="262"/>
      <c r="AU190" s="262"/>
      <c r="AY190" s="262"/>
    </row>
    <row r="191" spans="2:65" s="178" customFormat="1" ht="24.25" customHeight="1">
      <c r="B191" s="249"/>
      <c r="C191" s="447">
        <v>28</v>
      </c>
      <c r="D191" s="447" t="s">
        <v>402</v>
      </c>
      <c r="E191" s="448" t="s">
        <v>512</v>
      </c>
      <c r="F191" s="449" t="s">
        <v>513</v>
      </c>
      <c r="G191" s="450" t="s">
        <v>972</v>
      </c>
      <c r="H191" s="451">
        <v>1</v>
      </c>
      <c r="I191" s="252"/>
      <c r="J191" s="252"/>
      <c r="K191" s="251">
        <f>ROUND(P191*H191,2)</f>
        <v>0</v>
      </c>
      <c r="L191" s="250" t="s">
        <v>405</v>
      </c>
      <c r="M191" s="179"/>
      <c r="N191" s="253" t="s">
        <v>335</v>
      </c>
      <c r="O191" s="254" t="s">
        <v>353</v>
      </c>
      <c r="P191" s="255">
        <f>I191+J191</f>
        <v>0</v>
      </c>
      <c r="Q191" s="255">
        <f>ROUND(I191*H191,2)</f>
        <v>0</v>
      </c>
      <c r="R191" s="255">
        <f>ROUND(J191*H191,2)</f>
        <v>0</v>
      </c>
      <c r="S191" s="256">
        <v>0.86299999999999999</v>
      </c>
      <c r="T191" s="256">
        <f>S191*H191</f>
        <v>0.86299999999999999</v>
      </c>
      <c r="U191" s="256">
        <v>0.04</v>
      </c>
      <c r="V191" s="256">
        <f>U191*H191</f>
        <v>0.04</v>
      </c>
      <c r="W191" s="256">
        <v>0</v>
      </c>
      <c r="X191" s="257">
        <f>W191*H191</f>
        <v>0</v>
      </c>
      <c r="AR191" s="258" t="s">
        <v>406</v>
      </c>
      <c r="AT191" s="258" t="s">
        <v>402</v>
      </c>
      <c r="AU191" s="258" t="s">
        <v>885</v>
      </c>
      <c r="AY191" s="171" t="s">
        <v>401</v>
      </c>
      <c r="BE191" s="259">
        <f>IF(O191="základní",K191,0)</f>
        <v>0</v>
      </c>
      <c r="BF191" s="259">
        <f>IF(O191="snížená",K191,0)</f>
        <v>0</v>
      </c>
      <c r="BG191" s="259">
        <f>IF(O191="zákl. přenesená",K191,0)</f>
        <v>0</v>
      </c>
      <c r="BH191" s="259">
        <f>IF(O191="sníž. přenesená",K191,0)</f>
        <v>0</v>
      </c>
      <c r="BI191" s="259">
        <f>IF(O191="nulová",K191,0)</f>
        <v>0</v>
      </c>
      <c r="BJ191" s="171" t="s">
        <v>883</v>
      </c>
      <c r="BK191" s="259">
        <f>ROUND(P191*H191,2)</f>
        <v>0</v>
      </c>
      <c r="BL191" s="171" t="s">
        <v>406</v>
      </c>
      <c r="BM191" s="258" t="s">
        <v>514</v>
      </c>
    </row>
    <row r="192" spans="2:65" s="178" customFormat="1" ht="24.25" customHeight="1">
      <c r="B192" s="249"/>
      <c r="C192" s="455">
        <v>29</v>
      </c>
      <c r="D192" s="455" t="s">
        <v>436</v>
      </c>
      <c r="E192" s="456" t="s">
        <v>515</v>
      </c>
      <c r="F192" s="457" t="s">
        <v>516</v>
      </c>
      <c r="G192" s="458" t="s">
        <v>972</v>
      </c>
      <c r="H192" s="459">
        <v>1</v>
      </c>
      <c r="I192" s="266"/>
      <c r="J192" s="494"/>
      <c r="K192" s="268">
        <f>ROUND(P192*H192,2)</f>
        <v>0</v>
      </c>
      <c r="L192" s="265" t="s">
        <v>405</v>
      </c>
      <c r="M192" s="269"/>
      <c r="N192" s="270" t="s">
        <v>335</v>
      </c>
      <c r="O192" s="254" t="s">
        <v>353</v>
      </c>
      <c r="P192" s="255">
        <f>I192+J192</f>
        <v>0</v>
      </c>
      <c r="Q192" s="255">
        <f>ROUND(I192*H192,2)</f>
        <v>0</v>
      </c>
      <c r="R192" s="255">
        <f>ROUND(J192*H192,2)</f>
        <v>0</v>
      </c>
      <c r="S192" s="256">
        <v>0</v>
      </c>
      <c r="T192" s="256">
        <f>S192*H192</f>
        <v>0</v>
      </c>
      <c r="U192" s="256">
        <v>1.3299999999999999E-2</v>
      </c>
      <c r="V192" s="256">
        <f>U192*H192</f>
        <v>1.3299999999999999E-2</v>
      </c>
      <c r="W192" s="256">
        <v>0</v>
      </c>
      <c r="X192" s="257">
        <f>W192*H192</f>
        <v>0</v>
      </c>
      <c r="AR192" s="258" t="s">
        <v>435</v>
      </c>
      <c r="AT192" s="258" t="s">
        <v>436</v>
      </c>
      <c r="AU192" s="258" t="s">
        <v>885</v>
      </c>
      <c r="AY192" s="171" t="s">
        <v>401</v>
      </c>
      <c r="BE192" s="259">
        <f>IF(O192="základní",K192,0)</f>
        <v>0</v>
      </c>
      <c r="BF192" s="259">
        <f>IF(O192="snížená",K192,0)</f>
        <v>0</v>
      </c>
      <c r="BG192" s="259">
        <f>IF(O192="zákl. přenesená",K192,0)</f>
        <v>0</v>
      </c>
      <c r="BH192" s="259">
        <f>IF(O192="sníž. přenesená",K192,0)</f>
        <v>0</v>
      </c>
      <c r="BI192" s="259">
        <f>IF(O192="nulová",K192,0)</f>
        <v>0</v>
      </c>
      <c r="BJ192" s="171" t="s">
        <v>883</v>
      </c>
      <c r="BK192" s="259">
        <f>ROUND(P192*H192,2)</f>
        <v>0</v>
      </c>
      <c r="BL192" s="171" t="s">
        <v>406</v>
      </c>
      <c r="BM192" s="258" t="s">
        <v>517</v>
      </c>
    </row>
    <row r="193" spans="2:65" s="178" customFormat="1" ht="24.25" customHeight="1">
      <c r="B193" s="249"/>
      <c r="C193" s="447">
        <v>30</v>
      </c>
      <c r="D193" s="447" t="s">
        <v>402</v>
      </c>
      <c r="E193" s="448" t="s">
        <v>518</v>
      </c>
      <c r="F193" s="449" t="s">
        <v>519</v>
      </c>
      <c r="G193" s="450" t="s">
        <v>1069</v>
      </c>
      <c r="H193" s="451">
        <v>86</v>
      </c>
      <c r="I193" s="252"/>
      <c r="J193" s="252"/>
      <c r="K193" s="251">
        <f>ROUND(P193*H193,2)</f>
        <v>0</v>
      </c>
      <c r="L193" s="250" t="s">
        <v>405</v>
      </c>
      <c r="M193" s="179"/>
      <c r="N193" s="253" t="s">
        <v>335</v>
      </c>
      <c r="O193" s="254" t="s">
        <v>353</v>
      </c>
      <c r="P193" s="255">
        <f>I193+J193</f>
        <v>0</v>
      </c>
      <c r="Q193" s="255">
        <f>ROUND(I193*H193,2)</f>
        <v>0</v>
      </c>
      <c r="R193" s="255">
        <f>ROUND(J193*H193,2)</f>
        <v>0</v>
      </c>
      <c r="S193" s="256">
        <v>5.3999999999999999E-2</v>
      </c>
      <c r="T193" s="256">
        <f>S193*H193</f>
        <v>4.6440000000000001</v>
      </c>
      <c r="U193" s="256">
        <v>1.9000000000000001E-4</v>
      </c>
      <c r="V193" s="256">
        <f>U193*H193</f>
        <v>1.634E-2</v>
      </c>
      <c r="W193" s="256">
        <v>0</v>
      </c>
      <c r="X193" s="257">
        <f>W193*H193</f>
        <v>0</v>
      </c>
      <c r="AR193" s="258" t="s">
        <v>406</v>
      </c>
      <c r="AT193" s="258" t="s">
        <v>402</v>
      </c>
      <c r="AU193" s="258" t="s">
        <v>885</v>
      </c>
      <c r="AY193" s="171" t="s">
        <v>401</v>
      </c>
      <c r="BE193" s="259">
        <f>IF(O193="základní",K193,0)</f>
        <v>0</v>
      </c>
      <c r="BF193" s="259">
        <f>IF(O193="snížená",K193,0)</f>
        <v>0</v>
      </c>
      <c r="BG193" s="259">
        <f>IF(O193="zákl. přenesená",K193,0)</f>
        <v>0</v>
      </c>
      <c r="BH193" s="259">
        <f>IF(O193="sníž. přenesená",K193,0)</f>
        <v>0</v>
      </c>
      <c r="BI193" s="259">
        <f>IF(O193="nulová",K193,0)</f>
        <v>0</v>
      </c>
      <c r="BJ193" s="171" t="s">
        <v>883</v>
      </c>
      <c r="BK193" s="259">
        <f>ROUND(P193*H193,2)</f>
        <v>0</v>
      </c>
      <c r="BL193" s="171" t="s">
        <v>406</v>
      </c>
      <c r="BM193" s="258" t="s">
        <v>520</v>
      </c>
    </row>
    <row r="194" spans="2:65" s="260" customFormat="1">
      <c r="B194" s="261"/>
      <c r="D194" s="452" t="s">
        <v>966</v>
      </c>
      <c r="E194" s="262" t="s">
        <v>335</v>
      </c>
      <c r="F194" s="453">
        <v>86</v>
      </c>
      <c r="H194" s="454">
        <v>86</v>
      </c>
      <c r="M194" s="261"/>
      <c r="N194" s="263"/>
      <c r="X194" s="264"/>
      <c r="AT194" s="262" t="s">
        <v>966</v>
      </c>
      <c r="AU194" s="262" t="s">
        <v>885</v>
      </c>
      <c r="AV194" s="260" t="s">
        <v>885</v>
      </c>
      <c r="AW194" s="260" t="s">
        <v>409</v>
      </c>
      <c r="AX194" s="260" t="s">
        <v>883</v>
      </c>
      <c r="AY194" s="262" t="s">
        <v>401</v>
      </c>
    </row>
    <row r="195" spans="2:65" s="178" customFormat="1" ht="11.5">
      <c r="B195" s="249"/>
      <c r="C195" s="447">
        <v>31</v>
      </c>
      <c r="D195" s="447" t="s">
        <v>402</v>
      </c>
      <c r="E195" s="448" t="s">
        <v>521</v>
      </c>
      <c r="F195" s="449" t="s">
        <v>522</v>
      </c>
      <c r="G195" s="450" t="s">
        <v>1069</v>
      </c>
      <c r="H195" s="451">
        <v>86</v>
      </c>
      <c r="I195" s="252"/>
      <c r="J195" s="252"/>
      <c r="K195" s="251">
        <f>ROUND(P195*H195,2)</f>
        <v>0</v>
      </c>
      <c r="L195" s="250" t="s">
        <v>405</v>
      </c>
      <c r="M195" s="179"/>
      <c r="N195" s="253" t="s">
        <v>335</v>
      </c>
      <c r="O195" s="254" t="s">
        <v>353</v>
      </c>
      <c r="P195" s="255">
        <f>I195+J195</f>
        <v>0</v>
      </c>
      <c r="Q195" s="255">
        <f>ROUND(I195*H195,2)</f>
        <v>0</v>
      </c>
      <c r="R195" s="255">
        <f>ROUND(J195*H195,2)</f>
        <v>0</v>
      </c>
      <c r="S195" s="256">
        <v>2.5000000000000001E-2</v>
      </c>
      <c r="T195" s="256">
        <f>S195*H195</f>
        <v>2.15</v>
      </c>
      <c r="U195" s="256">
        <v>9.0000000000000006E-5</v>
      </c>
      <c r="V195" s="256">
        <f>U195*H195</f>
        <v>7.7400000000000004E-3</v>
      </c>
      <c r="W195" s="256">
        <v>0</v>
      </c>
      <c r="X195" s="257">
        <f>W195*H195</f>
        <v>0</v>
      </c>
      <c r="AR195" s="258" t="s">
        <v>406</v>
      </c>
      <c r="AT195" s="258" t="s">
        <v>402</v>
      </c>
      <c r="AU195" s="258" t="s">
        <v>885</v>
      </c>
      <c r="AY195" s="171" t="s">
        <v>401</v>
      </c>
      <c r="BE195" s="259">
        <f>IF(O195="základní",K195,0)</f>
        <v>0</v>
      </c>
      <c r="BF195" s="259">
        <f>IF(O195="snížená",K195,0)</f>
        <v>0</v>
      </c>
      <c r="BG195" s="259">
        <f>IF(O195="zákl. přenesená",K195,0)</f>
        <v>0</v>
      </c>
      <c r="BH195" s="259">
        <f>IF(O195="sníž. přenesená",K195,0)</f>
        <v>0</v>
      </c>
      <c r="BI195" s="259">
        <f>IF(O195="nulová",K195,0)</f>
        <v>0</v>
      </c>
      <c r="BJ195" s="171" t="s">
        <v>883</v>
      </c>
      <c r="BK195" s="259">
        <f>ROUND(P195*H195,2)</f>
        <v>0</v>
      </c>
      <c r="BL195" s="171" t="s">
        <v>406</v>
      </c>
      <c r="BM195" s="258" t="s">
        <v>523</v>
      </c>
    </row>
    <row r="196" spans="2:65" s="260" customFormat="1">
      <c r="B196" s="261"/>
      <c r="D196" s="452" t="s">
        <v>966</v>
      </c>
      <c r="E196" s="262" t="s">
        <v>335</v>
      </c>
      <c r="F196" s="453">
        <v>86</v>
      </c>
      <c r="H196" s="454">
        <v>86</v>
      </c>
      <c r="M196" s="261"/>
      <c r="N196" s="263"/>
      <c r="X196" s="264"/>
      <c r="AT196" s="262" t="s">
        <v>966</v>
      </c>
      <c r="AU196" s="262" t="s">
        <v>885</v>
      </c>
      <c r="AV196" s="260" t="s">
        <v>885</v>
      </c>
      <c r="AW196" s="260" t="s">
        <v>409</v>
      </c>
      <c r="AX196" s="260" t="s">
        <v>883</v>
      </c>
      <c r="AY196" s="262" t="s">
        <v>401</v>
      </c>
    </row>
    <row r="197" spans="2:65" s="236" customFormat="1" ht="23.15" customHeight="1">
      <c r="B197" s="237"/>
      <c r="D197" s="238" t="s">
        <v>398</v>
      </c>
      <c r="E197" s="247" t="s">
        <v>524</v>
      </c>
      <c r="F197" s="247" t="s">
        <v>248</v>
      </c>
      <c r="K197" s="248">
        <f>BK197</f>
        <v>0</v>
      </c>
      <c r="M197" s="237"/>
      <c r="N197" s="241"/>
      <c r="Q197" s="242">
        <f>Q198</f>
        <v>0</v>
      </c>
      <c r="R197" s="242">
        <f>R198</f>
        <v>0</v>
      </c>
      <c r="T197" s="243">
        <f>T198</f>
        <v>0.81696000000000002</v>
      </c>
      <c r="V197" s="243">
        <f>V198</f>
        <v>0</v>
      </c>
      <c r="X197" s="244">
        <f>X198</f>
        <v>0</v>
      </c>
      <c r="AR197" s="238" t="s">
        <v>883</v>
      </c>
      <c r="AT197" s="245" t="s">
        <v>398</v>
      </c>
      <c r="AU197" s="245" t="s">
        <v>883</v>
      </c>
      <c r="AY197" s="238" t="s">
        <v>401</v>
      </c>
      <c r="BK197" s="246">
        <f>BK198</f>
        <v>0</v>
      </c>
    </row>
    <row r="198" spans="2:65" s="178" customFormat="1" ht="24.25" customHeight="1">
      <c r="B198" s="249"/>
      <c r="C198" s="447">
        <v>32</v>
      </c>
      <c r="D198" s="447" t="s">
        <v>402</v>
      </c>
      <c r="E198" s="448" t="s">
        <v>525</v>
      </c>
      <c r="F198" s="449" t="s">
        <v>526</v>
      </c>
      <c r="G198" s="450" t="s">
        <v>1042</v>
      </c>
      <c r="H198" s="451">
        <v>0.55200000000000005</v>
      </c>
      <c r="I198" s="493">
        <v>0</v>
      </c>
      <c r="J198" s="252"/>
      <c r="K198" s="251">
        <f>ROUND(P198*H198,2)</f>
        <v>0</v>
      </c>
      <c r="L198" s="250" t="s">
        <v>405</v>
      </c>
      <c r="M198" s="179"/>
      <c r="N198" s="253" t="s">
        <v>335</v>
      </c>
      <c r="O198" s="254" t="s">
        <v>353</v>
      </c>
      <c r="P198" s="255">
        <f>I198+J198</f>
        <v>0</v>
      </c>
      <c r="Q198" s="255">
        <f>ROUND(I198*H198,2)</f>
        <v>0</v>
      </c>
      <c r="R198" s="255">
        <f>ROUND(J198*H198,2)</f>
        <v>0</v>
      </c>
      <c r="S198" s="256">
        <v>1.48</v>
      </c>
      <c r="T198" s="256">
        <f>S198*H198</f>
        <v>0.81696000000000002</v>
      </c>
      <c r="U198" s="256">
        <v>0</v>
      </c>
      <c r="V198" s="256">
        <f>U198*H198</f>
        <v>0</v>
      </c>
      <c r="W198" s="256">
        <v>0</v>
      </c>
      <c r="X198" s="257">
        <f>W198*H198</f>
        <v>0</v>
      </c>
      <c r="AR198" s="258" t="s">
        <v>406</v>
      </c>
      <c r="AT198" s="258" t="s">
        <v>402</v>
      </c>
      <c r="AU198" s="258" t="s">
        <v>885</v>
      </c>
      <c r="AY198" s="171" t="s">
        <v>401</v>
      </c>
      <c r="BE198" s="259">
        <f>IF(O198="základní",K198,0)</f>
        <v>0</v>
      </c>
      <c r="BF198" s="259">
        <f>IF(O198="snížená",K198,0)</f>
        <v>0</v>
      </c>
      <c r="BG198" s="259">
        <f>IF(O198="zákl. přenesená",K198,0)</f>
        <v>0</v>
      </c>
      <c r="BH198" s="259">
        <f>IF(O198="sníž. přenesená",K198,0)</f>
        <v>0</v>
      </c>
      <c r="BI198" s="259">
        <f>IF(O198="nulová",K198,0)</f>
        <v>0</v>
      </c>
      <c r="BJ198" s="171" t="s">
        <v>883</v>
      </c>
      <c r="BK198" s="259">
        <f>ROUND(P198*H198,2)</f>
        <v>0</v>
      </c>
      <c r="BL198" s="171" t="s">
        <v>406</v>
      </c>
      <c r="BM198" s="258" t="s">
        <v>527</v>
      </c>
    </row>
    <row r="199" spans="2:65" s="236" customFormat="1" ht="26.15" customHeight="1">
      <c r="B199" s="237"/>
      <c r="D199" s="238" t="s">
        <v>398</v>
      </c>
      <c r="E199" s="239" t="s">
        <v>858</v>
      </c>
      <c r="F199" s="239" t="s">
        <v>528</v>
      </c>
      <c r="I199" s="446"/>
      <c r="J199" s="446"/>
      <c r="K199" s="240">
        <f>BK199</f>
        <v>0</v>
      </c>
      <c r="M199" s="237"/>
      <c r="N199" s="241"/>
      <c r="Q199" s="242">
        <f>Q200</f>
        <v>0</v>
      </c>
      <c r="R199" s="242">
        <f>R200</f>
        <v>0</v>
      </c>
      <c r="T199" s="243">
        <f>T200</f>
        <v>0</v>
      </c>
      <c r="V199" s="243">
        <f>V200</f>
        <v>0</v>
      </c>
      <c r="X199" s="244">
        <f>X200</f>
        <v>0</v>
      </c>
      <c r="AR199" s="238" t="s">
        <v>885</v>
      </c>
      <c r="AT199" s="245" t="s">
        <v>398</v>
      </c>
      <c r="AU199" s="245" t="s">
        <v>400</v>
      </c>
      <c r="AY199" s="238" t="s">
        <v>401</v>
      </c>
      <c r="BK199" s="246">
        <f>BK200</f>
        <v>0</v>
      </c>
    </row>
    <row r="200" spans="2:65" s="236" customFormat="1" ht="22.5" customHeight="1">
      <c r="B200" s="237"/>
      <c r="D200" s="238"/>
      <c r="E200" s="247"/>
      <c r="F200" s="247"/>
      <c r="I200" s="446"/>
      <c r="J200" s="446"/>
      <c r="K200" s="248"/>
      <c r="M200" s="237"/>
      <c r="N200" s="241"/>
      <c r="Q200" s="242"/>
      <c r="R200" s="242"/>
      <c r="T200" s="243"/>
      <c r="V200" s="243"/>
      <c r="X200" s="244"/>
      <c r="AR200" s="238"/>
      <c r="AT200" s="245"/>
      <c r="AU200" s="245"/>
      <c r="AY200" s="238"/>
      <c r="BK200" s="246"/>
    </row>
    <row r="201" spans="2:65" s="178" customFormat="1" ht="1.5" customHeight="1">
      <c r="B201" s="249"/>
      <c r="C201" s="447"/>
      <c r="D201" s="447"/>
      <c r="E201" s="448"/>
      <c r="F201" s="449"/>
      <c r="G201" s="450"/>
      <c r="H201" s="451"/>
      <c r="I201" s="252"/>
      <c r="J201" s="252"/>
      <c r="K201" s="251"/>
      <c r="L201" s="250"/>
      <c r="M201" s="179"/>
      <c r="N201" s="253"/>
      <c r="O201" s="254"/>
      <c r="P201" s="255"/>
      <c r="Q201" s="255"/>
      <c r="R201" s="255"/>
      <c r="S201" s="256"/>
      <c r="T201" s="256"/>
      <c r="U201" s="256"/>
      <c r="V201" s="256"/>
      <c r="W201" s="256"/>
      <c r="X201" s="257"/>
      <c r="AR201" s="258"/>
      <c r="AT201" s="258"/>
      <c r="AU201" s="258"/>
      <c r="AY201" s="171"/>
      <c r="BE201" s="259"/>
      <c r="BF201" s="259"/>
      <c r="BG201" s="259"/>
      <c r="BH201" s="259"/>
      <c r="BI201" s="259"/>
      <c r="BJ201" s="171"/>
      <c r="BK201" s="259"/>
      <c r="BL201" s="171"/>
      <c r="BM201" s="258"/>
    </row>
    <row r="202" spans="2:65" s="178" customFormat="1" ht="24" hidden="1" customHeight="1">
      <c r="B202" s="249"/>
      <c r="C202" s="447"/>
      <c r="D202" s="447"/>
      <c r="E202" s="448"/>
      <c r="F202" s="449"/>
      <c r="G202" s="450"/>
      <c r="H202" s="451"/>
      <c r="I202" s="252"/>
      <c r="J202" s="252"/>
      <c r="K202" s="251"/>
      <c r="L202" s="250"/>
      <c r="M202" s="179"/>
      <c r="N202" s="253"/>
      <c r="O202" s="254"/>
      <c r="P202" s="255"/>
      <c r="Q202" s="255"/>
      <c r="R202" s="255"/>
      <c r="S202" s="256"/>
      <c r="T202" s="256"/>
      <c r="U202" s="256"/>
      <c r="V202" s="256"/>
      <c r="W202" s="256"/>
      <c r="X202" s="257"/>
      <c r="AR202" s="258"/>
      <c r="AT202" s="258"/>
      <c r="AU202" s="258"/>
      <c r="AY202" s="171"/>
      <c r="BE202" s="259"/>
      <c r="BF202" s="259"/>
      <c r="BG202" s="259"/>
      <c r="BH202" s="259"/>
      <c r="BI202" s="259"/>
      <c r="BJ202" s="171"/>
      <c r="BK202" s="259"/>
      <c r="BL202" s="171"/>
      <c r="BM202" s="258"/>
    </row>
    <row r="203" spans="2:65" s="236" customFormat="1" ht="26.15" customHeight="1">
      <c r="B203" s="237"/>
      <c r="D203" s="238" t="s">
        <v>398</v>
      </c>
      <c r="E203" s="239" t="s">
        <v>529</v>
      </c>
      <c r="F203" s="239" t="s">
        <v>530</v>
      </c>
      <c r="I203" s="446"/>
      <c r="J203" s="446"/>
      <c r="K203" s="240">
        <f>BK203</f>
        <v>0</v>
      </c>
      <c r="M203" s="237"/>
      <c r="N203" s="241"/>
      <c r="Q203" s="242">
        <f>Q204</f>
        <v>0</v>
      </c>
      <c r="R203" s="242">
        <f>R204</f>
        <v>0</v>
      </c>
      <c r="T203" s="243">
        <f>T204</f>
        <v>0</v>
      </c>
      <c r="V203" s="243">
        <f>V204</f>
        <v>0</v>
      </c>
      <c r="X203" s="244">
        <f>X204</f>
        <v>0</v>
      </c>
      <c r="AR203" s="238" t="s">
        <v>406</v>
      </c>
      <c r="AT203" s="245" t="s">
        <v>398</v>
      </c>
      <c r="AU203" s="245" t="s">
        <v>400</v>
      </c>
      <c r="AY203" s="238" t="s">
        <v>401</v>
      </c>
      <c r="BK203" s="246">
        <f>BK204</f>
        <v>0</v>
      </c>
    </row>
    <row r="204" spans="2:65" s="178" customFormat="1" ht="16.5" customHeight="1">
      <c r="B204" s="249"/>
      <c r="C204" s="447">
        <v>33</v>
      </c>
      <c r="D204" s="447" t="s">
        <v>402</v>
      </c>
      <c r="E204" s="448" t="s">
        <v>531</v>
      </c>
      <c r="F204" s="449" t="s">
        <v>532</v>
      </c>
      <c r="G204" s="450" t="s">
        <v>463</v>
      </c>
      <c r="H204" s="451">
        <v>1</v>
      </c>
      <c r="I204" s="493">
        <v>0</v>
      </c>
      <c r="J204" s="252"/>
      <c r="K204" s="251">
        <f>ROUND(P204*H204,2)</f>
        <v>0</v>
      </c>
      <c r="L204" s="250" t="s">
        <v>335</v>
      </c>
      <c r="M204" s="179"/>
      <c r="N204" s="271" t="s">
        <v>335</v>
      </c>
      <c r="O204" s="272" t="s">
        <v>353</v>
      </c>
      <c r="P204" s="273">
        <f>I204+J204</f>
        <v>0</v>
      </c>
      <c r="Q204" s="273">
        <f>ROUND(I204*H204,2)</f>
        <v>0</v>
      </c>
      <c r="R204" s="273">
        <f>ROUND(J204*H204,2)</f>
        <v>0</v>
      </c>
      <c r="S204" s="274">
        <v>0</v>
      </c>
      <c r="T204" s="274">
        <f>S204*H204</f>
        <v>0</v>
      </c>
      <c r="U204" s="274">
        <v>0</v>
      </c>
      <c r="V204" s="274">
        <f>U204*H204</f>
        <v>0</v>
      </c>
      <c r="W204" s="274">
        <v>0</v>
      </c>
      <c r="X204" s="275">
        <f>W204*H204</f>
        <v>0</v>
      </c>
      <c r="AR204" s="258" t="s">
        <v>406</v>
      </c>
      <c r="AT204" s="258" t="s">
        <v>402</v>
      </c>
      <c r="AU204" s="258" t="s">
        <v>883</v>
      </c>
      <c r="AY204" s="171" t="s">
        <v>401</v>
      </c>
      <c r="BE204" s="259">
        <f>IF(O204="základní",K204,0)</f>
        <v>0</v>
      </c>
      <c r="BF204" s="259">
        <f>IF(O204="snížená",K204,0)</f>
        <v>0</v>
      </c>
      <c r="BG204" s="259">
        <f>IF(O204="zákl. přenesená",K204,0)</f>
        <v>0</v>
      </c>
      <c r="BH204" s="259">
        <f>IF(O204="sníž. přenesená",K204,0)</f>
        <v>0</v>
      </c>
      <c r="BI204" s="259">
        <f>IF(O204="nulová",K204,0)</f>
        <v>0</v>
      </c>
      <c r="BJ204" s="171" t="s">
        <v>883</v>
      </c>
      <c r="BK204" s="259">
        <f>ROUND(P204*H204,2)</f>
        <v>0</v>
      </c>
      <c r="BL204" s="171" t="s">
        <v>406</v>
      </c>
      <c r="BM204" s="258" t="s">
        <v>533</v>
      </c>
    </row>
    <row r="205" spans="2:65" s="178" customFormat="1" ht="7" customHeight="1">
      <c r="B205" s="205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179"/>
    </row>
  </sheetData>
  <sheetProtection sheet="1" objects="1" scenarios="1"/>
  <autoFilter ref="C123:L204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honeticPr fontId="17" type="noConversion"/>
  <pageMargins left="0.39374999999999999" right="0.39374999999999999" top="0.39374999999999999" bottom="0.39374999999999999" header="0" footer="0"/>
  <pageSetup paperSize="9" scale="65" fitToHeight="100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6"/>
    <pageSetUpPr fitToPage="1"/>
  </sheetPr>
  <dimension ref="B2:BM321"/>
  <sheetViews>
    <sheetView showGridLines="0" topLeftCell="A62" workbookViewId="0">
      <selection activeCell="H88" sqref="H88"/>
    </sheetView>
  </sheetViews>
  <sheetFormatPr defaultColWidth="8" defaultRowHeight="10"/>
  <cols>
    <col min="1" max="1" width="7.1796875" style="310" customWidth="1"/>
    <col min="2" max="2" width="1" style="310" customWidth="1"/>
    <col min="3" max="4" width="3.54296875" style="310" customWidth="1"/>
    <col min="5" max="5" width="14.54296875" style="310" customWidth="1"/>
    <col min="6" max="6" width="86.453125" style="310" customWidth="1"/>
    <col min="7" max="7" width="6.453125" style="310" customWidth="1"/>
    <col min="8" max="8" width="12" style="310" customWidth="1"/>
    <col min="9" max="9" width="13.54296875" style="310" customWidth="1"/>
    <col min="10" max="10" width="19.1796875" style="310" customWidth="1"/>
    <col min="11" max="11" width="19.1796875" style="310" hidden="1" customWidth="1"/>
    <col min="12" max="12" width="8" style="310"/>
    <col min="13" max="13" width="9.453125" style="310" hidden="1" customWidth="1"/>
    <col min="14" max="14" width="8" style="310" hidden="1" customWidth="1"/>
    <col min="15" max="20" width="12.1796875" style="310" hidden="1" customWidth="1"/>
    <col min="21" max="21" width="14" style="310" customWidth="1"/>
    <col min="22" max="22" width="10.54296875" style="310" customWidth="1"/>
    <col min="23" max="23" width="14" style="310" customWidth="1"/>
    <col min="24" max="24" width="10.54296875" style="310" customWidth="1"/>
    <col min="25" max="25" width="12.81640625" style="310" customWidth="1"/>
    <col min="26" max="26" width="9.453125" style="310" customWidth="1"/>
    <col min="27" max="27" width="12.81640625" style="310" customWidth="1"/>
    <col min="28" max="28" width="14" style="310" customWidth="1"/>
    <col min="29" max="29" width="9.453125" style="310" customWidth="1"/>
    <col min="30" max="30" width="12.81640625" style="310" customWidth="1"/>
    <col min="31" max="31" width="14" style="310" customWidth="1"/>
    <col min="32" max="43" width="8" style="310"/>
    <col min="44" max="65" width="8" style="310" hidden="1" customWidth="1"/>
    <col min="66" max="16384" width="8" style="310"/>
  </cols>
  <sheetData>
    <row r="2" spans="2:46" ht="37" customHeight="1"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AT2" s="311" t="s">
        <v>635</v>
      </c>
    </row>
    <row r="3" spans="2:46" ht="7" customHeight="1">
      <c r="B3" s="312"/>
      <c r="C3" s="313"/>
      <c r="D3" s="313"/>
      <c r="E3" s="313"/>
      <c r="F3" s="313"/>
      <c r="G3" s="313"/>
      <c r="H3" s="313"/>
      <c r="I3" s="313"/>
      <c r="J3" s="313"/>
      <c r="K3" s="313"/>
      <c r="L3" s="314"/>
      <c r="AT3" s="311" t="s">
        <v>885</v>
      </c>
    </row>
    <row r="4" spans="2:46" ht="25" customHeight="1">
      <c r="B4" s="314"/>
      <c r="D4" s="315" t="s">
        <v>329</v>
      </c>
      <c r="L4" s="314"/>
      <c r="M4" s="316" t="s">
        <v>330</v>
      </c>
      <c r="AT4" s="311" t="s">
        <v>331</v>
      </c>
    </row>
    <row r="5" spans="2:46" ht="7" customHeight="1">
      <c r="B5" s="314"/>
      <c r="L5" s="314"/>
    </row>
    <row r="6" spans="2:46" ht="12" customHeight="1">
      <c r="B6" s="314"/>
      <c r="D6" s="317" t="s">
        <v>855</v>
      </c>
      <c r="L6" s="314"/>
    </row>
    <row r="7" spans="2:46" ht="16.5" customHeight="1">
      <c r="B7" s="314"/>
      <c r="E7" s="974" t="str">
        <f>'[6]Rekapitulace stavby'!K6</f>
        <v>SOKOLOV - OBNOVA A ROZŠÍŘENÍ HŘBITOVA – 1.etapa</v>
      </c>
      <c r="F7" s="975"/>
      <c r="G7" s="975"/>
      <c r="H7" s="975"/>
      <c r="L7" s="314"/>
    </row>
    <row r="8" spans="2:46" s="318" customFormat="1" ht="12" customHeight="1">
      <c r="B8" s="319"/>
      <c r="D8" s="317" t="s">
        <v>332</v>
      </c>
      <c r="L8" s="319"/>
    </row>
    <row r="9" spans="2:46" s="318" customFormat="1" ht="16.5" customHeight="1">
      <c r="B9" s="319"/>
      <c r="E9" s="972" t="s">
        <v>534</v>
      </c>
      <c r="F9" s="973"/>
      <c r="G9" s="973"/>
      <c r="H9" s="973"/>
      <c r="L9" s="319"/>
    </row>
    <row r="10" spans="2:46" s="318" customFormat="1">
      <c r="B10" s="319"/>
      <c r="L10" s="319"/>
    </row>
    <row r="11" spans="2:46" s="318" customFormat="1" ht="12" customHeight="1">
      <c r="B11" s="319"/>
      <c r="D11" s="317" t="s">
        <v>334</v>
      </c>
      <c r="F11" s="320" t="s">
        <v>335</v>
      </c>
      <c r="I11" s="317" t="s">
        <v>336</v>
      </c>
      <c r="J11" s="320" t="s">
        <v>335</v>
      </c>
      <c r="L11" s="319"/>
    </row>
    <row r="12" spans="2:46" s="318" customFormat="1" ht="12" customHeight="1">
      <c r="B12" s="319"/>
      <c r="D12" s="317" t="s">
        <v>337</v>
      </c>
      <c r="F12" s="320" t="s">
        <v>535</v>
      </c>
      <c r="I12" s="317" t="s">
        <v>339</v>
      </c>
      <c r="J12" s="321" t="str">
        <f>'[6]Rekapitulace stavby'!AN8</f>
        <v>2. 10. 2024</v>
      </c>
      <c r="L12" s="319"/>
    </row>
    <row r="13" spans="2:46" s="318" customFormat="1" ht="11.15" customHeight="1">
      <c r="B13" s="319"/>
      <c r="L13" s="319"/>
    </row>
    <row r="14" spans="2:46" s="318" customFormat="1" ht="12" customHeight="1">
      <c r="B14" s="319"/>
      <c r="D14" s="317" t="s">
        <v>340</v>
      </c>
      <c r="I14" s="317" t="s">
        <v>341</v>
      </c>
      <c r="J14" s="320" t="s">
        <v>335</v>
      </c>
      <c r="L14" s="319"/>
    </row>
    <row r="15" spans="2:46" s="318" customFormat="1" ht="18" customHeight="1">
      <c r="B15" s="319"/>
      <c r="E15" s="320" t="s">
        <v>342</v>
      </c>
      <c r="I15" s="317" t="s">
        <v>865</v>
      </c>
      <c r="J15" s="320" t="s">
        <v>335</v>
      </c>
      <c r="L15" s="319"/>
    </row>
    <row r="16" spans="2:46" s="318" customFormat="1" ht="7" customHeight="1">
      <c r="B16" s="319"/>
      <c r="L16" s="319"/>
    </row>
    <row r="17" spans="2:12" s="318" customFormat="1" ht="12" customHeight="1">
      <c r="B17" s="319"/>
      <c r="D17" s="317" t="s">
        <v>851</v>
      </c>
      <c r="I17" s="317" t="s">
        <v>341</v>
      </c>
      <c r="J17" s="320" t="str">
        <f>'[6]Rekapitulace stavby'!AN13</f>
        <v/>
      </c>
      <c r="L17" s="319"/>
    </row>
    <row r="18" spans="2:12" s="318" customFormat="1" ht="18" customHeight="1">
      <c r="B18" s="319"/>
      <c r="E18" s="977" t="str">
        <f>'[6]Rekapitulace stavby'!E14</f>
        <v/>
      </c>
      <c r="F18" s="977"/>
      <c r="G18" s="977"/>
      <c r="H18" s="977"/>
      <c r="I18" s="317" t="s">
        <v>865</v>
      </c>
      <c r="J18" s="320" t="str">
        <f>'[6]Rekapitulace stavby'!AN14</f>
        <v/>
      </c>
      <c r="L18" s="319"/>
    </row>
    <row r="19" spans="2:12" s="318" customFormat="1" ht="7" customHeight="1">
      <c r="B19" s="319"/>
      <c r="L19" s="319"/>
    </row>
    <row r="20" spans="2:12" s="318" customFormat="1" ht="12" customHeight="1">
      <c r="B20" s="319"/>
      <c r="D20" s="317" t="s">
        <v>852</v>
      </c>
      <c r="I20" s="317" t="s">
        <v>341</v>
      </c>
      <c r="J20" s="320" t="str">
        <f>IF('[6]Rekapitulace stavby'!AN16="","",'[6]Rekapitulace stavby'!AN16)</f>
        <v/>
      </c>
      <c r="L20" s="319"/>
    </row>
    <row r="21" spans="2:12" s="318" customFormat="1" ht="18" customHeight="1">
      <c r="B21" s="319"/>
      <c r="E21" s="320" t="str">
        <f>IF('[6]Rekapitulace stavby'!E17="","",'[6]Rekapitulace stavby'!E17)</f>
        <v/>
      </c>
      <c r="I21" s="317" t="s">
        <v>865</v>
      </c>
      <c r="J21" s="320" t="str">
        <f>IF('[6]Rekapitulace stavby'!AN17="","",'[6]Rekapitulace stavby'!AN17)</f>
        <v/>
      </c>
      <c r="L21" s="319"/>
    </row>
    <row r="22" spans="2:12" s="318" customFormat="1" ht="7" customHeight="1">
      <c r="B22" s="319"/>
      <c r="L22" s="319"/>
    </row>
    <row r="23" spans="2:12" s="318" customFormat="1" ht="12" customHeight="1">
      <c r="B23" s="319"/>
      <c r="D23" s="317" t="s">
        <v>344</v>
      </c>
      <c r="I23" s="317" t="s">
        <v>341</v>
      </c>
      <c r="J23" s="320" t="s">
        <v>335</v>
      </c>
      <c r="L23" s="319"/>
    </row>
    <row r="24" spans="2:12" s="318" customFormat="1" ht="18" customHeight="1">
      <c r="B24" s="319"/>
      <c r="E24" s="320" t="s">
        <v>536</v>
      </c>
      <c r="I24" s="317" t="s">
        <v>865</v>
      </c>
      <c r="J24" s="320" t="s">
        <v>335</v>
      </c>
      <c r="L24" s="319"/>
    </row>
    <row r="25" spans="2:12" s="318" customFormat="1" ht="7" customHeight="1">
      <c r="B25" s="319"/>
      <c r="L25" s="319"/>
    </row>
    <row r="26" spans="2:12" s="318" customFormat="1" ht="12" customHeight="1">
      <c r="B26" s="319"/>
      <c r="D26" s="317" t="s">
        <v>346</v>
      </c>
      <c r="L26" s="319"/>
    </row>
    <row r="27" spans="2:12" s="322" customFormat="1" ht="16.5" customHeight="1">
      <c r="B27" s="323"/>
      <c r="E27" s="978" t="s">
        <v>335</v>
      </c>
      <c r="F27" s="978"/>
      <c r="G27" s="978"/>
      <c r="H27" s="978"/>
      <c r="L27" s="323"/>
    </row>
    <row r="28" spans="2:12" s="318" customFormat="1" ht="7" customHeight="1">
      <c r="B28" s="319"/>
      <c r="L28" s="319"/>
    </row>
    <row r="29" spans="2:12" s="318" customFormat="1" ht="7" customHeight="1">
      <c r="B29" s="319"/>
      <c r="D29" s="324"/>
      <c r="E29" s="324"/>
      <c r="F29" s="324"/>
      <c r="G29" s="324"/>
      <c r="H29" s="324"/>
      <c r="I29" s="324"/>
      <c r="J29" s="324"/>
      <c r="K29" s="324"/>
      <c r="L29" s="319"/>
    </row>
    <row r="30" spans="2:12" s="318" customFormat="1" ht="25.4" customHeight="1">
      <c r="B30" s="319"/>
      <c r="D30" s="325" t="s">
        <v>349</v>
      </c>
      <c r="J30" s="326">
        <f>ROUND(J86, 2)</f>
        <v>0</v>
      </c>
      <c r="L30" s="319"/>
    </row>
    <row r="31" spans="2:12" s="318" customFormat="1" ht="7" customHeight="1">
      <c r="B31" s="319"/>
      <c r="D31" s="324"/>
      <c r="E31" s="324"/>
      <c r="F31" s="324"/>
      <c r="G31" s="324"/>
      <c r="H31" s="324"/>
      <c r="I31" s="324"/>
      <c r="J31" s="324"/>
      <c r="K31" s="324"/>
      <c r="L31" s="319"/>
    </row>
    <row r="32" spans="2:12" s="318" customFormat="1" ht="14.5" customHeight="1">
      <c r="B32" s="319"/>
      <c r="F32" s="327" t="s">
        <v>350</v>
      </c>
      <c r="I32" s="327" t="s">
        <v>351</v>
      </c>
      <c r="J32" s="327" t="s">
        <v>352</v>
      </c>
      <c r="L32" s="319"/>
    </row>
    <row r="33" spans="2:12" s="318" customFormat="1" ht="14.5" customHeight="1">
      <c r="B33" s="319"/>
      <c r="D33" s="328" t="s">
        <v>918</v>
      </c>
      <c r="E33" s="317" t="s">
        <v>353</v>
      </c>
      <c r="F33" s="329">
        <f>ROUND((SUM(BE86:BE320)),  2)</f>
        <v>0</v>
      </c>
      <c r="I33" s="330">
        <v>0.21</v>
      </c>
      <c r="J33" s="329">
        <f>ROUND(((SUM(BE86:BE320))*I33),  2)</f>
        <v>0</v>
      </c>
      <c r="L33" s="319"/>
    </row>
    <row r="34" spans="2:12" s="318" customFormat="1" ht="14.5" customHeight="1">
      <c r="B34" s="319"/>
      <c r="E34" s="317" t="s">
        <v>354</v>
      </c>
      <c r="F34" s="329">
        <f>ROUND((SUM(BF86:BF320)),  2)</f>
        <v>0</v>
      </c>
      <c r="I34" s="330">
        <v>0.12</v>
      </c>
      <c r="J34" s="329">
        <f>ROUND(((SUM(BF86:BF320))*I34),  2)</f>
        <v>0</v>
      </c>
      <c r="L34" s="319"/>
    </row>
    <row r="35" spans="2:12" s="318" customFormat="1" ht="14.5" hidden="1" customHeight="1">
      <c r="B35" s="319"/>
      <c r="E35" s="317" t="s">
        <v>355</v>
      </c>
      <c r="F35" s="329">
        <f>ROUND((SUM(BG86:BG320)),  2)</f>
        <v>0</v>
      </c>
      <c r="I35" s="330">
        <v>0.21</v>
      </c>
      <c r="J35" s="329">
        <f>0</f>
        <v>0</v>
      </c>
      <c r="L35" s="319"/>
    </row>
    <row r="36" spans="2:12" s="318" customFormat="1" ht="14.5" hidden="1" customHeight="1">
      <c r="B36" s="319"/>
      <c r="E36" s="317" t="s">
        <v>356</v>
      </c>
      <c r="F36" s="329">
        <f>ROUND((SUM(BH86:BH320)),  2)</f>
        <v>0</v>
      </c>
      <c r="I36" s="330">
        <v>0.12</v>
      </c>
      <c r="J36" s="329">
        <f>0</f>
        <v>0</v>
      </c>
      <c r="L36" s="319"/>
    </row>
    <row r="37" spans="2:12" s="318" customFormat="1" ht="14.5" hidden="1" customHeight="1">
      <c r="B37" s="319"/>
      <c r="E37" s="317" t="s">
        <v>357</v>
      </c>
      <c r="F37" s="329">
        <f>ROUND((SUM(BI86:BI320)),  2)</f>
        <v>0</v>
      </c>
      <c r="I37" s="330">
        <v>0</v>
      </c>
      <c r="J37" s="329">
        <f>0</f>
        <v>0</v>
      </c>
      <c r="L37" s="319"/>
    </row>
    <row r="38" spans="2:12" s="318" customFormat="1" ht="7" customHeight="1">
      <c r="B38" s="319"/>
      <c r="L38" s="319"/>
    </row>
    <row r="39" spans="2:12" s="318" customFormat="1" ht="25.4" customHeight="1">
      <c r="B39" s="319"/>
      <c r="C39" s="331"/>
      <c r="D39" s="332" t="s">
        <v>358</v>
      </c>
      <c r="E39" s="333"/>
      <c r="F39" s="333"/>
      <c r="G39" s="334" t="s">
        <v>843</v>
      </c>
      <c r="H39" s="335" t="s">
        <v>880</v>
      </c>
      <c r="I39" s="333"/>
      <c r="J39" s="336">
        <f>SUM(J30:J37)</f>
        <v>0</v>
      </c>
      <c r="K39" s="337"/>
      <c r="L39" s="319"/>
    </row>
    <row r="40" spans="2:12" s="318" customFormat="1" ht="14.5" customHeight="1">
      <c r="B40" s="338"/>
      <c r="C40" s="339"/>
      <c r="D40" s="339"/>
      <c r="E40" s="339"/>
      <c r="F40" s="339"/>
      <c r="G40" s="339"/>
      <c r="H40" s="339"/>
      <c r="I40" s="339"/>
      <c r="J40" s="339"/>
      <c r="K40" s="339"/>
      <c r="L40" s="319"/>
    </row>
    <row r="44" spans="2:12" s="318" customFormat="1" ht="7" customHeight="1">
      <c r="B44" s="340"/>
      <c r="C44" s="341"/>
      <c r="D44" s="341"/>
      <c r="E44" s="341"/>
      <c r="F44" s="341"/>
      <c r="G44" s="341"/>
      <c r="H44" s="341"/>
      <c r="I44" s="341"/>
      <c r="J44" s="341"/>
      <c r="K44" s="341"/>
      <c r="L44" s="319"/>
    </row>
    <row r="45" spans="2:12" s="318" customFormat="1" ht="25" customHeight="1">
      <c r="B45" s="319"/>
      <c r="C45" s="315" t="s">
        <v>365</v>
      </c>
      <c r="L45" s="319"/>
    </row>
    <row r="46" spans="2:12" s="318" customFormat="1" ht="7" customHeight="1">
      <c r="B46" s="319"/>
      <c r="L46" s="319"/>
    </row>
    <row r="47" spans="2:12" s="318" customFormat="1" ht="12" customHeight="1">
      <c r="B47" s="319"/>
      <c r="C47" s="317" t="s">
        <v>855</v>
      </c>
      <c r="L47" s="319"/>
    </row>
    <row r="48" spans="2:12" s="318" customFormat="1" ht="16.5" customHeight="1">
      <c r="B48" s="319"/>
      <c r="E48" s="974" t="str">
        <f>E7</f>
        <v>SOKOLOV - OBNOVA A ROZŠÍŘENÍ HŘBITOVA – 1.etapa</v>
      </c>
      <c r="F48" s="975"/>
      <c r="G48" s="975"/>
      <c r="H48" s="975"/>
      <c r="L48" s="319"/>
    </row>
    <row r="49" spans="2:47" s="318" customFormat="1" ht="12" customHeight="1">
      <c r="B49" s="319"/>
      <c r="C49" s="317" t="s">
        <v>332</v>
      </c>
      <c r="L49" s="319"/>
    </row>
    <row r="50" spans="2:47" s="318" customFormat="1" ht="16.5" customHeight="1">
      <c r="B50" s="319"/>
      <c r="E50" s="972" t="str">
        <f>E9</f>
        <v>1.2-2 - Komunikace - Podetapa 2</v>
      </c>
      <c r="F50" s="973"/>
      <c r="G50" s="973"/>
      <c r="H50" s="973"/>
      <c r="L50" s="319"/>
    </row>
    <row r="51" spans="2:47" s="318" customFormat="1" ht="7" customHeight="1">
      <c r="B51" s="319"/>
      <c r="L51" s="319"/>
    </row>
    <row r="52" spans="2:47" s="318" customFormat="1" ht="12" customHeight="1">
      <c r="B52" s="319"/>
      <c r="C52" s="317" t="s">
        <v>337</v>
      </c>
      <c r="F52" s="320" t="str">
        <f>F12</f>
        <v/>
      </c>
      <c r="I52" s="317" t="s">
        <v>339</v>
      </c>
      <c r="J52" s="321" t="str">
        <f>IF(J12="","",J12)</f>
        <v>2. 10. 2024</v>
      </c>
      <c r="L52" s="319"/>
    </row>
    <row r="53" spans="2:47" s="318" customFormat="1" ht="7" customHeight="1">
      <c r="B53" s="319"/>
      <c r="L53" s="319"/>
    </row>
    <row r="54" spans="2:47" s="318" customFormat="1" ht="15.25" customHeight="1">
      <c r="B54" s="319"/>
      <c r="C54" s="317" t="s">
        <v>340</v>
      </c>
      <c r="F54" s="320" t="str">
        <f>E15</f>
        <v>Město Sokolov</v>
      </c>
      <c r="I54" s="317" t="s">
        <v>852</v>
      </c>
      <c r="J54" s="342" t="str">
        <f>E21</f>
        <v/>
      </c>
      <c r="L54" s="319"/>
    </row>
    <row r="55" spans="2:47" s="318" customFormat="1" ht="15.25" customHeight="1">
      <c r="B55" s="319"/>
      <c r="C55" s="317" t="s">
        <v>851</v>
      </c>
      <c r="F55" s="320" t="str">
        <f>IF(E18="","",E18)</f>
        <v/>
      </c>
      <c r="I55" s="317" t="s">
        <v>344</v>
      </c>
      <c r="J55" s="342" t="str">
        <f>E24</f>
        <v>Zítek</v>
      </c>
      <c r="L55" s="319"/>
    </row>
    <row r="56" spans="2:47" s="318" customFormat="1" ht="10.4" customHeight="1">
      <c r="B56" s="319"/>
      <c r="L56" s="319"/>
    </row>
    <row r="57" spans="2:47" s="318" customFormat="1" ht="29.25" customHeight="1">
      <c r="B57" s="319"/>
      <c r="C57" s="343" t="s">
        <v>366</v>
      </c>
      <c r="D57" s="331"/>
      <c r="E57" s="331"/>
      <c r="F57" s="331"/>
      <c r="G57" s="331"/>
      <c r="H57" s="331"/>
      <c r="I57" s="331"/>
      <c r="J57" s="344" t="s">
        <v>369</v>
      </c>
      <c r="K57" s="331"/>
      <c r="L57" s="319"/>
    </row>
    <row r="58" spans="2:47" s="318" customFormat="1" ht="10.4" customHeight="1">
      <c r="B58" s="319"/>
      <c r="L58" s="319"/>
    </row>
    <row r="59" spans="2:47" s="318" customFormat="1" ht="23.15" customHeight="1">
      <c r="B59" s="319"/>
      <c r="C59" s="345" t="s">
        <v>537</v>
      </c>
      <c r="J59" s="326">
        <f>J86</f>
        <v>0</v>
      </c>
      <c r="L59" s="319"/>
      <c r="AU59" s="311" t="s">
        <v>371</v>
      </c>
    </row>
    <row r="60" spans="2:47" s="346" customFormat="1" ht="25" customHeight="1">
      <c r="B60" s="347"/>
      <c r="D60" s="348" t="s">
        <v>372</v>
      </c>
      <c r="E60" s="349"/>
      <c r="F60" s="349"/>
      <c r="G60" s="349"/>
      <c r="H60" s="349"/>
      <c r="I60" s="349"/>
      <c r="J60" s="350">
        <f>J87</f>
        <v>0</v>
      </c>
      <c r="L60" s="347"/>
    </row>
    <row r="61" spans="2:47" s="351" customFormat="1" ht="20.149999999999999" customHeight="1">
      <c r="B61" s="352"/>
      <c r="D61" s="353" t="s">
        <v>373</v>
      </c>
      <c r="E61" s="354"/>
      <c r="F61" s="354"/>
      <c r="G61" s="354"/>
      <c r="H61" s="354"/>
      <c r="I61" s="354"/>
      <c r="J61" s="355">
        <f>J88</f>
        <v>0</v>
      </c>
      <c r="L61" s="352"/>
    </row>
    <row r="62" spans="2:47" s="351" customFormat="1" ht="20.149999999999999" customHeight="1">
      <c r="B62" s="352"/>
      <c r="D62" s="353" t="s">
        <v>538</v>
      </c>
      <c r="E62" s="354"/>
      <c r="F62" s="354"/>
      <c r="G62" s="354"/>
      <c r="H62" s="354"/>
      <c r="I62" s="354"/>
      <c r="J62" s="355">
        <f>J172</f>
        <v>0</v>
      </c>
      <c r="L62" s="352"/>
    </row>
    <row r="63" spans="2:47" s="351" customFormat="1" ht="20.149999999999999" customHeight="1">
      <c r="B63" s="352"/>
      <c r="D63" s="353" t="s">
        <v>539</v>
      </c>
      <c r="E63" s="354"/>
      <c r="F63" s="354"/>
      <c r="G63" s="354"/>
      <c r="H63" s="354"/>
      <c r="I63" s="354"/>
      <c r="J63" s="355">
        <f>J178</f>
        <v>0</v>
      </c>
      <c r="L63" s="352"/>
    </row>
    <row r="64" spans="2:47" s="351" customFormat="1" ht="20.149999999999999" customHeight="1">
      <c r="B64" s="352"/>
      <c r="D64" s="353" t="s">
        <v>540</v>
      </c>
      <c r="E64" s="354"/>
      <c r="F64" s="354"/>
      <c r="G64" s="354"/>
      <c r="H64" s="354"/>
      <c r="I64" s="354"/>
      <c r="J64" s="355">
        <f>J263</f>
        <v>0</v>
      </c>
      <c r="L64" s="352"/>
    </row>
    <row r="65" spans="2:12" s="351" customFormat="1" ht="20.149999999999999" customHeight="1">
      <c r="B65" s="352"/>
      <c r="D65" s="353" t="s">
        <v>541</v>
      </c>
      <c r="E65" s="354"/>
      <c r="F65" s="354"/>
      <c r="G65" s="354"/>
      <c r="H65" s="354"/>
      <c r="I65" s="354"/>
      <c r="J65" s="355">
        <f>J300</f>
        <v>0</v>
      </c>
      <c r="L65" s="352"/>
    </row>
    <row r="66" spans="2:12" s="351" customFormat="1" ht="20.149999999999999" customHeight="1">
      <c r="B66" s="352"/>
      <c r="D66" s="353" t="s">
        <v>376</v>
      </c>
      <c r="E66" s="354"/>
      <c r="F66" s="354"/>
      <c r="G66" s="354"/>
      <c r="H66" s="354"/>
      <c r="I66" s="354"/>
      <c r="J66" s="355">
        <f>J317</f>
        <v>0</v>
      </c>
      <c r="L66" s="352"/>
    </row>
    <row r="67" spans="2:12" s="318" customFormat="1" ht="21.75" customHeight="1">
      <c r="B67" s="319"/>
      <c r="L67" s="319"/>
    </row>
    <row r="68" spans="2:12" s="318" customFormat="1" ht="7" customHeight="1">
      <c r="B68" s="338"/>
      <c r="C68" s="339"/>
      <c r="D68" s="339"/>
      <c r="E68" s="339"/>
      <c r="F68" s="339"/>
      <c r="G68" s="339"/>
      <c r="H68" s="339"/>
      <c r="I68" s="339"/>
      <c r="J68" s="339"/>
      <c r="K68" s="339"/>
      <c r="L68" s="319"/>
    </row>
    <row r="72" spans="2:12" s="318" customFormat="1" ht="7" customHeight="1">
      <c r="B72" s="340"/>
      <c r="C72" s="341"/>
      <c r="D72" s="341"/>
      <c r="E72" s="341"/>
      <c r="F72" s="341"/>
      <c r="G72" s="341"/>
      <c r="H72" s="341"/>
      <c r="I72" s="341"/>
      <c r="J72" s="341"/>
      <c r="K72" s="341"/>
      <c r="L72" s="319"/>
    </row>
    <row r="73" spans="2:12" s="318" customFormat="1" ht="25" customHeight="1">
      <c r="B73" s="319"/>
      <c r="C73" s="315" t="s">
        <v>380</v>
      </c>
      <c r="L73" s="319"/>
    </row>
    <row r="74" spans="2:12" s="318" customFormat="1" ht="7" customHeight="1">
      <c r="B74" s="319"/>
      <c r="L74" s="319"/>
    </row>
    <row r="75" spans="2:12" s="318" customFormat="1" ht="12" customHeight="1">
      <c r="B75" s="319"/>
      <c r="C75" s="317" t="s">
        <v>855</v>
      </c>
      <c r="L75" s="319"/>
    </row>
    <row r="76" spans="2:12" s="318" customFormat="1" ht="16.5" customHeight="1">
      <c r="B76" s="319"/>
      <c r="E76" s="974" t="str">
        <f>E7</f>
        <v>SOKOLOV - OBNOVA A ROZŠÍŘENÍ HŘBITOVA – 1.etapa</v>
      </c>
      <c r="F76" s="975"/>
      <c r="G76" s="975"/>
      <c r="H76" s="975"/>
      <c r="L76" s="319"/>
    </row>
    <row r="77" spans="2:12" s="318" customFormat="1" ht="12" customHeight="1">
      <c r="B77" s="319"/>
      <c r="C77" s="317" t="s">
        <v>332</v>
      </c>
      <c r="L77" s="319"/>
    </row>
    <row r="78" spans="2:12" s="318" customFormat="1" ht="16.5" customHeight="1">
      <c r="B78" s="319"/>
      <c r="E78" s="972" t="str">
        <f>E9</f>
        <v>1.2-2 - Komunikace - Podetapa 2</v>
      </c>
      <c r="F78" s="973"/>
      <c r="G78" s="973"/>
      <c r="H78" s="973"/>
      <c r="L78" s="319"/>
    </row>
    <row r="79" spans="2:12" s="318" customFormat="1" ht="7" customHeight="1">
      <c r="B79" s="319"/>
      <c r="L79" s="319"/>
    </row>
    <row r="80" spans="2:12" s="318" customFormat="1" ht="12" customHeight="1">
      <c r="B80" s="319"/>
      <c r="C80" s="317" t="s">
        <v>337</v>
      </c>
      <c r="F80" s="320" t="str">
        <f>F12</f>
        <v/>
      </c>
      <c r="I80" s="317" t="s">
        <v>339</v>
      </c>
      <c r="J80" s="321" t="str">
        <f>IF(J12="","",J12)</f>
        <v>2. 10. 2024</v>
      </c>
      <c r="L80" s="319"/>
    </row>
    <row r="81" spans="2:65" s="318" customFormat="1" ht="7" customHeight="1">
      <c r="B81" s="319"/>
      <c r="L81" s="319"/>
    </row>
    <row r="82" spans="2:65" s="318" customFormat="1" ht="15.25" customHeight="1">
      <c r="B82" s="319"/>
      <c r="C82" s="317" t="s">
        <v>340</v>
      </c>
      <c r="F82" s="320" t="str">
        <f>E15</f>
        <v>Město Sokolov</v>
      </c>
      <c r="I82" s="317" t="s">
        <v>852</v>
      </c>
      <c r="J82" s="342" t="str">
        <f>E21</f>
        <v/>
      </c>
      <c r="L82" s="319"/>
    </row>
    <row r="83" spans="2:65" s="318" customFormat="1" ht="15.25" customHeight="1">
      <c r="B83" s="319"/>
      <c r="C83" s="317" t="s">
        <v>851</v>
      </c>
      <c r="F83" s="320" t="str">
        <f>IF(E18="","",E18)</f>
        <v/>
      </c>
      <c r="I83" s="317" t="s">
        <v>344</v>
      </c>
      <c r="J83" s="342" t="str">
        <f>E24</f>
        <v>Zítek</v>
      </c>
      <c r="L83" s="319"/>
    </row>
    <row r="84" spans="2:65" s="318" customFormat="1" ht="10.4" customHeight="1">
      <c r="B84" s="319"/>
      <c r="L84" s="319"/>
    </row>
    <row r="85" spans="2:65" s="356" customFormat="1" ht="29.25" customHeight="1">
      <c r="B85" s="357"/>
      <c r="C85" s="358" t="s">
        <v>381</v>
      </c>
      <c r="D85" s="359" t="s">
        <v>382</v>
      </c>
      <c r="E85" s="359" t="s">
        <v>383</v>
      </c>
      <c r="F85" s="359" t="s">
        <v>384</v>
      </c>
      <c r="G85" s="359" t="s">
        <v>915</v>
      </c>
      <c r="H85" s="359" t="s">
        <v>916</v>
      </c>
      <c r="I85" s="359" t="s">
        <v>388</v>
      </c>
      <c r="J85" s="360" t="s">
        <v>369</v>
      </c>
      <c r="K85" s="361" t="s">
        <v>387</v>
      </c>
      <c r="L85" s="357"/>
      <c r="M85" s="362" t="s">
        <v>335</v>
      </c>
      <c r="N85" s="363" t="s">
        <v>918</v>
      </c>
      <c r="O85" s="363" t="s">
        <v>391</v>
      </c>
      <c r="P85" s="363" t="s">
        <v>392</v>
      </c>
      <c r="Q85" s="363" t="s">
        <v>393</v>
      </c>
      <c r="R85" s="363" t="s">
        <v>394</v>
      </c>
      <c r="S85" s="363" t="s">
        <v>395</v>
      </c>
      <c r="T85" s="364" t="s">
        <v>396</v>
      </c>
    </row>
    <row r="86" spans="2:65" s="318" customFormat="1" ht="23.15" customHeight="1">
      <c r="B86" s="319"/>
      <c r="C86" s="345" t="s">
        <v>397</v>
      </c>
      <c r="J86" s="365">
        <f>BK86</f>
        <v>0</v>
      </c>
      <c r="L86" s="319"/>
      <c r="M86" s="366"/>
      <c r="N86" s="324"/>
      <c r="O86" s="324"/>
      <c r="P86" s="367">
        <f>P87</f>
        <v>2029.7468679999999</v>
      </c>
      <c r="Q86" s="324"/>
      <c r="R86" s="367">
        <f>R87</f>
        <v>607.85109699999998</v>
      </c>
      <c r="S86" s="324"/>
      <c r="T86" s="368">
        <f>T87</f>
        <v>77.98</v>
      </c>
      <c r="AT86" s="311" t="s">
        <v>398</v>
      </c>
      <c r="AU86" s="311" t="s">
        <v>371</v>
      </c>
      <c r="BK86" s="369">
        <f>BK87</f>
        <v>0</v>
      </c>
    </row>
    <row r="87" spans="2:65" s="370" customFormat="1" ht="26.15" customHeight="1">
      <c r="B87" s="371"/>
      <c r="D87" s="372" t="s">
        <v>398</v>
      </c>
      <c r="E87" s="373" t="s">
        <v>857</v>
      </c>
      <c r="F87" s="373" t="s">
        <v>399</v>
      </c>
      <c r="J87" s="374">
        <f>BK87</f>
        <v>0</v>
      </c>
      <c r="L87" s="371"/>
      <c r="M87" s="375"/>
      <c r="P87" s="376">
        <f>P88+P172+P178+P263+P300+P317</f>
        <v>2029.7468679999999</v>
      </c>
      <c r="R87" s="376">
        <f>R88+R172+R178+R263+R300+R317</f>
        <v>607.85109699999998</v>
      </c>
      <c r="T87" s="377">
        <f>T88+T172+T178+T263+T300+T317</f>
        <v>77.98</v>
      </c>
      <c r="AR87" s="372" t="s">
        <v>883</v>
      </c>
      <c r="AT87" s="378" t="s">
        <v>398</v>
      </c>
      <c r="AU87" s="378" t="s">
        <v>400</v>
      </c>
      <c r="AY87" s="372" t="s">
        <v>401</v>
      </c>
      <c r="BK87" s="379">
        <f>BK88+BK172+BK178+BK263+BK300+BK317</f>
        <v>0</v>
      </c>
    </row>
    <row r="88" spans="2:65" s="370" customFormat="1" ht="23.15" customHeight="1">
      <c r="B88" s="371"/>
      <c r="D88" s="372" t="s">
        <v>398</v>
      </c>
      <c r="E88" s="380" t="s">
        <v>883</v>
      </c>
      <c r="F88" s="380" t="s">
        <v>884</v>
      </c>
      <c r="J88" s="381">
        <f>BK88</f>
        <v>0</v>
      </c>
      <c r="L88" s="371"/>
      <c r="M88" s="375"/>
      <c r="P88" s="376">
        <f>SUM(P89:P171)</f>
        <v>349.65899099999996</v>
      </c>
      <c r="R88" s="376">
        <f>SUM(R89:R171)</f>
        <v>2.3058000000000001</v>
      </c>
      <c r="T88" s="377">
        <f>SUM(T89:T171)</f>
        <v>77.98</v>
      </c>
      <c r="AR88" s="372" t="s">
        <v>883</v>
      </c>
      <c r="AT88" s="378" t="s">
        <v>398</v>
      </c>
      <c r="AU88" s="378" t="s">
        <v>883</v>
      </c>
      <c r="AY88" s="372" t="s">
        <v>401</v>
      </c>
      <c r="BK88" s="379">
        <f>SUM(BK89:BK171)</f>
        <v>0</v>
      </c>
    </row>
    <row r="89" spans="2:65" s="318" customFormat="1" ht="16.5" customHeight="1">
      <c r="B89" s="319"/>
      <c r="C89" s="382" t="s">
        <v>883</v>
      </c>
      <c r="D89" s="382" t="s">
        <v>402</v>
      </c>
      <c r="E89" s="383" t="s">
        <v>542</v>
      </c>
      <c r="F89" s="460" t="s">
        <v>543</v>
      </c>
      <c r="G89" s="461" t="s">
        <v>1008</v>
      </c>
      <c r="H89" s="462">
        <v>275</v>
      </c>
      <c r="I89" s="475"/>
      <c r="J89" s="384">
        <f>ROUND(I89*H89,2)</f>
        <v>0</v>
      </c>
      <c r="K89" s="385"/>
      <c r="L89" s="319"/>
      <c r="M89" s="386" t="s">
        <v>335</v>
      </c>
      <c r="N89" s="387" t="s">
        <v>353</v>
      </c>
      <c r="O89" s="388">
        <v>0.27200000000000002</v>
      </c>
      <c r="P89" s="388">
        <f>O89*H89</f>
        <v>74.800000000000011</v>
      </c>
      <c r="Q89" s="388">
        <v>0</v>
      </c>
      <c r="R89" s="388">
        <f>Q89*H89</f>
        <v>0</v>
      </c>
      <c r="S89" s="388">
        <v>0.26</v>
      </c>
      <c r="T89" s="389">
        <f>S89*H89</f>
        <v>71.5</v>
      </c>
      <c r="AR89" s="390" t="s">
        <v>406</v>
      </c>
      <c r="AT89" s="390" t="s">
        <v>402</v>
      </c>
      <c r="AU89" s="390" t="s">
        <v>885</v>
      </c>
      <c r="AY89" s="311" t="s">
        <v>401</v>
      </c>
      <c r="BE89" s="391">
        <f>IF(N89="základní",J89,0)</f>
        <v>0</v>
      </c>
      <c r="BF89" s="391">
        <f>IF(N89="snížená",J89,0)</f>
        <v>0</v>
      </c>
      <c r="BG89" s="391">
        <f>IF(N89="zákl. přenesená",J89,0)</f>
        <v>0</v>
      </c>
      <c r="BH89" s="391">
        <f>IF(N89="sníž. přenesená",J89,0)</f>
        <v>0</v>
      </c>
      <c r="BI89" s="391">
        <f>IF(N89="nulová",J89,0)</f>
        <v>0</v>
      </c>
      <c r="BJ89" s="311" t="s">
        <v>883</v>
      </c>
      <c r="BK89" s="391">
        <f>ROUND(I89*H89,2)</f>
        <v>0</v>
      </c>
      <c r="BL89" s="311" t="s">
        <v>406</v>
      </c>
      <c r="BM89" s="390" t="s">
        <v>544</v>
      </c>
    </row>
    <row r="90" spans="2:65" s="318" customFormat="1" ht="18">
      <c r="B90" s="319"/>
      <c r="D90" s="392" t="s">
        <v>545</v>
      </c>
      <c r="F90" s="463" t="s">
        <v>546</v>
      </c>
      <c r="L90" s="319"/>
      <c r="M90" s="393"/>
      <c r="T90" s="394"/>
      <c r="AT90" s="311" t="s">
        <v>545</v>
      </c>
      <c r="AU90" s="311" t="s">
        <v>885</v>
      </c>
    </row>
    <row r="91" spans="2:65" s="318" customFormat="1">
      <c r="B91" s="319"/>
      <c r="D91" s="392" t="s">
        <v>547</v>
      </c>
      <c r="F91" s="395" t="s">
        <v>548</v>
      </c>
      <c r="L91" s="319"/>
      <c r="M91" s="393"/>
      <c r="T91" s="394"/>
      <c r="AT91" s="311" t="s">
        <v>547</v>
      </c>
      <c r="AU91" s="311" t="s">
        <v>885</v>
      </c>
    </row>
    <row r="92" spans="2:65" s="318" customFormat="1" ht="18">
      <c r="B92" s="319"/>
      <c r="D92" s="392" t="s">
        <v>549</v>
      </c>
      <c r="F92" s="464" t="s">
        <v>550</v>
      </c>
      <c r="L92" s="319"/>
      <c r="M92" s="393"/>
      <c r="T92" s="394"/>
      <c r="AT92" s="311" t="s">
        <v>549</v>
      </c>
      <c r="AU92" s="311" t="s">
        <v>885</v>
      </c>
    </row>
    <row r="93" spans="2:65" s="396" customFormat="1">
      <c r="B93" s="397"/>
      <c r="D93" s="392" t="s">
        <v>966</v>
      </c>
      <c r="E93" s="398" t="s">
        <v>335</v>
      </c>
      <c r="F93" s="465" t="s">
        <v>636</v>
      </c>
      <c r="H93" s="466">
        <v>275</v>
      </c>
      <c r="L93" s="397"/>
      <c r="M93" s="399"/>
      <c r="T93" s="400"/>
      <c r="AT93" s="398" t="s">
        <v>966</v>
      </c>
      <c r="AU93" s="398" t="s">
        <v>885</v>
      </c>
      <c r="AV93" s="396" t="s">
        <v>885</v>
      </c>
      <c r="AW93" s="396" t="s">
        <v>409</v>
      </c>
      <c r="AX93" s="396" t="s">
        <v>883</v>
      </c>
      <c r="AY93" s="398" t="s">
        <v>401</v>
      </c>
    </row>
    <row r="94" spans="2:65" s="318" customFormat="1" ht="16.5" customHeight="1">
      <c r="B94" s="319"/>
      <c r="C94" s="382" t="s">
        <v>885</v>
      </c>
      <c r="D94" s="382" t="s">
        <v>402</v>
      </c>
      <c r="E94" s="383" t="s">
        <v>551</v>
      </c>
      <c r="F94" s="460" t="s">
        <v>552</v>
      </c>
      <c r="G94" s="461" t="s">
        <v>1069</v>
      </c>
      <c r="H94" s="462">
        <v>162</v>
      </c>
      <c r="I94" s="475"/>
      <c r="J94" s="384">
        <f>ROUND(I94*H94,2)</f>
        <v>0</v>
      </c>
      <c r="K94" s="385"/>
      <c r="L94" s="319"/>
      <c r="M94" s="386" t="s">
        <v>335</v>
      </c>
      <c r="N94" s="387" t="s">
        <v>353</v>
      </c>
      <c r="O94" s="388">
        <v>9.5000000000000001E-2</v>
      </c>
      <c r="P94" s="388">
        <f>O94*H94</f>
        <v>15.39</v>
      </c>
      <c r="Q94" s="388">
        <v>0</v>
      </c>
      <c r="R94" s="388">
        <f>Q94*H94</f>
        <v>0</v>
      </c>
      <c r="S94" s="388">
        <v>0.04</v>
      </c>
      <c r="T94" s="389">
        <f>S94*H94</f>
        <v>6.48</v>
      </c>
      <c r="AR94" s="390" t="s">
        <v>406</v>
      </c>
      <c r="AT94" s="390" t="s">
        <v>402</v>
      </c>
      <c r="AU94" s="390" t="s">
        <v>885</v>
      </c>
      <c r="AY94" s="311" t="s">
        <v>401</v>
      </c>
      <c r="BE94" s="391">
        <f>IF(N94="základní",J94,0)</f>
        <v>0</v>
      </c>
      <c r="BF94" s="391">
        <f>IF(N94="snížená",J94,0)</f>
        <v>0</v>
      </c>
      <c r="BG94" s="391">
        <f>IF(N94="zákl. přenesená",J94,0)</f>
        <v>0</v>
      </c>
      <c r="BH94" s="391">
        <f>IF(N94="sníž. přenesená",J94,0)</f>
        <v>0</v>
      </c>
      <c r="BI94" s="391">
        <f>IF(N94="nulová",J94,0)</f>
        <v>0</v>
      </c>
      <c r="BJ94" s="311" t="s">
        <v>883</v>
      </c>
      <c r="BK94" s="391">
        <f>ROUND(I94*H94,2)</f>
        <v>0</v>
      </c>
      <c r="BL94" s="311" t="s">
        <v>406</v>
      </c>
      <c r="BM94" s="390" t="s">
        <v>553</v>
      </c>
    </row>
    <row r="95" spans="2:65" s="318" customFormat="1">
      <c r="B95" s="319"/>
      <c r="D95" s="392" t="s">
        <v>545</v>
      </c>
      <c r="F95" s="463" t="s">
        <v>554</v>
      </c>
      <c r="L95" s="319"/>
      <c r="M95" s="393"/>
      <c r="T95" s="394"/>
      <c r="AT95" s="311" t="s">
        <v>545</v>
      </c>
      <c r="AU95" s="311" t="s">
        <v>885</v>
      </c>
    </row>
    <row r="96" spans="2:65" s="318" customFormat="1">
      <c r="B96" s="319"/>
      <c r="D96" s="392" t="s">
        <v>547</v>
      </c>
      <c r="F96" s="395" t="s">
        <v>555</v>
      </c>
      <c r="L96" s="319"/>
      <c r="M96" s="393"/>
      <c r="T96" s="394"/>
      <c r="AT96" s="311" t="s">
        <v>547</v>
      </c>
      <c r="AU96" s="311" t="s">
        <v>885</v>
      </c>
    </row>
    <row r="97" spans="2:65" s="318" customFormat="1" ht="18">
      <c r="B97" s="319"/>
      <c r="D97" s="392" t="s">
        <v>549</v>
      </c>
      <c r="F97" s="464" t="s">
        <v>556</v>
      </c>
      <c r="L97" s="319"/>
      <c r="M97" s="393"/>
      <c r="T97" s="394"/>
      <c r="AT97" s="311" t="s">
        <v>549</v>
      </c>
      <c r="AU97" s="311" t="s">
        <v>885</v>
      </c>
    </row>
    <row r="98" spans="2:65" s="396" customFormat="1">
      <c r="B98" s="397"/>
      <c r="D98" s="392" t="s">
        <v>966</v>
      </c>
      <c r="E98" s="398" t="s">
        <v>335</v>
      </c>
      <c r="F98" s="465" t="s">
        <v>637</v>
      </c>
      <c r="H98" s="466">
        <v>162</v>
      </c>
      <c r="L98" s="397"/>
      <c r="M98" s="399"/>
      <c r="T98" s="400"/>
      <c r="AT98" s="398" t="s">
        <v>966</v>
      </c>
      <c r="AU98" s="398" t="s">
        <v>885</v>
      </c>
      <c r="AV98" s="396" t="s">
        <v>885</v>
      </c>
      <c r="AW98" s="396" t="s">
        <v>409</v>
      </c>
      <c r="AX98" s="396" t="s">
        <v>883</v>
      </c>
      <c r="AY98" s="398" t="s">
        <v>401</v>
      </c>
    </row>
    <row r="99" spans="2:65" s="318" customFormat="1" ht="24.25" customHeight="1">
      <c r="B99" s="319"/>
      <c r="C99" s="382" t="s">
        <v>887</v>
      </c>
      <c r="D99" s="382" t="s">
        <v>402</v>
      </c>
      <c r="E99" s="383" t="s">
        <v>557</v>
      </c>
      <c r="F99" s="460" t="s">
        <v>558</v>
      </c>
      <c r="G99" s="461" t="s">
        <v>963</v>
      </c>
      <c r="H99" s="462">
        <v>695.47699999999998</v>
      </c>
      <c r="I99" s="475"/>
      <c r="J99" s="384">
        <f>ROUND(I99*H99,2)</f>
        <v>0</v>
      </c>
      <c r="K99" s="385"/>
      <c r="L99" s="319"/>
      <c r="M99" s="386" t="s">
        <v>335</v>
      </c>
      <c r="N99" s="387" t="s">
        <v>353</v>
      </c>
      <c r="O99" s="388">
        <v>0.14099999999999999</v>
      </c>
      <c r="P99" s="388">
        <f>O99*H99</f>
        <v>98.062256999999988</v>
      </c>
      <c r="Q99" s="388">
        <v>0</v>
      </c>
      <c r="R99" s="388">
        <f>Q99*H99</f>
        <v>0</v>
      </c>
      <c r="S99" s="388">
        <v>0</v>
      </c>
      <c r="T99" s="389">
        <f>S99*H99</f>
        <v>0</v>
      </c>
      <c r="AR99" s="390" t="s">
        <v>406</v>
      </c>
      <c r="AT99" s="390" t="s">
        <v>402</v>
      </c>
      <c r="AU99" s="390" t="s">
        <v>885</v>
      </c>
      <c r="AY99" s="311" t="s">
        <v>401</v>
      </c>
      <c r="BE99" s="391">
        <f>IF(N99="základní",J99,0)</f>
        <v>0</v>
      </c>
      <c r="BF99" s="391">
        <f>IF(N99="snížená",J99,0)</f>
        <v>0</v>
      </c>
      <c r="BG99" s="391">
        <f>IF(N99="zákl. přenesená",J99,0)</f>
        <v>0</v>
      </c>
      <c r="BH99" s="391">
        <f>IF(N99="sníž. přenesená",J99,0)</f>
        <v>0</v>
      </c>
      <c r="BI99" s="391">
        <f>IF(N99="nulová",J99,0)</f>
        <v>0</v>
      </c>
      <c r="BJ99" s="311" t="s">
        <v>883</v>
      </c>
      <c r="BK99" s="391">
        <f>ROUND(I99*H99,2)</f>
        <v>0</v>
      </c>
      <c r="BL99" s="311" t="s">
        <v>406</v>
      </c>
      <c r="BM99" s="390" t="s">
        <v>559</v>
      </c>
    </row>
    <row r="100" spans="2:65" s="318" customFormat="1">
      <c r="B100" s="319"/>
      <c r="D100" s="392" t="s">
        <v>545</v>
      </c>
      <c r="F100" s="463" t="s">
        <v>561</v>
      </c>
      <c r="L100" s="319"/>
      <c r="M100" s="393"/>
      <c r="T100" s="394"/>
      <c r="AT100" s="311" t="s">
        <v>545</v>
      </c>
      <c r="AU100" s="311" t="s">
        <v>885</v>
      </c>
    </row>
    <row r="101" spans="2:65" s="318" customFormat="1">
      <c r="B101" s="319"/>
      <c r="D101" s="392" t="s">
        <v>547</v>
      </c>
      <c r="F101" s="395" t="s">
        <v>562</v>
      </c>
      <c r="L101" s="319"/>
      <c r="M101" s="393"/>
      <c r="T101" s="394"/>
      <c r="AT101" s="311" t="s">
        <v>547</v>
      </c>
      <c r="AU101" s="311" t="s">
        <v>885</v>
      </c>
    </row>
    <row r="102" spans="2:65" s="318" customFormat="1" ht="18">
      <c r="B102" s="319"/>
      <c r="D102" s="392" t="s">
        <v>549</v>
      </c>
      <c r="F102" s="464" t="s">
        <v>550</v>
      </c>
      <c r="L102" s="319"/>
      <c r="M102" s="393"/>
      <c r="T102" s="394"/>
      <c r="AT102" s="311" t="s">
        <v>549</v>
      </c>
      <c r="AU102" s="311" t="s">
        <v>885</v>
      </c>
    </row>
    <row r="103" spans="2:65" s="401" customFormat="1">
      <c r="B103" s="402"/>
      <c r="D103" s="392" t="s">
        <v>966</v>
      </c>
      <c r="E103" s="403" t="s">
        <v>335</v>
      </c>
      <c r="F103" s="467" t="s">
        <v>563</v>
      </c>
      <c r="H103" s="403" t="s">
        <v>335</v>
      </c>
      <c r="L103" s="402"/>
      <c r="M103" s="404"/>
      <c r="T103" s="405"/>
      <c r="AT103" s="403" t="s">
        <v>966</v>
      </c>
      <c r="AU103" s="403" t="s">
        <v>885</v>
      </c>
      <c r="AV103" s="401" t="s">
        <v>883</v>
      </c>
      <c r="AW103" s="401" t="s">
        <v>409</v>
      </c>
      <c r="AX103" s="401" t="s">
        <v>400</v>
      </c>
      <c r="AY103" s="403" t="s">
        <v>401</v>
      </c>
    </row>
    <row r="104" spans="2:65" s="396" customFormat="1">
      <c r="B104" s="397"/>
      <c r="D104" s="392" t="s">
        <v>966</v>
      </c>
      <c r="E104" s="398" t="s">
        <v>335</v>
      </c>
      <c r="F104" s="465" t="s">
        <v>564</v>
      </c>
      <c r="H104" s="466">
        <v>27.2</v>
      </c>
      <c r="L104" s="397"/>
      <c r="M104" s="399"/>
      <c r="T104" s="400"/>
      <c r="AT104" s="398" t="s">
        <v>966</v>
      </c>
      <c r="AU104" s="398" t="s">
        <v>885</v>
      </c>
      <c r="AV104" s="396" t="s">
        <v>885</v>
      </c>
      <c r="AW104" s="396" t="s">
        <v>409</v>
      </c>
      <c r="AX104" s="396" t="s">
        <v>400</v>
      </c>
      <c r="AY104" s="398" t="s">
        <v>401</v>
      </c>
    </row>
    <row r="105" spans="2:65" s="401" customFormat="1">
      <c r="B105" s="402"/>
      <c r="D105" s="392" t="s">
        <v>966</v>
      </c>
      <c r="E105" s="403" t="s">
        <v>335</v>
      </c>
      <c r="F105" s="467" t="s">
        <v>565</v>
      </c>
      <c r="H105" s="403" t="s">
        <v>335</v>
      </c>
      <c r="L105" s="402"/>
      <c r="M105" s="404"/>
      <c r="T105" s="405"/>
      <c r="AT105" s="403" t="s">
        <v>966</v>
      </c>
      <c r="AU105" s="403" t="s">
        <v>885</v>
      </c>
      <c r="AV105" s="401" t="s">
        <v>883</v>
      </c>
      <c r="AW105" s="401" t="s">
        <v>409</v>
      </c>
      <c r="AX105" s="401" t="s">
        <v>400</v>
      </c>
      <c r="AY105" s="403" t="s">
        <v>401</v>
      </c>
    </row>
    <row r="106" spans="2:65" s="396" customFormat="1">
      <c r="B106" s="397"/>
      <c r="D106" s="392" t="s">
        <v>966</v>
      </c>
      <c r="E106" s="398" t="s">
        <v>335</v>
      </c>
      <c r="F106" s="465" t="s">
        <v>566</v>
      </c>
      <c r="H106" s="466">
        <v>112.91</v>
      </c>
      <c r="L106" s="397"/>
      <c r="M106" s="399"/>
      <c r="T106" s="400"/>
      <c r="AT106" s="398" t="s">
        <v>966</v>
      </c>
      <c r="AU106" s="398" t="s">
        <v>885</v>
      </c>
      <c r="AV106" s="396" t="s">
        <v>885</v>
      </c>
      <c r="AW106" s="396" t="s">
        <v>409</v>
      </c>
      <c r="AX106" s="396" t="s">
        <v>400</v>
      </c>
      <c r="AY106" s="398" t="s">
        <v>401</v>
      </c>
    </row>
    <row r="107" spans="2:65" s="401" customFormat="1">
      <c r="B107" s="402"/>
      <c r="D107" s="392" t="s">
        <v>966</v>
      </c>
      <c r="E107" s="403" t="s">
        <v>335</v>
      </c>
      <c r="F107" s="467" t="s">
        <v>638</v>
      </c>
      <c r="H107" s="403" t="s">
        <v>335</v>
      </c>
      <c r="L107" s="402"/>
      <c r="M107" s="404"/>
      <c r="T107" s="405"/>
      <c r="AT107" s="403" t="s">
        <v>966</v>
      </c>
      <c r="AU107" s="403" t="s">
        <v>885</v>
      </c>
      <c r="AV107" s="401" t="s">
        <v>883</v>
      </c>
      <c r="AW107" s="401" t="s">
        <v>409</v>
      </c>
      <c r="AX107" s="401" t="s">
        <v>400</v>
      </c>
      <c r="AY107" s="403" t="s">
        <v>401</v>
      </c>
    </row>
    <row r="108" spans="2:65" s="396" customFormat="1">
      <c r="B108" s="397"/>
      <c r="D108" s="392" t="s">
        <v>966</v>
      </c>
      <c r="E108" s="398" t="s">
        <v>335</v>
      </c>
      <c r="F108" s="465" t="s">
        <v>568</v>
      </c>
      <c r="H108" s="466">
        <v>21.42</v>
      </c>
      <c r="L108" s="397"/>
      <c r="M108" s="399"/>
      <c r="T108" s="400"/>
      <c r="AT108" s="398" t="s">
        <v>966</v>
      </c>
      <c r="AU108" s="398" t="s">
        <v>885</v>
      </c>
      <c r="AV108" s="396" t="s">
        <v>885</v>
      </c>
      <c r="AW108" s="396" t="s">
        <v>409</v>
      </c>
      <c r="AX108" s="396" t="s">
        <v>400</v>
      </c>
      <c r="AY108" s="398" t="s">
        <v>401</v>
      </c>
    </row>
    <row r="109" spans="2:65" s="401" customFormat="1">
      <c r="B109" s="402"/>
      <c r="D109" s="392" t="s">
        <v>966</v>
      </c>
      <c r="E109" s="403" t="s">
        <v>335</v>
      </c>
      <c r="F109" s="467" t="s">
        <v>639</v>
      </c>
      <c r="H109" s="403" t="s">
        <v>335</v>
      </c>
      <c r="L109" s="402"/>
      <c r="M109" s="404"/>
      <c r="T109" s="405"/>
      <c r="AT109" s="403" t="s">
        <v>966</v>
      </c>
      <c r="AU109" s="403" t="s">
        <v>885</v>
      </c>
      <c r="AV109" s="401" t="s">
        <v>883</v>
      </c>
      <c r="AW109" s="401" t="s">
        <v>409</v>
      </c>
      <c r="AX109" s="401" t="s">
        <v>400</v>
      </c>
      <c r="AY109" s="403" t="s">
        <v>401</v>
      </c>
    </row>
    <row r="110" spans="2:65" s="396" customFormat="1">
      <c r="B110" s="397"/>
      <c r="D110" s="392" t="s">
        <v>966</v>
      </c>
      <c r="E110" s="398" t="s">
        <v>335</v>
      </c>
      <c r="F110" s="465" t="s">
        <v>640</v>
      </c>
      <c r="H110" s="466">
        <v>30.407</v>
      </c>
      <c r="L110" s="397"/>
      <c r="M110" s="399"/>
      <c r="T110" s="400"/>
      <c r="AT110" s="398" t="s">
        <v>966</v>
      </c>
      <c r="AU110" s="398" t="s">
        <v>885</v>
      </c>
      <c r="AV110" s="396" t="s">
        <v>885</v>
      </c>
      <c r="AW110" s="396" t="s">
        <v>409</v>
      </c>
      <c r="AX110" s="396" t="s">
        <v>400</v>
      </c>
      <c r="AY110" s="398" t="s">
        <v>401</v>
      </c>
    </row>
    <row r="111" spans="2:65" s="401" customFormat="1">
      <c r="B111" s="402"/>
      <c r="D111" s="392" t="s">
        <v>966</v>
      </c>
      <c r="E111" s="403" t="s">
        <v>335</v>
      </c>
      <c r="F111" s="467" t="s">
        <v>569</v>
      </c>
      <c r="H111" s="403" t="s">
        <v>335</v>
      </c>
      <c r="L111" s="402"/>
      <c r="M111" s="404"/>
      <c r="T111" s="405"/>
      <c r="AT111" s="403" t="s">
        <v>966</v>
      </c>
      <c r="AU111" s="403" t="s">
        <v>885</v>
      </c>
      <c r="AV111" s="401" t="s">
        <v>883</v>
      </c>
      <c r="AW111" s="401" t="s">
        <v>409</v>
      </c>
      <c r="AX111" s="401" t="s">
        <v>400</v>
      </c>
      <c r="AY111" s="403" t="s">
        <v>401</v>
      </c>
    </row>
    <row r="112" spans="2:65" s="396" customFormat="1">
      <c r="B112" s="397"/>
      <c r="D112" s="392" t="s">
        <v>966</v>
      </c>
      <c r="E112" s="398" t="s">
        <v>335</v>
      </c>
      <c r="F112" s="465" t="s">
        <v>570</v>
      </c>
      <c r="H112" s="466">
        <v>17.149999999999999</v>
      </c>
      <c r="L112" s="397"/>
      <c r="M112" s="399"/>
      <c r="T112" s="400"/>
      <c r="AT112" s="398" t="s">
        <v>966</v>
      </c>
      <c r="AU112" s="398" t="s">
        <v>885</v>
      </c>
      <c r="AV112" s="396" t="s">
        <v>885</v>
      </c>
      <c r="AW112" s="396" t="s">
        <v>409</v>
      </c>
      <c r="AX112" s="396" t="s">
        <v>400</v>
      </c>
      <c r="AY112" s="398" t="s">
        <v>401</v>
      </c>
    </row>
    <row r="113" spans="2:65" s="401" customFormat="1">
      <c r="B113" s="402"/>
      <c r="D113" s="392" t="s">
        <v>966</v>
      </c>
      <c r="E113" s="403" t="s">
        <v>335</v>
      </c>
      <c r="F113" s="467" t="s">
        <v>571</v>
      </c>
      <c r="H113" s="403" t="s">
        <v>335</v>
      </c>
      <c r="L113" s="402"/>
      <c r="M113" s="404"/>
      <c r="T113" s="405"/>
      <c r="AT113" s="403" t="s">
        <v>966</v>
      </c>
      <c r="AU113" s="403" t="s">
        <v>885</v>
      </c>
      <c r="AV113" s="401" t="s">
        <v>883</v>
      </c>
      <c r="AW113" s="401" t="s">
        <v>409</v>
      </c>
      <c r="AX113" s="401" t="s">
        <v>400</v>
      </c>
      <c r="AY113" s="403" t="s">
        <v>401</v>
      </c>
    </row>
    <row r="114" spans="2:65" s="396" customFormat="1">
      <c r="B114" s="397"/>
      <c r="D114" s="392" t="s">
        <v>966</v>
      </c>
      <c r="E114" s="398" t="s">
        <v>335</v>
      </c>
      <c r="F114" s="465" t="s">
        <v>572</v>
      </c>
      <c r="H114" s="466">
        <v>282.33</v>
      </c>
      <c r="L114" s="397"/>
      <c r="M114" s="399"/>
      <c r="T114" s="400"/>
      <c r="AT114" s="398" t="s">
        <v>966</v>
      </c>
      <c r="AU114" s="398" t="s">
        <v>885</v>
      </c>
      <c r="AV114" s="396" t="s">
        <v>885</v>
      </c>
      <c r="AW114" s="396" t="s">
        <v>409</v>
      </c>
      <c r="AX114" s="396" t="s">
        <v>400</v>
      </c>
      <c r="AY114" s="398" t="s">
        <v>401</v>
      </c>
    </row>
    <row r="115" spans="2:65" s="401" customFormat="1">
      <c r="B115" s="402"/>
      <c r="D115" s="392" t="s">
        <v>966</v>
      </c>
      <c r="E115" s="403" t="s">
        <v>335</v>
      </c>
      <c r="F115" s="467" t="s">
        <v>573</v>
      </c>
      <c r="H115" s="403" t="s">
        <v>335</v>
      </c>
      <c r="L115" s="402"/>
      <c r="M115" s="404"/>
      <c r="T115" s="405"/>
      <c r="AT115" s="403" t="s">
        <v>966</v>
      </c>
      <c r="AU115" s="403" t="s">
        <v>885</v>
      </c>
      <c r="AV115" s="401" t="s">
        <v>883</v>
      </c>
      <c r="AW115" s="401" t="s">
        <v>409</v>
      </c>
      <c r="AX115" s="401" t="s">
        <v>400</v>
      </c>
      <c r="AY115" s="403" t="s">
        <v>401</v>
      </c>
    </row>
    <row r="116" spans="2:65" s="396" customFormat="1">
      <c r="B116" s="397"/>
      <c r="D116" s="392" t="s">
        <v>966</v>
      </c>
      <c r="E116" s="398" t="s">
        <v>335</v>
      </c>
      <c r="F116" s="465" t="s">
        <v>574</v>
      </c>
      <c r="H116" s="466">
        <v>36.119999999999997</v>
      </c>
      <c r="L116" s="397"/>
      <c r="M116" s="399"/>
      <c r="T116" s="400"/>
      <c r="AT116" s="398" t="s">
        <v>966</v>
      </c>
      <c r="AU116" s="398" t="s">
        <v>885</v>
      </c>
      <c r="AV116" s="396" t="s">
        <v>885</v>
      </c>
      <c r="AW116" s="396" t="s">
        <v>409</v>
      </c>
      <c r="AX116" s="396" t="s">
        <v>400</v>
      </c>
      <c r="AY116" s="398" t="s">
        <v>401</v>
      </c>
    </row>
    <row r="117" spans="2:65" s="401" customFormat="1">
      <c r="B117" s="402"/>
      <c r="D117" s="392" t="s">
        <v>966</v>
      </c>
      <c r="E117" s="403" t="s">
        <v>335</v>
      </c>
      <c r="F117" s="467" t="s">
        <v>575</v>
      </c>
      <c r="H117" s="403" t="s">
        <v>335</v>
      </c>
      <c r="L117" s="402"/>
      <c r="M117" s="404"/>
      <c r="T117" s="405"/>
      <c r="AT117" s="403" t="s">
        <v>966</v>
      </c>
      <c r="AU117" s="403" t="s">
        <v>885</v>
      </c>
      <c r="AV117" s="401" t="s">
        <v>883</v>
      </c>
      <c r="AW117" s="401" t="s">
        <v>409</v>
      </c>
      <c r="AX117" s="401" t="s">
        <v>400</v>
      </c>
      <c r="AY117" s="403" t="s">
        <v>401</v>
      </c>
    </row>
    <row r="118" spans="2:65" s="396" customFormat="1">
      <c r="B118" s="397"/>
      <c r="D118" s="392" t="s">
        <v>966</v>
      </c>
      <c r="E118" s="398" t="s">
        <v>335</v>
      </c>
      <c r="F118" s="465" t="s">
        <v>576</v>
      </c>
      <c r="H118" s="466">
        <v>34.020000000000003</v>
      </c>
      <c r="L118" s="397"/>
      <c r="M118" s="399"/>
      <c r="T118" s="400"/>
      <c r="AT118" s="398" t="s">
        <v>966</v>
      </c>
      <c r="AU118" s="398" t="s">
        <v>885</v>
      </c>
      <c r="AV118" s="396" t="s">
        <v>885</v>
      </c>
      <c r="AW118" s="396" t="s">
        <v>409</v>
      </c>
      <c r="AX118" s="396" t="s">
        <v>400</v>
      </c>
      <c r="AY118" s="398" t="s">
        <v>401</v>
      </c>
    </row>
    <row r="119" spans="2:65" s="401" customFormat="1">
      <c r="B119" s="402"/>
      <c r="D119" s="392" t="s">
        <v>966</v>
      </c>
      <c r="E119" s="403" t="s">
        <v>335</v>
      </c>
      <c r="F119" s="467" t="s">
        <v>577</v>
      </c>
      <c r="H119" s="403" t="s">
        <v>335</v>
      </c>
      <c r="L119" s="402"/>
      <c r="M119" s="404"/>
      <c r="T119" s="405"/>
      <c r="AT119" s="403" t="s">
        <v>966</v>
      </c>
      <c r="AU119" s="403" t="s">
        <v>885</v>
      </c>
      <c r="AV119" s="401" t="s">
        <v>883</v>
      </c>
      <c r="AW119" s="401" t="s">
        <v>409</v>
      </c>
      <c r="AX119" s="401" t="s">
        <v>400</v>
      </c>
      <c r="AY119" s="403" t="s">
        <v>401</v>
      </c>
    </row>
    <row r="120" spans="2:65" s="396" customFormat="1">
      <c r="B120" s="397"/>
      <c r="D120" s="392" t="s">
        <v>966</v>
      </c>
      <c r="E120" s="398" t="s">
        <v>335</v>
      </c>
      <c r="F120" s="465" t="s">
        <v>578</v>
      </c>
      <c r="H120" s="466">
        <v>4.2</v>
      </c>
      <c r="L120" s="397"/>
      <c r="M120" s="399"/>
      <c r="T120" s="400"/>
      <c r="AT120" s="398" t="s">
        <v>966</v>
      </c>
      <c r="AU120" s="398" t="s">
        <v>885</v>
      </c>
      <c r="AV120" s="396" t="s">
        <v>885</v>
      </c>
      <c r="AW120" s="396" t="s">
        <v>409</v>
      </c>
      <c r="AX120" s="396" t="s">
        <v>400</v>
      </c>
      <c r="AY120" s="398" t="s">
        <v>401</v>
      </c>
    </row>
    <row r="121" spans="2:65" s="401" customFormat="1">
      <c r="B121" s="402"/>
      <c r="D121" s="392" t="s">
        <v>966</v>
      </c>
      <c r="E121" s="403" t="s">
        <v>335</v>
      </c>
      <c r="F121" s="467" t="s">
        <v>579</v>
      </c>
      <c r="H121" s="403" t="s">
        <v>335</v>
      </c>
      <c r="L121" s="402"/>
      <c r="M121" s="404"/>
      <c r="T121" s="405"/>
      <c r="AT121" s="403" t="s">
        <v>966</v>
      </c>
      <c r="AU121" s="403" t="s">
        <v>885</v>
      </c>
      <c r="AV121" s="401" t="s">
        <v>883</v>
      </c>
      <c r="AW121" s="401" t="s">
        <v>409</v>
      </c>
      <c r="AX121" s="401" t="s">
        <v>400</v>
      </c>
      <c r="AY121" s="403" t="s">
        <v>401</v>
      </c>
    </row>
    <row r="122" spans="2:65" s="396" customFormat="1">
      <c r="B122" s="397"/>
      <c r="D122" s="392" t="s">
        <v>966</v>
      </c>
      <c r="E122" s="398" t="s">
        <v>335</v>
      </c>
      <c r="F122" s="465" t="s">
        <v>580</v>
      </c>
      <c r="H122" s="466">
        <v>91.5</v>
      </c>
      <c r="L122" s="397"/>
      <c r="M122" s="399"/>
      <c r="T122" s="400"/>
      <c r="AT122" s="398" t="s">
        <v>966</v>
      </c>
      <c r="AU122" s="398" t="s">
        <v>885</v>
      </c>
      <c r="AV122" s="396" t="s">
        <v>885</v>
      </c>
      <c r="AW122" s="396" t="s">
        <v>409</v>
      </c>
      <c r="AX122" s="396" t="s">
        <v>400</v>
      </c>
      <c r="AY122" s="398" t="s">
        <v>401</v>
      </c>
    </row>
    <row r="123" spans="2:65" s="401" customFormat="1">
      <c r="B123" s="402"/>
      <c r="D123" s="392" t="s">
        <v>966</v>
      </c>
      <c r="E123" s="403" t="s">
        <v>335</v>
      </c>
      <c r="F123" s="467" t="s">
        <v>581</v>
      </c>
      <c r="H123" s="403" t="s">
        <v>335</v>
      </c>
      <c r="L123" s="402"/>
      <c r="M123" s="404"/>
      <c r="T123" s="405"/>
      <c r="AT123" s="403" t="s">
        <v>966</v>
      </c>
      <c r="AU123" s="403" t="s">
        <v>885</v>
      </c>
      <c r="AV123" s="401" t="s">
        <v>883</v>
      </c>
      <c r="AW123" s="401" t="s">
        <v>409</v>
      </c>
      <c r="AX123" s="401" t="s">
        <v>400</v>
      </c>
      <c r="AY123" s="403" t="s">
        <v>401</v>
      </c>
    </row>
    <row r="124" spans="2:65" s="396" customFormat="1">
      <c r="B124" s="397"/>
      <c r="D124" s="392" t="s">
        <v>966</v>
      </c>
      <c r="E124" s="398" t="s">
        <v>335</v>
      </c>
      <c r="F124" s="465" t="s">
        <v>582</v>
      </c>
      <c r="H124" s="466">
        <v>37.799999999999997</v>
      </c>
      <c r="L124" s="397"/>
      <c r="M124" s="399"/>
      <c r="T124" s="400"/>
      <c r="AT124" s="398" t="s">
        <v>966</v>
      </c>
      <c r="AU124" s="398" t="s">
        <v>885</v>
      </c>
      <c r="AV124" s="396" t="s">
        <v>885</v>
      </c>
      <c r="AW124" s="396" t="s">
        <v>409</v>
      </c>
      <c r="AX124" s="396" t="s">
        <v>400</v>
      </c>
      <c r="AY124" s="398" t="s">
        <v>401</v>
      </c>
    </row>
    <row r="125" spans="2:65" s="401" customFormat="1">
      <c r="B125" s="402"/>
      <c r="D125" s="392" t="s">
        <v>966</v>
      </c>
      <c r="E125" s="403" t="s">
        <v>335</v>
      </c>
      <c r="F125" s="467" t="s">
        <v>583</v>
      </c>
      <c r="H125" s="403" t="s">
        <v>335</v>
      </c>
      <c r="L125" s="402"/>
      <c r="M125" s="404"/>
      <c r="T125" s="405"/>
      <c r="AT125" s="403" t="s">
        <v>966</v>
      </c>
      <c r="AU125" s="403" t="s">
        <v>885</v>
      </c>
      <c r="AV125" s="401" t="s">
        <v>883</v>
      </c>
      <c r="AW125" s="401" t="s">
        <v>409</v>
      </c>
      <c r="AX125" s="401" t="s">
        <v>400</v>
      </c>
      <c r="AY125" s="403" t="s">
        <v>401</v>
      </c>
    </row>
    <row r="126" spans="2:65" s="396" customFormat="1">
      <c r="B126" s="397"/>
      <c r="D126" s="392" t="s">
        <v>966</v>
      </c>
      <c r="E126" s="398" t="s">
        <v>335</v>
      </c>
      <c r="F126" s="465" t="s">
        <v>584</v>
      </c>
      <c r="H126" s="466">
        <v>0.42</v>
      </c>
      <c r="L126" s="397"/>
      <c r="M126" s="399"/>
      <c r="T126" s="400"/>
      <c r="AT126" s="398" t="s">
        <v>966</v>
      </c>
      <c r="AU126" s="398" t="s">
        <v>885</v>
      </c>
      <c r="AV126" s="396" t="s">
        <v>885</v>
      </c>
      <c r="AW126" s="396" t="s">
        <v>409</v>
      </c>
      <c r="AX126" s="396" t="s">
        <v>400</v>
      </c>
      <c r="AY126" s="398" t="s">
        <v>401</v>
      </c>
    </row>
    <row r="127" spans="2:65" s="406" customFormat="1">
      <c r="B127" s="407"/>
      <c r="D127" s="392" t="s">
        <v>966</v>
      </c>
      <c r="E127" s="408" t="s">
        <v>335</v>
      </c>
      <c r="F127" s="468" t="s">
        <v>585</v>
      </c>
      <c r="H127" s="469">
        <v>695.47699999999998</v>
      </c>
      <c r="L127" s="407"/>
      <c r="M127" s="409"/>
      <c r="T127" s="410"/>
      <c r="AT127" s="408" t="s">
        <v>966</v>
      </c>
      <c r="AU127" s="408" t="s">
        <v>885</v>
      </c>
      <c r="AV127" s="406" t="s">
        <v>406</v>
      </c>
      <c r="AW127" s="406" t="s">
        <v>409</v>
      </c>
      <c r="AX127" s="406" t="s">
        <v>883</v>
      </c>
      <c r="AY127" s="408" t="s">
        <v>401</v>
      </c>
    </row>
    <row r="128" spans="2:65" s="318" customFormat="1" ht="21.75" customHeight="1">
      <c r="B128" s="319"/>
      <c r="C128" s="382" t="s">
        <v>406</v>
      </c>
      <c r="D128" s="382" t="s">
        <v>402</v>
      </c>
      <c r="E128" s="383" t="s">
        <v>417</v>
      </c>
      <c r="F128" s="460" t="s">
        <v>418</v>
      </c>
      <c r="G128" s="461" t="s">
        <v>963</v>
      </c>
      <c r="H128" s="462">
        <v>695.47699999999998</v>
      </c>
      <c r="I128" s="475"/>
      <c r="J128" s="384">
        <f>ROUND(I128*H128,2)</f>
        <v>0</v>
      </c>
      <c r="K128" s="385"/>
      <c r="L128" s="319"/>
      <c r="M128" s="386" t="s">
        <v>335</v>
      </c>
      <c r="N128" s="387" t="s">
        <v>353</v>
      </c>
      <c r="O128" s="388">
        <v>8.6999999999999994E-2</v>
      </c>
      <c r="P128" s="388">
        <f>O128*H128</f>
        <v>60.506498999999991</v>
      </c>
      <c r="Q128" s="388">
        <v>0</v>
      </c>
      <c r="R128" s="388">
        <f>Q128*H128</f>
        <v>0</v>
      </c>
      <c r="S128" s="388">
        <v>0</v>
      </c>
      <c r="T128" s="389">
        <f>S128*H128</f>
        <v>0</v>
      </c>
      <c r="AR128" s="390" t="s">
        <v>406</v>
      </c>
      <c r="AT128" s="390" t="s">
        <v>402</v>
      </c>
      <c r="AU128" s="390" t="s">
        <v>885</v>
      </c>
      <c r="AY128" s="311" t="s">
        <v>401</v>
      </c>
      <c r="BE128" s="391">
        <f>IF(N128="základní",J128,0)</f>
        <v>0</v>
      </c>
      <c r="BF128" s="391">
        <f>IF(N128="snížená",J128,0)</f>
        <v>0</v>
      </c>
      <c r="BG128" s="391">
        <f>IF(N128="zákl. přenesená",J128,0)</f>
        <v>0</v>
      </c>
      <c r="BH128" s="391">
        <f>IF(N128="sníž. přenesená",J128,0)</f>
        <v>0</v>
      </c>
      <c r="BI128" s="391">
        <f>IF(N128="nulová",J128,0)</f>
        <v>0</v>
      </c>
      <c r="BJ128" s="311" t="s">
        <v>883</v>
      </c>
      <c r="BK128" s="391">
        <f>ROUND(I128*H128,2)</f>
        <v>0</v>
      </c>
      <c r="BL128" s="311" t="s">
        <v>406</v>
      </c>
      <c r="BM128" s="390" t="s">
        <v>586</v>
      </c>
    </row>
    <row r="129" spans="2:65" s="318" customFormat="1" ht="18">
      <c r="B129" s="319"/>
      <c r="D129" s="392" t="s">
        <v>545</v>
      </c>
      <c r="F129" s="463" t="s">
        <v>587</v>
      </c>
      <c r="L129" s="319"/>
      <c r="M129" s="393"/>
      <c r="T129" s="394"/>
      <c r="AT129" s="311" t="s">
        <v>545</v>
      </c>
      <c r="AU129" s="311" t="s">
        <v>885</v>
      </c>
    </row>
    <row r="130" spans="2:65" s="318" customFormat="1">
      <c r="B130" s="319"/>
      <c r="D130" s="392" t="s">
        <v>547</v>
      </c>
      <c r="F130" s="395" t="s">
        <v>588</v>
      </c>
      <c r="L130" s="319"/>
      <c r="M130" s="393"/>
      <c r="T130" s="394"/>
      <c r="AT130" s="311" t="s">
        <v>547</v>
      </c>
      <c r="AU130" s="311" t="s">
        <v>885</v>
      </c>
    </row>
    <row r="131" spans="2:65" s="318" customFormat="1" ht="18">
      <c r="B131" s="319"/>
      <c r="D131" s="392" t="s">
        <v>549</v>
      </c>
      <c r="F131" s="464" t="s">
        <v>589</v>
      </c>
      <c r="L131" s="319"/>
      <c r="M131" s="393"/>
      <c r="T131" s="394"/>
      <c r="AT131" s="311" t="s">
        <v>549</v>
      </c>
      <c r="AU131" s="311" t="s">
        <v>885</v>
      </c>
    </row>
    <row r="132" spans="2:65" s="318" customFormat="1" ht="24.25" customHeight="1">
      <c r="B132" s="319"/>
      <c r="C132" s="382" t="s">
        <v>889</v>
      </c>
      <c r="D132" s="382" t="s">
        <v>402</v>
      </c>
      <c r="E132" s="383" t="s">
        <v>590</v>
      </c>
      <c r="F132" s="460" t="s">
        <v>591</v>
      </c>
      <c r="G132" s="461" t="s">
        <v>963</v>
      </c>
      <c r="H132" s="462">
        <v>695.47699999999998</v>
      </c>
      <c r="I132" s="475"/>
      <c r="J132" s="384">
        <f>ROUND(I132*H132,2)</f>
        <v>0</v>
      </c>
      <c r="K132" s="385"/>
      <c r="L132" s="319"/>
      <c r="M132" s="386" t="s">
        <v>335</v>
      </c>
      <c r="N132" s="387" t="s">
        <v>353</v>
      </c>
      <c r="O132" s="388">
        <v>5.0000000000000001E-3</v>
      </c>
      <c r="P132" s="388">
        <f>O132*H132</f>
        <v>3.4773849999999999</v>
      </c>
      <c r="Q132" s="388">
        <v>0</v>
      </c>
      <c r="R132" s="388">
        <f>Q132*H132</f>
        <v>0</v>
      </c>
      <c r="S132" s="388">
        <v>0</v>
      </c>
      <c r="T132" s="389">
        <f>S132*H132</f>
        <v>0</v>
      </c>
      <c r="AR132" s="390" t="s">
        <v>406</v>
      </c>
      <c r="AT132" s="390" t="s">
        <v>402</v>
      </c>
      <c r="AU132" s="390" t="s">
        <v>885</v>
      </c>
      <c r="AY132" s="311" t="s">
        <v>401</v>
      </c>
      <c r="BE132" s="391">
        <f>IF(N132="základní",J132,0)</f>
        <v>0</v>
      </c>
      <c r="BF132" s="391">
        <f>IF(N132="snížená",J132,0)</f>
        <v>0</v>
      </c>
      <c r="BG132" s="391">
        <f>IF(N132="zákl. přenesená",J132,0)</f>
        <v>0</v>
      </c>
      <c r="BH132" s="391">
        <f>IF(N132="sníž. přenesená",J132,0)</f>
        <v>0</v>
      </c>
      <c r="BI132" s="391">
        <f>IF(N132="nulová",J132,0)</f>
        <v>0</v>
      </c>
      <c r="BJ132" s="311" t="s">
        <v>883</v>
      </c>
      <c r="BK132" s="391">
        <f>ROUND(I132*H132,2)</f>
        <v>0</v>
      </c>
      <c r="BL132" s="311" t="s">
        <v>406</v>
      </c>
      <c r="BM132" s="390" t="s">
        <v>592</v>
      </c>
    </row>
    <row r="133" spans="2:65" s="318" customFormat="1" ht="18">
      <c r="B133" s="319"/>
      <c r="D133" s="392" t="s">
        <v>545</v>
      </c>
      <c r="F133" s="463" t="s">
        <v>593</v>
      </c>
      <c r="L133" s="319"/>
      <c r="M133" s="393"/>
      <c r="T133" s="394"/>
      <c r="AT133" s="311" t="s">
        <v>545</v>
      </c>
      <c r="AU133" s="311" t="s">
        <v>885</v>
      </c>
    </row>
    <row r="134" spans="2:65" s="318" customFormat="1">
      <c r="B134" s="319"/>
      <c r="D134" s="392" t="s">
        <v>547</v>
      </c>
      <c r="F134" s="395" t="s">
        <v>594</v>
      </c>
      <c r="L134" s="319"/>
      <c r="M134" s="393"/>
      <c r="T134" s="394"/>
      <c r="AT134" s="311" t="s">
        <v>547</v>
      </c>
      <c r="AU134" s="311" t="s">
        <v>885</v>
      </c>
    </row>
    <row r="135" spans="2:65" s="318" customFormat="1" ht="16.5" customHeight="1">
      <c r="B135" s="319"/>
      <c r="C135" s="382" t="s">
        <v>423</v>
      </c>
      <c r="D135" s="382" t="s">
        <v>402</v>
      </c>
      <c r="E135" s="383" t="s">
        <v>424</v>
      </c>
      <c r="F135" s="460" t="s">
        <v>425</v>
      </c>
      <c r="G135" s="461" t="s">
        <v>1042</v>
      </c>
      <c r="H135" s="462">
        <v>1147.537</v>
      </c>
      <c r="I135" s="475"/>
      <c r="J135" s="384">
        <f>ROUND(I135*H135,2)</f>
        <v>0</v>
      </c>
      <c r="K135" s="385"/>
      <c r="L135" s="319"/>
      <c r="M135" s="386" t="s">
        <v>335</v>
      </c>
      <c r="N135" s="387" t="s">
        <v>353</v>
      </c>
      <c r="O135" s="388">
        <v>0</v>
      </c>
      <c r="P135" s="388">
        <f>O135*H135</f>
        <v>0</v>
      </c>
      <c r="Q135" s="388">
        <v>0</v>
      </c>
      <c r="R135" s="388">
        <f>Q135*H135</f>
        <v>0</v>
      </c>
      <c r="S135" s="388">
        <v>0</v>
      </c>
      <c r="T135" s="389">
        <f>S135*H135</f>
        <v>0</v>
      </c>
      <c r="AR135" s="390" t="s">
        <v>406</v>
      </c>
      <c r="AT135" s="390" t="s">
        <v>402</v>
      </c>
      <c r="AU135" s="390" t="s">
        <v>885</v>
      </c>
      <c r="AY135" s="311" t="s">
        <v>401</v>
      </c>
      <c r="BE135" s="391">
        <f>IF(N135="základní",J135,0)</f>
        <v>0</v>
      </c>
      <c r="BF135" s="391">
        <f>IF(N135="snížená",J135,0)</f>
        <v>0</v>
      </c>
      <c r="BG135" s="391">
        <f>IF(N135="zákl. přenesená",J135,0)</f>
        <v>0</v>
      </c>
      <c r="BH135" s="391">
        <f>IF(N135="sníž. přenesená",J135,0)</f>
        <v>0</v>
      </c>
      <c r="BI135" s="391">
        <f>IF(N135="nulová",J135,0)</f>
        <v>0</v>
      </c>
      <c r="BJ135" s="311" t="s">
        <v>883</v>
      </c>
      <c r="BK135" s="391">
        <f>ROUND(I135*H135,2)</f>
        <v>0</v>
      </c>
      <c r="BL135" s="311" t="s">
        <v>406</v>
      </c>
      <c r="BM135" s="390" t="s">
        <v>595</v>
      </c>
    </row>
    <row r="136" spans="2:65" s="318" customFormat="1" ht="18">
      <c r="B136" s="319"/>
      <c r="D136" s="392" t="s">
        <v>545</v>
      </c>
      <c r="F136" s="463" t="s">
        <v>596</v>
      </c>
      <c r="L136" s="319"/>
      <c r="M136" s="393"/>
      <c r="T136" s="394"/>
      <c r="AT136" s="311" t="s">
        <v>545</v>
      </c>
      <c r="AU136" s="311" t="s">
        <v>885</v>
      </c>
    </row>
    <row r="137" spans="2:65" s="318" customFormat="1">
      <c r="B137" s="319"/>
      <c r="D137" s="392" t="s">
        <v>547</v>
      </c>
      <c r="F137" s="395" t="s">
        <v>597</v>
      </c>
      <c r="L137" s="319"/>
      <c r="M137" s="393"/>
      <c r="T137" s="394"/>
      <c r="AT137" s="311" t="s">
        <v>547</v>
      </c>
      <c r="AU137" s="311" t="s">
        <v>885</v>
      </c>
    </row>
    <row r="138" spans="2:65" s="396" customFormat="1">
      <c r="B138" s="397"/>
      <c r="D138" s="392" t="s">
        <v>966</v>
      </c>
      <c r="E138" s="398" t="s">
        <v>335</v>
      </c>
      <c r="F138" s="465" t="s">
        <v>641</v>
      </c>
      <c r="H138" s="466">
        <v>1147.537</v>
      </c>
      <c r="L138" s="397"/>
      <c r="M138" s="399"/>
      <c r="T138" s="400"/>
      <c r="AT138" s="398" t="s">
        <v>966</v>
      </c>
      <c r="AU138" s="398" t="s">
        <v>885</v>
      </c>
      <c r="AV138" s="396" t="s">
        <v>885</v>
      </c>
      <c r="AW138" s="396" t="s">
        <v>409</v>
      </c>
      <c r="AX138" s="396" t="s">
        <v>883</v>
      </c>
      <c r="AY138" s="398" t="s">
        <v>401</v>
      </c>
    </row>
    <row r="139" spans="2:65" s="318" customFormat="1" ht="16.5" customHeight="1">
      <c r="B139" s="319"/>
      <c r="C139" s="382" t="s">
        <v>428</v>
      </c>
      <c r="D139" s="382" t="s">
        <v>402</v>
      </c>
      <c r="E139" s="383" t="s">
        <v>598</v>
      </c>
      <c r="F139" s="460" t="s">
        <v>599</v>
      </c>
      <c r="G139" s="461" t="s">
        <v>1008</v>
      </c>
      <c r="H139" s="462">
        <v>1920.65</v>
      </c>
      <c r="I139" s="475"/>
      <c r="J139" s="384">
        <f>ROUND(I139*H139,2)</f>
        <v>0</v>
      </c>
      <c r="K139" s="385"/>
      <c r="L139" s="319"/>
      <c r="M139" s="386" t="s">
        <v>335</v>
      </c>
      <c r="N139" s="387" t="s">
        <v>353</v>
      </c>
      <c r="O139" s="388">
        <v>2.9000000000000001E-2</v>
      </c>
      <c r="P139" s="388">
        <f>O139*H139</f>
        <v>55.698850000000007</v>
      </c>
      <c r="Q139" s="388">
        <v>0</v>
      </c>
      <c r="R139" s="388">
        <f>Q139*H139</f>
        <v>0</v>
      </c>
      <c r="S139" s="388">
        <v>0</v>
      </c>
      <c r="T139" s="389">
        <f>S139*H139</f>
        <v>0</v>
      </c>
      <c r="AR139" s="390" t="s">
        <v>406</v>
      </c>
      <c r="AT139" s="390" t="s">
        <v>402</v>
      </c>
      <c r="AU139" s="390" t="s">
        <v>885</v>
      </c>
      <c r="AY139" s="311" t="s">
        <v>401</v>
      </c>
      <c r="BE139" s="391">
        <f>IF(N139="základní",J139,0)</f>
        <v>0</v>
      </c>
      <c r="BF139" s="391">
        <f>IF(N139="snížená",J139,0)</f>
        <v>0</v>
      </c>
      <c r="BG139" s="391">
        <f>IF(N139="zákl. přenesená",J139,0)</f>
        <v>0</v>
      </c>
      <c r="BH139" s="391">
        <f>IF(N139="sníž. přenesená",J139,0)</f>
        <v>0</v>
      </c>
      <c r="BI139" s="391">
        <f>IF(N139="nulová",J139,0)</f>
        <v>0</v>
      </c>
      <c r="BJ139" s="311" t="s">
        <v>883</v>
      </c>
      <c r="BK139" s="391">
        <f>ROUND(I139*H139,2)</f>
        <v>0</v>
      </c>
      <c r="BL139" s="311" t="s">
        <v>406</v>
      </c>
      <c r="BM139" s="390" t="s">
        <v>600</v>
      </c>
    </row>
    <row r="140" spans="2:65" s="318" customFormat="1">
      <c r="B140" s="319"/>
      <c r="D140" s="392" t="s">
        <v>545</v>
      </c>
      <c r="F140" s="463" t="s">
        <v>601</v>
      </c>
      <c r="L140" s="319"/>
      <c r="M140" s="393"/>
      <c r="T140" s="394"/>
      <c r="AT140" s="311" t="s">
        <v>545</v>
      </c>
      <c r="AU140" s="311" t="s">
        <v>885</v>
      </c>
    </row>
    <row r="141" spans="2:65" s="318" customFormat="1">
      <c r="B141" s="319"/>
      <c r="D141" s="392" t="s">
        <v>547</v>
      </c>
      <c r="F141" s="395" t="s">
        <v>602</v>
      </c>
      <c r="L141" s="319"/>
      <c r="M141" s="393"/>
      <c r="T141" s="394"/>
      <c r="AT141" s="311" t="s">
        <v>547</v>
      </c>
      <c r="AU141" s="311" t="s">
        <v>885</v>
      </c>
    </row>
    <row r="142" spans="2:65" s="401" customFormat="1">
      <c r="B142" s="402"/>
      <c r="D142" s="392" t="s">
        <v>966</v>
      </c>
      <c r="E142" s="403" t="s">
        <v>335</v>
      </c>
      <c r="F142" s="467" t="s">
        <v>563</v>
      </c>
      <c r="H142" s="403" t="s">
        <v>335</v>
      </c>
      <c r="L142" s="402"/>
      <c r="M142" s="404"/>
      <c r="T142" s="405"/>
      <c r="AT142" s="403" t="s">
        <v>966</v>
      </c>
      <c r="AU142" s="403" t="s">
        <v>885</v>
      </c>
      <c r="AV142" s="401" t="s">
        <v>883</v>
      </c>
      <c r="AW142" s="401" t="s">
        <v>409</v>
      </c>
      <c r="AX142" s="401" t="s">
        <v>400</v>
      </c>
      <c r="AY142" s="403" t="s">
        <v>401</v>
      </c>
    </row>
    <row r="143" spans="2:65" s="396" customFormat="1">
      <c r="B143" s="397"/>
      <c r="D143" s="392" t="s">
        <v>966</v>
      </c>
      <c r="E143" s="398" t="s">
        <v>335</v>
      </c>
      <c r="F143" s="465" t="s">
        <v>603</v>
      </c>
      <c r="H143" s="466">
        <v>68</v>
      </c>
      <c r="L143" s="397"/>
      <c r="M143" s="399"/>
      <c r="T143" s="400"/>
      <c r="AT143" s="398" t="s">
        <v>966</v>
      </c>
      <c r="AU143" s="398" t="s">
        <v>885</v>
      </c>
      <c r="AV143" s="396" t="s">
        <v>885</v>
      </c>
      <c r="AW143" s="396" t="s">
        <v>409</v>
      </c>
      <c r="AX143" s="396" t="s">
        <v>400</v>
      </c>
      <c r="AY143" s="398" t="s">
        <v>401</v>
      </c>
    </row>
    <row r="144" spans="2:65" s="401" customFormat="1">
      <c r="B144" s="402"/>
      <c r="D144" s="392" t="s">
        <v>966</v>
      </c>
      <c r="E144" s="403" t="s">
        <v>335</v>
      </c>
      <c r="F144" s="467" t="s">
        <v>565</v>
      </c>
      <c r="H144" s="403" t="s">
        <v>335</v>
      </c>
      <c r="L144" s="402"/>
      <c r="M144" s="404"/>
      <c r="T144" s="405"/>
      <c r="AT144" s="403" t="s">
        <v>966</v>
      </c>
      <c r="AU144" s="403" t="s">
        <v>885</v>
      </c>
      <c r="AV144" s="401" t="s">
        <v>883</v>
      </c>
      <c r="AW144" s="401" t="s">
        <v>409</v>
      </c>
      <c r="AX144" s="401" t="s">
        <v>400</v>
      </c>
      <c r="AY144" s="403" t="s">
        <v>401</v>
      </c>
    </row>
    <row r="145" spans="2:51" s="396" customFormat="1">
      <c r="B145" s="397"/>
      <c r="D145" s="392" t="s">
        <v>966</v>
      </c>
      <c r="E145" s="398" t="s">
        <v>335</v>
      </c>
      <c r="F145" s="465" t="s">
        <v>604</v>
      </c>
      <c r="H145" s="466">
        <v>322.60000000000002</v>
      </c>
      <c r="L145" s="397"/>
      <c r="M145" s="399"/>
      <c r="T145" s="400"/>
      <c r="AT145" s="398" t="s">
        <v>966</v>
      </c>
      <c r="AU145" s="398" t="s">
        <v>885</v>
      </c>
      <c r="AV145" s="396" t="s">
        <v>885</v>
      </c>
      <c r="AW145" s="396" t="s">
        <v>409</v>
      </c>
      <c r="AX145" s="396" t="s">
        <v>400</v>
      </c>
      <c r="AY145" s="398" t="s">
        <v>401</v>
      </c>
    </row>
    <row r="146" spans="2:51" s="401" customFormat="1">
      <c r="B146" s="402"/>
      <c r="D146" s="392" t="s">
        <v>966</v>
      </c>
      <c r="E146" s="403" t="s">
        <v>335</v>
      </c>
      <c r="F146" s="467" t="s">
        <v>567</v>
      </c>
      <c r="H146" s="403" t="s">
        <v>335</v>
      </c>
      <c r="L146" s="402"/>
      <c r="M146" s="404"/>
      <c r="T146" s="405"/>
      <c r="AT146" s="403" t="s">
        <v>966</v>
      </c>
      <c r="AU146" s="403" t="s">
        <v>885</v>
      </c>
      <c r="AV146" s="401" t="s">
        <v>883</v>
      </c>
      <c r="AW146" s="401" t="s">
        <v>409</v>
      </c>
      <c r="AX146" s="401" t="s">
        <v>400</v>
      </c>
      <c r="AY146" s="403" t="s">
        <v>401</v>
      </c>
    </row>
    <row r="147" spans="2:51" s="396" customFormat="1">
      <c r="B147" s="397"/>
      <c r="D147" s="392" t="s">
        <v>966</v>
      </c>
      <c r="E147" s="398" t="s">
        <v>335</v>
      </c>
      <c r="F147" s="465" t="s">
        <v>642</v>
      </c>
      <c r="H147" s="466">
        <v>166.05</v>
      </c>
      <c r="L147" s="397"/>
      <c r="M147" s="399"/>
      <c r="T147" s="400"/>
      <c r="AT147" s="398" t="s">
        <v>966</v>
      </c>
      <c r="AU147" s="398" t="s">
        <v>885</v>
      </c>
      <c r="AV147" s="396" t="s">
        <v>885</v>
      </c>
      <c r="AW147" s="396" t="s">
        <v>409</v>
      </c>
      <c r="AX147" s="396" t="s">
        <v>400</v>
      </c>
      <c r="AY147" s="398" t="s">
        <v>401</v>
      </c>
    </row>
    <row r="148" spans="2:51" s="401" customFormat="1">
      <c r="B148" s="402"/>
      <c r="D148" s="392" t="s">
        <v>966</v>
      </c>
      <c r="E148" s="403" t="s">
        <v>335</v>
      </c>
      <c r="F148" s="467" t="s">
        <v>569</v>
      </c>
      <c r="H148" s="403" t="s">
        <v>335</v>
      </c>
      <c r="L148" s="402"/>
      <c r="M148" s="404"/>
      <c r="T148" s="405"/>
      <c r="AT148" s="403" t="s">
        <v>966</v>
      </c>
      <c r="AU148" s="403" t="s">
        <v>885</v>
      </c>
      <c r="AV148" s="401" t="s">
        <v>883</v>
      </c>
      <c r="AW148" s="401" t="s">
        <v>409</v>
      </c>
      <c r="AX148" s="401" t="s">
        <v>400</v>
      </c>
      <c r="AY148" s="403" t="s">
        <v>401</v>
      </c>
    </row>
    <row r="149" spans="2:51" s="396" customFormat="1">
      <c r="B149" s="397"/>
      <c r="D149" s="392" t="s">
        <v>966</v>
      </c>
      <c r="E149" s="398" t="s">
        <v>335</v>
      </c>
      <c r="F149" s="465" t="s">
        <v>605</v>
      </c>
      <c r="H149" s="466">
        <v>49</v>
      </c>
      <c r="L149" s="397"/>
      <c r="M149" s="399"/>
      <c r="T149" s="400"/>
      <c r="AT149" s="398" t="s">
        <v>966</v>
      </c>
      <c r="AU149" s="398" t="s">
        <v>885</v>
      </c>
      <c r="AV149" s="396" t="s">
        <v>885</v>
      </c>
      <c r="AW149" s="396" t="s">
        <v>409</v>
      </c>
      <c r="AX149" s="396" t="s">
        <v>400</v>
      </c>
      <c r="AY149" s="398" t="s">
        <v>401</v>
      </c>
    </row>
    <row r="150" spans="2:51" s="401" customFormat="1">
      <c r="B150" s="402"/>
      <c r="D150" s="392" t="s">
        <v>966</v>
      </c>
      <c r="E150" s="403" t="s">
        <v>335</v>
      </c>
      <c r="F150" s="467" t="s">
        <v>571</v>
      </c>
      <c r="H150" s="403" t="s">
        <v>335</v>
      </c>
      <c r="L150" s="402"/>
      <c r="M150" s="404"/>
      <c r="T150" s="405"/>
      <c r="AT150" s="403" t="s">
        <v>966</v>
      </c>
      <c r="AU150" s="403" t="s">
        <v>885</v>
      </c>
      <c r="AV150" s="401" t="s">
        <v>883</v>
      </c>
      <c r="AW150" s="401" t="s">
        <v>409</v>
      </c>
      <c r="AX150" s="401" t="s">
        <v>400</v>
      </c>
      <c r="AY150" s="403" t="s">
        <v>401</v>
      </c>
    </row>
    <row r="151" spans="2:51" s="396" customFormat="1">
      <c r="B151" s="397"/>
      <c r="D151" s="392" t="s">
        <v>966</v>
      </c>
      <c r="E151" s="398" t="s">
        <v>335</v>
      </c>
      <c r="F151" s="465" t="s">
        <v>606</v>
      </c>
      <c r="H151" s="466">
        <v>627.4</v>
      </c>
      <c r="L151" s="397"/>
      <c r="M151" s="399"/>
      <c r="T151" s="400"/>
      <c r="AT151" s="398" t="s">
        <v>966</v>
      </c>
      <c r="AU151" s="398" t="s">
        <v>885</v>
      </c>
      <c r="AV151" s="396" t="s">
        <v>885</v>
      </c>
      <c r="AW151" s="396" t="s">
        <v>409</v>
      </c>
      <c r="AX151" s="396" t="s">
        <v>400</v>
      </c>
      <c r="AY151" s="398" t="s">
        <v>401</v>
      </c>
    </row>
    <row r="152" spans="2:51" s="401" customFormat="1">
      <c r="B152" s="402"/>
      <c r="D152" s="392" t="s">
        <v>966</v>
      </c>
      <c r="E152" s="403" t="s">
        <v>335</v>
      </c>
      <c r="F152" s="467" t="s">
        <v>573</v>
      </c>
      <c r="H152" s="403" t="s">
        <v>335</v>
      </c>
      <c r="L152" s="402"/>
      <c r="M152" s="404"/>
      <c r="T152" s="405"/>
      <c r="AT152" s="403" t="s">
        <v>966</v>
      </c>
      <c r="AU152" s="403" t="s">
        <v>885</v>
      </c>
      <c r="AV152" s="401" t="s">
        <v>883</v>
      </c>
      <c r="AW152" s="401" t="s">
        <v>409</v>
      </c>
      <c r="AX152" s="401" t="s">
        <v>400</v>
      </c>
      <c r="AY152" s="403" t="s">
        <v>401</v>
      </c>
    </row>
    <row r="153" spans="2:51" s="396" customFormat="1">
      <c r="B153" s="397"/>
      <c r="D153" s="392" t="s">
        <v>966</v>
      </c>
      <c r="E153" s="398" t="s">
        <v>335</v>
      </c>
      <c r="F153" s="465" t="s">
        <v>607</v>
      </c>
      <c r="H153" s="466">
        <v>103.2</v>
      </c>
      <c r="L153" s="397"/>
      <c r="M153" s="399"/>
      <c r="T153" s="400"/>
      <c r="AT153" s="398" t="s">
        <v>966</v>
      </c>
      <c r="AU153" s="398" t="s">
        <v>885</v>
      </c>
      <c r="AV153" s="396" t="s">
        <v>885</v>
      </c>
      <c r="AW153" s="396" t="s">
        <v>409</v>
      </c>
      <c r="AX153" s="396" t="s">
        <v>400</v>
      </c>
      <c r="AY153" s="398" t="s">
        <v>401</v>
      </c>
    </row>
    <row r="154" spans="2:51" s="401" customFormat="1">
      <c r="B154" s="402"/>
      <c r="D154" s="392" t="s">
        <v>966</v>
      </c>
      <c r="E154" s="403" t="s">
        <v>335</v>
      </c>
      <c r="F154" s="467" t="s">
        <v>575</v>
      </c>
      <c r="H154" s="403" t="s">
        <v>335</v>
      </c>
      <c r="L154" s="402"/>
      <c r="M154" s="404"/>
      <c r="T154" s="405"/>
      <c r="AT154" s="403" t="s">
        <v>966</v>
      </c>
      <c r="AU154" s="403" t="s">
        <v>885</v>
      </c>
      <c r="AV154" s="401" t="s">
        <v>883</v>
      </c>
      <c r="AW154" s="401" t="s">
        <v>409</v>
      </c>
      <c r="AX154" s="401" t="s">
        <v>400</v>
      </c>
      <c r="AY154" s="403" t="s">
        <v>401</v>
      </c>
    </row>
    <row r="155" spans="2:51" s="396" customFormat="1">
      <c r="B155" s="397"/>
      <c r="D155" s="392" t="s">
        <v>966</v>
      </c>
      <c r="E155" s="398" t="s">
        <v>335</v>
      </c>
      <c r="F155" s="465" t="s">
        <v>608</v>
      </c>
      <c r="H155" s="466">
        <v>97.2</v>
      </c>
      <c r="L155" s="397"/>
      <c r="M155" s="399"/>
      <c r="T155" s="400"/>
      <c r="AT155" s="398" t="s">
        <v>966</v>
      </c>
      <c r="AU155" s="398" t="s">
        <v>885</v>
      </c>
      <c r="AV155" s="396" t="s">
        <v>885</v>
      </c>
      <c r="AW155" s="396" t="s">
        <v>409</v>
      </c>
      <c r="AX155" s="396" t="s">
        <v>400</v>
      </c>
      <c r="AY155" s="398" t="s">
        <v>401</v>
      </c>
    </row>
    <row r="156" spans="2:51" s="401" customFormat="1">
      <c r="B156" s="402"/>
      <c r="D156" s="392" t="s">
        <v>966</v>
      </c>
      <c r="E156" s="403" t="s">
        <v>335</v>
      </c>
      <c r="F156" s="467" t="s">
        <v>577</v>
      </c>
      <c r="H156" s="403" t="s">
        <v>335</v>
      </c>
      <c r="L156" s="402"/>
      <c r="M156" s="404"/>
      <c r="T156" s="405"/>
      <c r="AT156" s="403" t="s">
        <v>966</v>
      </c>
      <c r="AU156" s="403" t="s">
        <v>885</v>
      </c>
      <c r="AV156" s="401" t="s">
        <v>883</v>
      </c>
      <c r="AW156" s="401" t="s">
        <v>409</v>
      </c>
      <c r="AX156" s="401" t="s">
        <v>400</v>
      </c>
      <c r="AY156" s="403" t="s">
        <v>401</v>
      </c>
    </row>
    <row r="157" spans="2:51" s="396" customFormat="1">
      <c r="B157" s="397"/>
      <c r="D157" s="392" t="s">
        <v>966</v>
      </c>
      <c r="E157" s="398" t="s">
        <v>335</v>
      </c>
      <c r="F157" s="465" t="s">
        <v>609</v>
      </c>
      <c r="H157" s="466">
        <v>12</v>
      </c>
      <c r="L157" s="397"/>
      <c r="M157" s="399"/>
      <c r="T157" s="400"/>
      <c r="AT157" s="398" t="s">
        <v>966</v>
      </c>
      <c r="AU157" s="398" t="s">
        <v>885</v>
      </c>
      <c r="AV157" s="396" t="s">
        <v>885</v>
      </c>
      <c r="AW157" s="396" t="s">
        <v>409</v>
      </c>
      <c r="AX157" s="396" t="s">
        <v>400</v>
      </c>
      <c r="AY157" s="398" t="s">
        <v>401</v>
      </c>
    </row>
    <row r="158" spans="2:51" s="401" customFormat="1">
      <c r="B158" s="402"/>
      <c r="D158" s="392" t="s">
        <v>966</v>
      </c>
      <c r="E158" s="403" t="s">
        <v>335</v>
      </c>
      <c r="F158" s="467" t="s">
        <v>579</v>
      </c>
      <c r="H158" s="403" t="s">
        <v>335</v>
      </c>
      <c r="L158" s="402"/>
      <c r="M158" s="404"/>
      <c r="T158" s="405"/>
      <c r="AT158" s="403" t="s">
        <v>966</v>
      </c>
      <c r="AU158" s="403" t="s">
        <v>885</v>
      </c>
      <c r="AV158" s="401" t="s">
        <v>883</v>
      </c>
      <c r="AW158" s="401" t="s">
        <v>409</v>
      </c>
      <c r="AX158" s="401" t="s">
        <v>400</v>
      </c>
      <c r="AY158" s="403" t="s">
        <v>401</v>
      </c>
    </row>
    <row r="159" spans="2:51" s="396" customFormat="1">
      <c r="B159" s="397"/>
      <c r="D159" s="392" t="s">
        <v>966</v>
      </c>
      <c r="E159" s="398" t="s">
        <v>335</v>
      </c>
      <c r="F159" s="465" t="s">
        <v>610</v>
      </c>
      <c r="H159" s="466">
        <v>366</v>
      </c>
      <c r="L159" s="397"/>
      <c r="M159" s="399"/>
      <c r="T159" s="400"/>
      <c r="AT159" s="398" t="s">
        <v>966</v>
      </c>
      <c r="AU159" s="398" t="s">
        <v>885</v>
      </c>
      <c r="AV159" s="396" t="s">
        <v>885</v>
      </c>
      <c r="AW159" s="396" t="s">
        <v>409</v>
      </c>
      <c r="AX159" s="396" t="s">
        <v>400</v>
      </c>
      <c r="AY159" s="398" t="s">
        <v>401</v>
      </c>
    </row>
    <row r="160" spans="2:51" s="401" customFormat="1">
      <c r="B160" s="402"/>
      <c r="D160" s="392" t="s">
        <v>966</v>
      </c>
      <c r="E160" s="403" t="s">
        <v>335</v>
      </c>
      <c r="F160" s="467" t="s">
        <v>581</v>
      </c>
      <c r="H160" s="403" t="s">
        <v>335</v>
      </c>
      <c r="L160" s="402"/>
      <c r="M160" s="404"/>
      <c r="T160" s="405"/>
      <c r="AT160" s="403" t="s">
        <v>966</v>
      </c>
      <c r="AU160" s="403" t="s">
        <v>885</v>
      </c>
      <c r="AV160" s="401" t="s">
        <v>883</v>
      </c>
      <c r="AW160" s="401" t="s">
        <v>409</v>
      </c>
      <c r="AX160" s="401" t="s">
        <v>400</v>
      </c>
      <c r="AY160" s="403" t="s">
        <v>401</v>
      </c>
    </row>
    <row r="161" spans="2:65" s="396" customFormat="1">
      <c r="B161" s="397"/>
      <c r="D161" s="392" t="s">
        <v>966</v>
      </c>
      <c r="E161" s="398" t="s">
        <v>335</v>
      </c>
      <c r="F161" s="465" t="s">
        <v>611</v>
      </c>
      <c r="H161" s="466">
        <v>108</v>
      </c>
      <c r="L161" s="397"/>
      <c r="M161" s="399"/>
      <c r="T161" s="400"/>
      <c r="AT161" s="398" t="s">
        <v>966</v>
      </c>
      <c r="AU161" s="398" t="s">
        <v>885</v>
      </c>
      <c r="AV161" s="396" t="s">
        <v>885</v>
      </c>
      <c r="AW161" s="396" t="s">
        <v>409</v>
      </c>
      <c r="AX161" s="396" t="s">
        <v>400</v>
      </c>
      <c r="AY161" s="398" t="s">
        <v>401</v>
      </c>
    </row>
    <row r="162" spans="2:65" s="401" customFormat="1">
      <c r="B162" s="402"/>
      <c r="D162" s="392" t="s">
        <v>966</v>
      </c>
      <c r="E162" s="403" t="s">
        <v>335</v>
      </c>
      <c r="F162" s="467" t="s">
        <v>583</v>
      </c>
      <c r="H162" s="403" t="s">
        <v>335</v>
      </c>
      <c r="L162" s="402"/>
      <c r="M162" s="404"/>
      <c r="T162" s="405"/>
      <c r="AT162" s="403" t="s">
        <v>966</v>
      </c>
      <c r="AU162" s="403" t="s">
        <v>885</v>
      </c>
      <c r="AV162" s="401" t="s">
        <v>883</v>
      </c>
      <c r="AW162" s="401" t="s">
        <v>409</v>
      </c>
      <c r="AX162" s="401" t="s">
        <v>400</v>
      </c>
      <c r="AY162" s="403" t="s">
        <v>401</v>
      </c>
    </row>
    <row r="163" spans="2:65" s="396" customFormat="1">
      <c r="B163" s="397"/>
      <c r="D163" s="392" t="s">
        <v>966</v>
      </c>
      <c r="E163" s="398" t="s">
        <v>335</v>
      </c>
      <c r="F163" s="465" t="s">
        <v>612</v>
      </c>
      <c r="H163" s="466">
        <v>1.2</v>
      </c>
      <c r="L163" s="397"/>
      <c r="M163" s="399"/>
      <c r="T163" s="400"/>
      <c r="AT163" s="398" t="s">
        <v>966</v>
      </c>
      <c r="AU163" s="398" t="s">
        <v>885</v>
      </c>
      <c r="AV163" s="396" t="s">
        <v>885</v>
      </c>
      <c r="AW163" s="396" t="s">
        <v>409</v>
      </c>
      <c r="AX163" s="396" t="s">
        <v>400</v>
      </c>
      <c r="AY163" s="398" t="s">
        <v>401</v>
      </c>
    </row>
    <row r="164" spans="2:65" s="406" customFormat="1">
      <c r="B164" s="407"/>
      <c r="D164" s="392" t="s">
        <v>966</v>
      </c>
      <c r="E164" s="408" t="s">
        <v>335</v>
      </c>
      <c r="F164" s="468" t="s">
        <v>585</v>
      </c>
      <c r="H164" s="469">
        <v>1920.65</v>
      </c>
      <c r="L164" s="407"/>
      <c r="M164" s="409"/>
      <c r="T164" s="410"/>
      <c r="AT164" s="408" t="s">
        <v>966</v>
      </c>
      <c r="AU164" s="408" t="s">
        <v>885</v>
      </c>
      <c r="AV164" s="406" t="s">
        <v>406</v>
      </c>
      <c r="AW164" s="406" t="s">
        <v>409</v>
      </c>
      <c r="AX164" s="406" t="s">
        <v>883</v>
      </c>
      <c r="AY164" s="408" t="s">
        <v>401</v>
      </c>
    </row>
    <row r="165" spans="2:65" s="318" customFormat="1" ht="16.5" customHeight="1">
      <c r="B165" s="319"/>
      <c r="C165" s="382" t="s">
        <v>435</v>
      </c>
      <c r="D165" s="382" t="s">
        <v>402</v>
      </c>
      <c r="E165" s="383" t="s">
        <v>613</v>
      </c>
      <c r="F165" s="460" t="s">
        <v>614</v>
      </c>
      <c r="G165" s="461" t="s">
        <v>1008</v>
      </c>
      <c r="H165" s="462">
        <v>366</v>
      </c>
      <c r="I165" s="475"/>
      <c r="J165" s="384">
        <f>ROUND(I165*H165,2)</f>
        <v>0</v>
      </c>
      <c r="K165" s="385"/>
      <c r="L165" s="319"/>
      <c r="M165" s="386" t="s">
        <v>335</v>
      </c>
      <c r="N165" s="387" t="s">
        <v>353</v>
      </c>
      <c r="O165" s="388">
        <v>0.114</v>
      </c>
      <c r="P165" s="388">
        <f>O165*H165</f>
        <v>41.724000000000004</v>
      </c>
      <c r="Q165" s="388">
        <v>0</v>
      </c>
      <c r="R165" s="388">
        <f>Q165*H165</f>
        <v>0</v>
      </c>
      <c r="S165" s="388">
        <v>0</v>
      </c>
      <c r="T165" s="389">
        <f>S165*H165</f>
        <v>0</v>
      </c>
      <c r="AR165" s="390" t="s">
        <v>406</v>
      </c>
      <c r="AT165" s="390" t="s">
        <v>402</v>
      </c>
      <c r="AU165" s="390" t="s">
        <v>885</v>
      </c>
      <c r="AY165" s="311" t="s">
        <v>401</v>
      </c>
      <c r="BE165" s="391">
        <f>IF(N165="základní",J165,0)</f>
        <v>0</v>
      </c>
      <c r="BF165" s="391">
        <f>IF(N165="snížená",J165,0)</f>
        <v>0</v>
      </c>
      <c r="BG165" s="391">
        <f>IF(N165="zákl. přenesená",J165,0)</f>
        <v>0</v>
      </c>
      <c r="BH165" s="391">
        <f>IF(N165="sníž. přenesená",J165,0)</f>
        <v>0</v>
      </c>
      <c r="BI165" s="391">
        <f>IF(N165="nulová",J165,0)</f>
        <v>0</v>
      </c>
      <c r="BJ165" s="311" t="s">
        <v>883</v>
      </c>
      <c r="BK165" s="391">
        <f>ROUND(I165*H165,2)</f>
        <v>0</v>
      </c>
      <c r="BL165" s="311" t="s">
        <v>406</v>
      </c>
      <c r="BM165" s="390" t="s">
        <v>615</v>
      </c>
    </row>
    <row r="166" spans="2:65" s="318" customFormat="1">
      <c r="B166" s="319"/>
      <c r="D166" s="392" t="s">
        <v>545</v>
      </c>
      <c r="F166" s="463" t="s">
        <v>616</v>
      </c>
      <c r="L166" s="319"/>
      <c r="M166" s="393"/>
      <c r="T166" s="394"/>
      <c r="AT166" s="311" t="s">
        <v>545</v>
      </c>
      <c r="AU166" s="311" t="s">
        <v>885</v>
      </c>
    </row>
    <row r="167" spans="2:65" s="318" customFormat="1">
      <c r="B167" s="319"/>
      <c r="D167" s="392" t="s">
        <v>547</v>
      </c>
      <c r="F167" s="395" t="s">
        <v>617</v>
      </c>
      <c r="L167" s="319"/>
      <c r="M167" s="393"/>
      <c r="T167" s="394"/>
      <c r="AT167" s="311" t="s">
        <v>547</v>
      </c>
      <c r="AU167" s="311" t="s">
        <v>885</v>
      </c>
    </row>
    <row r="168" spans="2:65" s="318" customFormat="1" ht="18">
      <c r="B168" s="319"/>
      <c r="D168" s="392" t="s">
        <v>549</v>
      </c>
      <c r="F168" s="464" t="s">
        <v>618</v>
      </c>
      <c r="L168" s="319"/>
      <c r="M168" s="393"/>
      <c r="T168" s="394"/>
      <c r="AT168" s="311" t="s">
        <v>549</v>
      </c>
      <c r="AU168" s="311" t="s">
        <v>885</v>
      </c>
    </row>
    <row r="169" spans="2:65" s="318" customFormat="1" ht="16.5" customHeight="1">
      <c r="B169" s="319"/>
      <c r="C169" s="411" t="s">
        <v>441</v>
      </c>
      <c r="D169" s="411" t="s">
        <v>436</v>
      </c>
      <c r="E169" s="412" t="s">
        <v>619</v>
      </c>
      <c r="F169" s="470" t="s">
        <v>620</v>
      </c>
      <c r="G169" s="471" t="s">
        <v>963</v>
      </c>
      <c r="H169" s="472">
        <v>10.98</v>
      </c>
      <c r="I169" s="476"/>
      <c r="J169" s="413">
        <f>ROUND(I169*H169,2)</f>
        <v>0</v>
      </c>
      <c r="K169" s="414"/>
      <c r="L169" s="415"/>
      <c r="M169" s="416" t="s">
        <v>335</v>
      </c>
      <c r="N169" s="417" t="s">
        <v>353</v>
      </c>
      <c r="O169" s="388">
        <v>0</v>
      </c>
      <c r="P169" s="388">
        <f>O169*H169</f>
        <v>0</v>
      </c>
      <c r="Q169" s="388">
        <v>0.21</v>
      </c>
      <c r="R169" s="388">
        <f>Q169*H169</f>
        <v>2.3058000000000001</v>
      </c>
      <c r="S169" s="388">
        <v>0</v>
      </c>
      <c r="T169" s="389">
        <f>S169*H169</f>
        <v>0</v>
      </c>
      <c r="AR169" s="390" t="s">
        <v>435</v>
      </c>
      <c r="AT169" s="390" t="s">
        <v>436</v>
      </c>
      <c r="AU169" s="390" t="s">
        <v>885</v>
      </c>
      <c r="AY169" s="311" t="s">
        <v>401</v>
      </c>
      <c r="BE169" s="391">
        <f>IF(N169="základní",J169,0)</f>
        <v>0</v>
      </c>
      <c r="BF169" s="391">
        <f>IF(N169="snížená",J169,0)</f>
        <v>0</v>
      </c>
      <c r="BG169" s="391">
        <f>IF(N169="zákl. přenesená",J169,0)</f>
        <v>0</v>
      </c>
      <c r="BH169" s="391">
        <f>IF(N169="sníž. přenesená",J169,0)</f>
        <v>0</v>
      </c>
      <c r="BI169" s="391">
        <f>IF(N169="nulová",J169,0)</f>
        <v>0</v>
      </c>
      <c r="BJ169" s="311" t="s">
        <v>883</v>
      </c>
      <c r="BK169" s="391">
        <f>ROUND(I169*H169,2)</f>
        <v>0</v>
      </c>
      <c r="BL169" s="311" t="s">
        <v>406</v>
      </c>
      <c r="BM169" s="390" t="s">
        <v>621</v>
      </c>
    </row>
    <row r="170" spans="2:65" s="318" customFormat="1">
      <c r="B170" s="319"/>
      <c r="D170" s="392" t="s">
        <v>545</v>
      </c>
      <c r="F170" s="463" t="s">
        <v>620</v>
      </c>
      <c r="L170" s="319"/>
      <c r="M170" s="393"/>
      <c r="T170" s="394"/>
      <c r="AT170" s="311" t="s">
        <v>545</v>
      </c>
      <c r="AU170" s="311" t="s">
        <v>885</v>
      </c>
    </row>
    <row r="171" spans="2:65" s="396" customFormat="1">
      <c r="B171" s="397"/>
      <c r="D171" s="392" t="s">
        <v>966</v>
      </c>
      <c r="E171" s="398" t="s">
        <v>335</v>
      </c>
      <c r="F171" s="465" t="s">
        <v>622</v>
      </c>
      <c r="H171" s="466">
        <v>10.98</v>
      </c>
      <c r="L171" s="397"/>
      <c r="M171" s="399"/>
      <c r="T171" s="400"/>
      <c r="AT171" s="398" t="s">
        <v>966</v>
      </c>
      <c r="AU171" s="398" t="s">
        <v>885</v>
      </c>
      <c r="AV171" s="396" t="s">
        <v>885</v>
      </c>
      <c r="AW171" s="396" t="s">
        <v>409</v>
      </c>
      <c r="AX171" s="396" t="s">
        <v>883</v>
      </c>
      <c r="AY171" s="398" t="s">
        <v>401</v>
      </c>
    </row>
    <row r="172" spans="2:65" s="370" customFormat="1" ht="23.15" customHeight="1">
      <c r="B172" s="371"/>
      <c r="D172" s="372" t="s">
        <v>398</v>
      </c>
      <c r="E172" s="380" t="s">
        <v>885</v>
      </c>
      <c r="F172" s="380" t="s">
        <v>623</v>
      </c>
      <c r="J172" s="381">
        <f>BK172</f>
        <v>0</v>
      </c>
      <c r="L172" s="371"/>
      <c r="M172" s="375"/>
      <c r="P172" s="376">
        <f>SUM(P173:P177)</f>
        <v>1.665</v>
      </c>
      <c r="R172" s="376">
        <f>SUM(R173:R177)</f>
        <v>17.381249999999998</v>
      </c>
      <c r="T172" s="377">
        <f>SUM(T173:T177)</f>
        <v>0</v>
      </c>
      <c r="AR172" s="372" t="s">
        <v>883</v>
      </c>
      <c r="AT172" s="378" t="s">
        <v>398</v>
      </c>
      <c r="AU172" s="378" t="s">
        <v>883</v>
      </c>
      <c r="AY172" s="372" t="s">
        <v>401</v>
      </c>
      <c r="BK172" s="379">
        <f>SUM(BK173:BK177)</f>
        <v>0</v>
      </c>
    </row>
    <row r="173" spans="2:65" s="318" customFormat="1" ht="16.5" customHeight="1">
      <c r="B173" s="319"/>
      <c r="C173" s="382" t="s">
        <v>446</v>
      </c>
      <c r="D173" s="382" t="s">
        <v>402</v>
      </c>
      <c r="E173" s="383" t="s">
        <v>624</v>
      </c>
      <c r="F173" s="460" t="s">
        <v>625</v>
      </c>
      <c r="G173" s="461" t="s">
        <v>963</v>
      </c>
      <c r="H173" s="462">
        <v>9</v>
      </c>
      <c r="I173" s="475"/>
      <c r="J173" s="384">
        <f>ROUND(I173*H173,2)</f>
        <v>0</v>
      </c>
      <c r="K173" s="385"/>
      <c r="L173" s="319"/>
      <c r="M173" s="386" t="s">
        <v>335</v>
      </c>
      <c r="N173" s="387" t="s">
        <v>353</v>
      </c>
      <c r="O173" s="388">
        <v>0.185</v>
      </c>
      <c r="P173" s="388">
        <f>O173*H173</f>
        <v>1.665</v>
      </c>
      <c r="Q173" s="388">
        <v>1.9312499999999999</v>
      </c>
      <c r="R173" s="388">
        <f>Q173*H173</f>
        <v>17.381249999999998</v>
      </c>
      <c r="S173" s="388">
        <v>0</v>
      </c>
      <c r="T173" s="389">
        <f>S173*H173</f>
        <v>0</v>
      </c>
      <c r="AR173" s="390" t="s">
        <v>406</v>
      </c>
      <c r="AT173" s="390" t="s">
        <v>402</v>
      </c>
      <c r="AU173" s="390" t="s">
        <v>885</v>
      </c>
      <c r="AY173" s="311" t="s">
        <v>401</v>
      </c>
      <c r="BE173" s="391">
        <f>IF(N173="základní",J173,0)</f>
        <v>0</v>
      </c>
      <c r="BF173" s="391">
        <f>IF(N173="snížená",J173,0)</f>
        <v>0</v>
      </c>
      <c r="BG173" s="391">
        <f>IF(N173="zákl. přenesená",J173,0)</f>
        <v>0</v>
      </c>
      <c r="BH173" s="391">
        <f>IF(N173="sníž. přenesená",J173,0)</f>
        <v>0</v>
      </c>
      <c r="BI173" s="391">
        <f>IF(N173="nulová",J173,0)</f>
        <v>0</v>
      </c>
      <c r="BJ173" s="311" t="s">
        <v>883</v>
      </c>
      <c r="BK173" s="391">
        <f>ROUND(I173*H173,2)</f>
        <v>0</v>
      </c>
      <c r="BL173" s="311" t="s">
        <v>406</v>
      </c>
      <c r="BM173" s="390" t="s">
        <v>626</v>
      </c>
    </row>
    <row r="174" spans="2:65" s="318" customFormat="1">
      <c r="B174" s="319"/>
      <c r="D174" s="392" t="s">
        <v>545</v>
      </c>
      <c r="F174" s="463" t="s">
        <v>627</v>
      </c>
      <c r="L174" s="319"/>
      <c r="M174" s="393"/>
      <c r="T174" s="394"/>
      <c r="AT174" s="311" t="s">
        <v>545</v>
      </c>
      <c r="AU174" s="311" t="s">
        <v>885</v>
      </c>
    </row>
    <row r="175" spans="2:65" s="318" customFormat="1">
      <c r="B175" s="319"/>
      <c r="D175" s="392" t="s">
        <v>547</v>
      </c>
      <c r="F175" s="395" t="s">
        <v>628</v>
      </c>
      <c r="L175" s="319"/>
      <c r="M175" s="393"/>
      <c r="T175" s="394"/>
      <c r="AT175" s="311" t="s">
        <v>547</v>
      </c>
      <c r="AU175" s="311" t="s">
        <v>885</v>
      </c>
    </row>
    <row r="176" spans="2:65" s="318" customFormat="1" ht="27">
      <c r="B176" s="319"/>
      <c r="D176" s="392" t="s">
        <v>549</v>
      </c>
      <c r="F176" s="464" t="s">
        <v>629</v>
      </c>
      <c r="L176" s="319"/>
      <c r="M176" s="393"/>
      <c r="T176" s="394"/>
      <c r="AT176" s="311" t="s">
        <v>549</v>
      </c>
      <c r="AU176" s="311" t="s">
        <v>885</v>
      </c>
    </row>
    <row r="177" spans="2:65" s="396" customFormat="1">
      <c r="B177" s="397"/>
      <c r="D177" s="392" t="s">
        <v>966</v>
      </c>
      <c r="E177" s="398" t="s">
        <v>335</v>
      </c>
      <c r="F177" s="465" t="s">
        <v>630</v>
      </c>
      <c r="H177" s="466">
        <v>9</v>
      </c>
      <c r="L177" s="397"/>
      <c r="M177" s="399"/>
      <c r="T177" s="400"/>
      <c r="AT177" s="398" t="s">
        <v>966</v>
      </c>
      <c r="AU177" s="398" t="s">
        <v>885</v>
      </c>
      <c r="AV177" s="396" t="s">
        <v>885</v>
      </c>
      <c r="AW177" s="396" t="s">
        <v>409</v>
      </c>
      <c r="AX177" s="396" t="s">
        <v>883</v>
      </c>
      <c r="AY177" s="398" t="s">
        <v>401</v>
      </c>
    </row>
    <row r="178" spans="2:65" s="370" customFormat="1" ht="23.15" customHeight="1">
      <c r="B178" s="371"/>
      <c r="D178" s="372" t="s">
        <v>398</v>
      </c>
      <c r="E178" s="380" t="s">
        <v>889</v>
      </c>
      <c r="F178" s="380" t="s">
        <v>631</v>
      </c>
      <c r="J178" s="381">
        <f>BK178</f>
        <v>0</v>
      </c>
      <c r="L178" s="371"/>
      <c r="M178" s="375"/>
      <c r="P178" s="376">
        <f>SUM(P179:P262)</f>
        <v>1238.88393</v>
      </c>
      <c r="R178" s="376">
        <f>SUM(R179:R262)</f>
        <v>465.95862099999999</v>
      </c>
      <c r="T178" s="377">
        <f>SUM(T179:T262)</f>
        <v>0</v>
      </c>
      <c r="AR178" s="372" t="s">
        <v>883</v>
      </c>
      <c r="AT178" s="378" t="s">
        <v>398</v>
      </c>
      <c r="AU178" s="378" t="s">
        <v>883</v>
      </c>
      <c r="AY178" s="372" t="s">
        <v>401</v>
      </c>
      <c r="BK178" s="379">
        <f>SUM(BK179:BK262)</f>
        <v>0</v>
      </c>
    </row>
    <row r="179" spans="2:65" s="318" customFormat="1" ht="16.5" customHeight="1">
      <c r="B179" s="319"/>
      <c r="C179" s="382" t="s">
        <v>450</v>
      </c>
      <c r="D179" s="382" t="s">
        <v>402</v>
      </c>
      <c r="E179" s="383" t="s">
        <v>632</v>
      </c>
      <c r="F179" s="460" t="s">
        <v>633</v>
      </c>
      <c r="G179" s="461" t="s">
        <v>1008</v>
      </c>
      <c r="H179" s="462">
        <v>366</v>
      </c>
      <c r="I179" s="475"/>
      <c r="J179" s="384">
        <f>ROUND(I179*H179,2)</f>
        <v>0</v>
      </c>
      <c r="K179" s="385"/>
      <c r="L179" s="319"/>
      <c r="M179" s="386" t="s">
        <v>335</v>
      </c>
      <c r="N179" s="387" t="s">
        <v>353</v>
      </c>
      <c r="O179" s="388">
        <v>0.107</v>
      </c>
      <c r="P179" s="388">
        <f>O179*H179</f>
        <v>39.161999999999999</v>
      </c>
      <c r="Q179" s="388">
        <v>0</v>
      </c>
      <c r="R179" s="388">
        <f>Q179*H179</f>
        <v>0</v>
      </c>
      <c r="S179" s="388">
        <v>0</v>
      </c>
      <c r="T179" s="389">
        <f>S179*H179</f>
        <v>0</v>
      </c>
      <c r="AR179" s="390" t="s">
        <v>406</v>
      </c>
      <c r="AT179" s="390" t="s">
        <v>402</v>
      </c>
      <c r="AU179" s="390" t="s">
        <v>885</v>
      </c>
      <c r="AY179" s="311" t="s">
        <v>401</v>
      </c>
      <c r="BE179" s="391">
        <f>IF(N179="základní",J179,0)</f>
        <v>0</v>
      </c>
      <c r="BF179" s="391">
        <f>IF(N179="snížená",J179,0)</f>
        <v>0</v>
      </c>
      <c r="BG179" s="391">
        <f>IF(N179="zákl. přenesená",J179,0)</f>
        <v>0</v>
      </c>
      <c r="BH179" s="391">
        <f>IF(N179="sníž. přenesená",J179,0)</f>
        <v>0</v>
      </c>
      <c r="BI179" s="391">
        <f>IF(N179="nulová",J179,0)</f>
        <v>0</v>
      </c>
      <c r="BJ179" s="311" t="s">
        <v>883</v>
      </c>
      <c r="BK179" s="391">
        <f>ROUND(I179*H179,2)</f>
        <v>0</v>
      </c>
      <c r="BL179" s="311" t="s">
        <v>406</v>
      </c>
      <c r="BM179" s="390" t="s">
        <v>634</v>
      </c>
    </row>
    <row r="180" spans="2:65" s="318" customFormat="1">
      <c r="B180" s="319"/>
      <c r="D180" s="392" t="s">
        <v>545</v>
      </c>
      <c r="F180" s="463" t="s">
        <v>652</v>
      </c>
      <c r="L180" s="319"/>
      <c r="M180" s="393"/>
      <c r="T180" s="394"/>
      <c r="AT180" s="311" t="s">
        <v>545</v>
      </c>
      <c r="AU180" s="311" t="s">
        <v>885</v>
      </c>
    </row>
    <row r="181" spans="2:65" s="318" customFormat="1">
      <c r="B181" s="319"/>
      <c r="D181" s="392" t="s">
        <v>547</v>
      </c>
      <c r="F181" s="395" t="s">
        <v>653</v>
      </c>
      <c r="L181" s="319"/>
      <c r="M181" s="393"/>
      <c r="T181" s="394"/>
      <c r="AT181" s="311" t="s">
        <v>547</v>
      </c>
      <c r="AU181" s="311" t="s">
        <v>885</v>
      </c>
    </row>
    <row r="182" spans="2:65" s="401" customFormat="1">
      <c r="B182" s="402"/>
      <c r="D182" s="392" t="s">
        <v>966</v>
      </c>
      <c r="E182" s="403" t="s">
        <v>335</v>
      </c>
      <c r="F182" s="467" t="s">
        <v>579</v>
      </c>
      <c r="H182" s="403" t="s">
        <v>335</v>
      </c>
      <c r="L182" s="402"/>
      <c r="M182" s="404"/>
      <c r="T182" s="405"/>
      <c r="AT182" s="403" t="s">
        <v>966</v>
      </c>
      <c r="AU182" s="403" t="s">
        <v>885</v>
      </c>
      <c r="AV182" s="401" t="s">
        <v>883</v>
      </c>
      <c r="AW182" s="401" t="s">
        <v>409</v>
      </c>
      <c r="AX182" s="401" t="s">
        <v>400</v>
      </c>
      <c r="AY182" s="403" t="s">
        <v>401</v>
      </c>
    </row>
    <row r="183" spans="2:65" s="396" customFormat="1">
      <c r="B183" s="397"/>
      <c r="D183" s="392" t="s">
        <v>966</v>
      </c>
      <c r="E183" s="398" t="s">
        <v>335</v>
      </c>
      <c r="F183" s="465" t="s">
        <v>610</v>
      </c>
      <c r="H183" s="466">
        <v>366</v>
      </c>
      <c r="L183" s="397"/>
      <c r="M183" s="399"/>
      <c r="T183" s="400"/>
      <c r="AT183" s="398" t="s">
        <v>966</v>
      </c>
      <c r="AU183" s="398" t="s">
        <v>885</v>
      </c>
      <c r="AV183" s="396" t="s">
        <v>885</v>
      </c>
      <c r="AW183" s="396" t="s">
        <v>409</v>
      </c>
      <c r="AX183" s="396" t="s">
        <v>883</v>
      </c>
      <c r="AY183" s="398" t="s">
        <v>401</v>
      </c>
    </row>
    <row r="184" spans="2:65" s="318" customFormat="1" ht="16.5" customHeight="1">
      <c r="B184" s="319"/>
      <c r="C184" s="382" t="s">
        <v>456</v>
      </c>
      <c r="D184" s="382" t="s">
        <v>402</v>
      </c>
      <c r="E184" s="383" t="s">
        <v>654</v>
      </c>
      <c r="F184" s="460" t="s">
        <v>655</v>
      </c>
      <c r="G184" s="461" t="s">
        <v>1008</v>
      </c>
      <c r="H184" s="462">
        <v>109.2</v>
      </c>
      <c r="I184" s="475"/>
      <c r="J184" s="384">
        <f>ROUND(I184*H184,2)</f>
        <v>0</v>
      </c>
      <c r="K184" s="385"/>
      <c r="L184" s="319"/>
      <c r="M184" s="386" t="s">
        <v>335</v>
      </c>
      <c r="N184" s="387" t="s">
        <v>353</v>
      </c>
      <c r="O184" s="388">
        <v>0.109</v>
      </c>
      <c r="P184" s="388">
        <f>O184*H184</f>
        <v>11.902800000000001</v>
      </c>
      <c r="Q184" s="388">
        <v>0</v>
      </c>
      <c r="R184" s="388">
        <f>Q184*H184</f>
        <v>0</v>
      </c>
      <c r="S184" s="388">
        <v>0</v>
      </c>
      <c r="T184" s="389">
        <f>S184*H184</f>
        <v>0</v>
      </c>
      <c r="AR184" s="390" t="s">
        <v>406</v>
      </c>
      <c r="AT184" s="390" t="s">
        <v>402</v>
      </c>
      <c r="AU184" s="390" t="s">
        <v>885</v>
      </c>
      <c r="AY184" s="311" t="s">
        <v>401</v>
      </c>
      <c r="BE184" s="391">
        <f>IF(N184="základní",J184,0)</f>
        <v>0</v>
      </c>
      <c r="BF184" s="391">
        <f>IF(N184="snížená",J184,0)</f>
        <v>0</v>
      </c>
      <c r="BG184" s="391">
        <f>IF(N184="zákl. přenesená",J184,0)</f>
        <v>0</v>
      </c>
      <c r="BH184" s="391">
        <f>IF(N184="sníž. přenesená",J184,0)</f>
        <v>0</v>
      </c>
      <c r="BI184" s="391">
        <f>IF(N184="nulová",J184,0)</f>
        <v>0</v>
      </c>
      <c r="BJ184" s="311" t="s">
        <v>883</v>
      </c>
      <c r="BK184" s="391">
        <f>ROUND(I184*H184,2)</f>
        <v>0</v>
      </c>
      <c r="BL184" s="311" t="s">
        <v>406</v>
      </c>
      <c r="BM184" s="390" t="s">
        <v>656</v>
      </c>
    </row>
    <row r="185" spans="2:65" s="318" customFormat="1">
      <c r="B185" s="319"/>
      <c r="D185" s="392" t="s">
        <v>545</v>
      </c>
      <c r="F185" s="463" t="s">
        <v>657</v>
      </c>
      <c r="L185" s="319"/>
      <c r="M185" s="393"/>
      <c r="T185" s="394"/>
      <c r="AT185" s="311" t="s">
        <v>545</v>
      </c>
      <c r="AU185" s="311" t="s">
        <v>885</v>
      </c>
    </row>
    <row r="186" spans="2:65" s="318" customFormat="1">
      <c r="B186" s="319"/>
      <c r="D186" s="392" t="s">
        <v>547</v>
      </c>
      <c r="F186" s="395" t="s">
        <v>658</v>
      </c>
      <c r="L186" s="319"/>
      <c r="M186" s="393"/>
      <c r="T186" s="394"/>
      <c r="AT186" s="311" t="s">
        <v>547</v>
      </c>
      <c r="AU186" s="311" t="s">
        <v>885</v>
      </c>
    </row>
    <row r="187" spans="2:65" s="401" customFormat="1">
      <c r="B187" s="402"/>
      <c r="D187" s="392" t="s">
        <v>966</v>
      </c>
      <c r="E187" s="403" t="s">
        <v>335</v>
      </c>
      <c r="F187" s="467" t="s">
        <v>581</v>
      </c>
      <c r="H187" s="403" t="s">
        <v>335</v>
      </c>
      <c r="L187" s="402"/>
      <c r="M187" s="404"/>
      <c r="T187" s="405"/>
      <c r="AT187" s="403" t="s">
        <v>966</v>
      </c>
      <c r="AU187" s="403" t="s">
        <v>885</v>
      </c>
      <c r="AV187" s="401" t="s">
        <v>883</v>
      </c>
      <c r="AW187" s="401" t="s">
        <v>409</v>
      </c>
      <c r="AX187" s="401" t="s">
        <v>400</v>
      </c>
      <c r="AY187" s="403" t="s">
        <v>401</v>
      </c>
    </row>
    <row r="188" spans="2:65" s="396" customFormat="1">
      <c r="B188" s="397"/>
      <c r="D188" s="392" t="s">
        <v>966</v>
      </c>
      <c r="E188" s="398" t="s">
        <v>335</v>
      </c>
      <c r="F188" s="465" t="s">
        <v>611</v>
      </c>
      <c r="H188" s="466">
        <v>108</v>
      </c>
      <c r="L188" s="397"/>
      <c r="M188" s="399"/>
      <c r="T188" s="400"/>
      <c r="AT188" s="398" t="s">
        <v>966</v>
      </c>
      <c r="AU188" s="398" t="s">
        <v>885</v>
      </c>
      <c r="AV188" s="396" t="s">
        <v>885</v>
      </c>
      <c r="AW188" s="396" t="s">
        <v>409</v>
      </c>
      <c r="AX188" s="396" t="s">
        <v>400</v>
      </c>
      <c r="AY188" s="398" t="s">
        <v>401</v>
      </c>
    </row>
    <row r="189" spans="2:65" s="401" customFormat="1">
      <c r="B189" s="402"/>
      <c r="D189" s="392" t="s">
        <v>966</v>
      </c>
      <c r="E189" s="403" t="s">
        <v>335</v>
      </c>
      <c r="F189" s="467" t="s">
        <v>583</v>
      </c>
      <c r="H189" s="403" t="s">
        <v>335</v>
      </c>
      <c r="L189" s="402"/>
      <c r="M189" s="404"/>
      <c r="T189" s="405"/>
      <c r="AT189" s="403" t="s">
        <v>966</v>
      </c>
      <c r="AU189" s="403" t="s">
        <v>885</v>
      </c>
      <c r="AV189" s="401" t="s">
        <v>883</v>
      </c>
      <c r="AW189" s="401" t="s">
        <v>409</v>
      </c>
      <c r="AX189" s="401" t="s">
        <v>400</v>
      </c>
      <c r="AY189" s="403" t="s">
        <v>401</v>
      </c>
    </row>
    <row r="190" spans="2:65" s="396" customFormat="1">
      <c r="B190" s="397"/>
      <c r="D190" s="392" t="s">
        <v>966</v>
      </c>
      <c r="E190" s="398" t="s">
        <v>335</v>
      </c>
      <c r="F190" s="465" t="s">
        <v>612</v>
      </c>
      <c r="H190" s="466">
        <v>1.2</v>
      </c>
      <c r="L190" s="397"/>
      <c r="M190" s="399"/>
      <c r="T190" s="400"/>
      <c r="AT190" s="398" t="s">
        <v>966</v>
      </c>
      <c r="AU190" s="398" t="s">
        <v>885</v>
      </c>
      <c r="AV190" s="396" t="s">
        <v>885</v>
      </c>
      <c r="AW190" s="396" t="s">
        <v>409</v>
      </c>
      <c r="AX190" s="396" t="s">
        <v>400</v>
      </c>
      <c r="AY190" s="398" t="s">
        <v>401</v>
      </c>
    </row>
    <row r="191" spans="2:65" s="406" customFormat="1">
      <c r="B191" s="407"/>
      <c r="D191" s="392" t="s">
        <v>966</v>
      </c>
      <c r="E191" s="408" t="s">
        <v>335</v>
      </c>
      <c r="F191" s="468" t="s">
        <v>585</v>
      </c>
      <c r="H191" s="469">
        <v>109.2</v>
      </c>
      <c r="L191" s="407"/>
      <c r="M191" s="409"/>
      <c r="T191" s="410"/>
      <c r="AT191" s="408" t="s">
        <v>966</v>
      </c>
      <c r="AU191" s="408" t="s">
        <v>885</v>
      </c>
      <c r="AV191" s="406" t="s">
        <v>406</v>
      </c>
      <c r="AW191" s="406" t="s">
        <v>409</v>
      </c>
      <c r="AX191" s="406" t="s">
        <v>883</v>
      </c>
      <c r="AY191" s="408" t="s">
        <v>401</v>
      </c>
    </row>
    <row r="192" spans="2:65" s="318" customFormat="1" ht="16.5" customHeight="1">
      <c r="B192" s="319"/>
      <c r="C192" s="382" t="s">
        <v>460</v>
      </c>
      <c r="D192" s="382" t="s">
        <v>402</v>
      </c>
      <c r="E192" s="383" t="s">
        <v>659</v>
      </c>
      <c r="F192" s="460" t="s">
        <v>660</v>
      </c>
      <c r="G192" s="461" t="s">
        <v>1008</v>
      </c>
      <c r="H192" s="462">
        <v>68</v>
      </c>
      <c r="I192" s="475"/>
      <c r="J192" s="384">
        <f>ROUND(I192*H192,2)</f>
        <v>0</v>
      </c>
      <c r="K192" s="385"/>
      <c r="L192" s="319"/>
      <c r="M192" s="386" t="s">
        <v>335</v>
      </c>
      <c r="N192" s="387" t="s">
        <v>353</v>
      </c>
      <c r="O192" s="388">
        <v>2.5999999999999999E-2</v>
      </c>
      <c r="P192" s="388">
        <f>O192*H192</f>
        <v>1.768</v>
      </c>
      <c r="Q192" s="388">
        <v>0</v>
      </c>
      <c r="R192" s="388">
        <f>Q192*H192</f>
        <v>0</v>
      </c>
      <c r="S192" s="388">
        <v>0</v>
      </c>
      <c r="T192" s="389">
        <f>S192*H192</f>
        <v>0</v>
      </c>
      <c r="AR192" s="390" t="s">
        <v>406</v>
      </c>
      <c r="AT192" s="390" t="s">
        <v>402</v>
      </c>
      <c r="AU192" s="390" t="s">
        <v>885</v>
      </c>
      <c r="AY192" s="311" t="s">
        <v>401</v>
      </c>
      <c r="BE192" s="391">
        <f>IF(N192="základní",J192,0)</f>
        <v>0</v>
      </c>
      <c r="BF192" s="391">
        <f>IF(N192="snížená",J192,0)</f>
        <v>0</v>
      </c>
      <c r="BG192" s="391">
        <f>IF(N192="zákl. přenesená",J192,0)</f>
        <v>0</v>
      </c>
      <c r="BH192" s="391">
        <f>IF(N192="sníž. přenesená",J192,0)</f>
        <v>0</v>
      </c>
      <c r="BI192" s="391">
        <f>IF(N192="nulová",J192,0)</f>
        <v>0</v>
      </c>
      <c r="BJ192" s="311" t="s">
        <v>883</v>
      </c>
      <c r="BK192" s="391">
        <f>ROUND(I192*H192,2)</f>
        <v>0</v>
      </c>
      <c r="BL192" s="311" t="s">
        <v>406</v>
      </c>
      <c r="BM192" s="390" t="s">
        <v>661</v>
      </c>
    </row>
    <row r="193" spans="2:65" s="318" customFormat="1">
      <c r="B193" s="319"/>
      <c r="D193" s="392" t="s">
        <v>545</v>
      </c>
      <c r="F193" s="463" t="s">
        <v>662</v>
      </c>
      <c r="L193" s="319"/>
      <c r="M193" s="393"/>
      <c r="T193" s="394"/>
      <c r="AT193" s="311" t="s">
        <v>545</v>
      </c>
      <c r="AU193" s="311" t="s">
        <v>885</v>
      </c>
    </row>
    <row r="194" spans="2:65" s="318" customFormat="1">
      <c r="B194" s="319"/>
      <c r="D194" s="392" t="s">
        <v>547</v>
      </c>
      <c r="F194" s="395" t="s">
        <v>663</v>
      </c>
      <c r="L194" s="319"/>
      <c r="M194" s="393"/>
      <c r="T194" s="394"/>
      <c r="AT194" s="311" t="s">
        <v>547</v>
      </c>
      <c r="AU194" s="311" t="s">
        <v>885</v>
      </c>
    </row>
    <row r="195" spans="2:65" s="401" customFormat="1">
      <c r="B195" s="402"/>
      <c r="D195" s="392" t="s">
        <v>966</v>
      </c>
      <c r="E195" s="403" t="s">
        <v>335</v>
      </c>
      <c r="F195" s="467" t="s">
        <v>563</v>
      </c>
      <c r="H195" s="403" t="s">
        <v>335</v>
      </c>
      <c r="L195" s="402"/>
      <c r="M195" s="404"/>
      <c r="T195" s="405"/>
      <c r="AT195" s="403" t="s">
        <v>966</v>
      </c>
      <c r="AU195" s="403" t="s">
        <v>885</v>
      </c>
      <c r="AV195" s="401" t="s">
        <v>883</v>
      </c>
      <c r="AW195" s="401" t="s">
        <v>409</v>
      </c>
      <c r="AX195" s="401" t="s">
        <v>400</v>
      </c>
      <c r="AY195" s="403" t="s">
        <v>401</v>
      </c>
    </row>
    <row r="196" spans="2:65" s="396" customFormat="1">
      <c r="B196" s="397"/>
      <c r="D196" s="392" t="s">
        <v>966</v>
      </c>
      <c r="E196" s="398" t="s">
        <v>335</v>
      </c>
      <c r="F196" s="465" t="s">
        <v>603</v>
      </c>
      <c r="H196" s="466">
        <v>68</v>
      </c>
      <c r="L196" s="397"/>
      <c r="M196" s="399"/>
      <c r="T196" s="400"/>
      <c r="AT196" s="398" t="s">
        <v>966</v>
      </c>
      <c r="AU196" s="398" t="s">
        <v>885</v>
      </c>
      <c r="AV196" s="396" t="s">
        <v>885</v>
      </c>
      <c r="AW196" s="396" t="s">
        <v>409</v>
      </c>
      <c r="AX196" s="396" t="s">
        <v>400</v>
      </c>
      <c r="AY196" s="398" t="s">
        <v>401</v>
      </c>
    </row>
    <row r="197" spans="2:65" s="406" customFormat="1">
      <c r="B197" s="407"/>
      <c r="D197" s="392" t="s">
        <v>966</v>
      </c>
      <c r="E197" s="408" t="s">
        <v>335</v>
      </c>
      <c r="F197" s="468" t="s">
        <v>585</v>
      </c>
      <c r="H197" s="469">
        <v>68</v>
      </c>
      <c r="L197" s="407"/>
      <c r="M197" s="409"/>
      <c r="T197" s="410"/>
      <c r="AT197" s="408" t="s">
        <v>966</v>
      </c>
      <c r="AU197" s="408" t="s">
        <v>885</v>
      </c>
      <c r="AV197" s="406" t="s">
        <v>406</v>
      </c>
      <c r="AW197" s="406" t="s">
        <v>409</v>
      </c>
      <c r="AX197" s="406" t="s">
        <v>883</v>
      </c>
      <c r="AY197" s="408" t="s">
        <v>401</v>
      </c>
    </row>
    <row r="198" spans="2:65" s="318" customFormat="1" ht="16.5" customHeight="1">
      <c r="B198" s="319"/>
      <c r="C198" s="382" t="s">
        <v>465</v>
      </c>
      <c r="D198" s="382" t="s">
        <v>402</v>
      </c>
      <c r="E198" s="383" t="s">
        <v>664</v>
      </c>
      <c r="F198" s="460" t="s">
        <v>665</v>
      </c>
      <c r="G198" s="461" t="s">
        <v>1008</v>
      </c>
      <c r="H198" s="462">
        <v>1377.45</v>
      </c>
      <c r="I198" s="475"/>
      <c r="J198" s="384">
        <f>ROUND(I198*H198,2)</f>
        <v>0</v>
      </c>
      <c r="K198" s="385"/>
      <c r="L198" s="319"/>
      <c r="M198" s="386" t="s">
        <v>335</v>
      </c>
      <c r="N198" s="387" t="s">
        <v>353</v>
      </c>
      <c r="O198" s="388">
        <v>2.9000000000000001E-2</v>
      </c>
      <c r="P198" s="388">
        <f>O198*H198</f>
        <v>39.946050000000007</v>
      </c>
      <c r="Q198" s="388">
        <v>0</v>
      </c>
      <c r="R198" s="388">
        <f>Q198*H198</f>
        <v>0</v>
      </c>
      <c r="S198" s="388">
        <v>0</v>
      </c>
      <c r="T198" s="389">
        <f>S198*H198</f>
        <v>0</v>
      </c>
      <c r="AR198" s="390" t="s">
        <v>406</v>
      </c>
      <c r="AT198" s="390" t="s">
        <v>402</v>
      </c>
      <c r="AU198" s="390" t="s">
        <v>885</v>
      </c>
      <c r="AY198" s="311" t="s">
        <v>401</v>
      </c>
      <c r="BE198" s="391">
        <f>IF(N198="základní",J198,0)</f>
        <v>0</v>
      </c>
      <c r="BF198" s="391">
        <f>IF(N198="snížená",J198,0)</f>
        <v>0</v>
      </c>
      <c r="BG198" s="391">
        <f>IF(N198="zákl. přenesená",J198,0)</f>
        <v>0</v>
      </c>
      <c r="BH198" s="391">
        <f>IF(N198="sníž. přenesená",J198,0)</f>
        <v>0</v>
      </c>
      <c r="BI198" s="391">
        <f>IF(N198="nulová",J198,0)</f>
        <v>0</v>
      </c>
      <c r="BJ198" s="311" t="s">
        <v>883</v>
      </c>
      <c r="BK198" s="391">
        <f>ROUND(I198*H198,2)</f>
        <v>0</v>
      </c>
      <c r="BL198" s="311" t="s">
        <v>406</v>
      </c>
      <c r="BM198" s="390" t="s">
        <v>666</v>
      </c>
    </row>
    <row r="199" spans="2:65" s="318" customFormat="1">
      <c r="B199" s="319"/>
      <c r="D199" s="392" t="s">
        <v>545</v>
      </c>
      <c r="F199" s="463" t="s">
        <v>667</v>
      </c>
      <c r="L199" s="319"/>
      <c r="M199" s="393"/>
      <c r="T199" s="394"/>
      <c r="AT199" s="311" t="s">
        <v>545</v>
      </c>
      <c r="AU199" s="311" t="s">
        <v>885</v>
      </c>
    </row>
    <row r="200" spans="2:65" s="318" customFormat="1">
      <c r="B200" s="319"/>
      <c r="D200" s="392" t="s">
        <v>547</v>
      </c>
      <c r="F200" s="395" t="s">
        <v>668</v>
      </c>
      <c r="L200" s="319"/>
      <c r="M200" s="393"/>
      <c r="T200" s="394"/>
      <c r="AT200" s="311" t="s">
        <v>547</v>
      </c>
      <c r="AU200" s="311" t="s">
        <v>885</v>
      </c>
    </row>
    <row r="201" spans="2:65" s="401" customFormat="1">
      <c r="B201" s="402"/>
      <c r="D201" s="392" t="s">
        <v>966</v>
      </c>
      <c r="E201" s="403" t="s">
        <v>335</v>
      </c>
      <c r="F201" s="467" t="s">
        <v>565</v>
      </c>
      <c r="H201" s="403" t="s">
        <v>335</v>
      </c>
      <c r="L201" s="402"/>
      <c r="M201" s="404"/>
      <c r="T201" s="405"/>
      <c r="AT201" s="403" t="s">
        <v>966</v>
      </c>
      <c r="AU201" s="403" t="s">
        <v>885</v>
      </c>
      <c r="AV201" s="401" t="s">
        <v>883</v>
      </c>
      <c r="AW201" s="401" t="s">
        <v>409</v>
      </c>
      <c r="AX201" s="401" t="s">
        <v>400</v>
      </c>
      <c r="AY201" s="403" t="s">
        <v>401</v>
      </c>
    </row>
    <row r="202" spans="2:65" s="396" customFormat="1">
      <c r="B202" s="397"/>
      <c r="D202" s="392" t="s">
        <v>966</v>
      </c>
      <c r="E202" s="398" t="s">
        <v>335</v>
      </c>
      <c r="F202" s="465" t="s">
        <v>604</v>
      </c>
      <c r="H202" s="466">
        <v>322.60000000000002</v>
      </c>
      <c r="L202" s="397"/>
      <c r="M202" s="399"/>
      <c r="T202" s="400"/>
      <c r="AT202" s="398" t="s">
        <v>966</v>
      </c>
      <c r="AU202" s="398" t="s">
        <v>885</v>
      </c>
      <c r="AV202" s="396" t="s">
        <v>885</v>
      </c>
      <c r="AW202" s="396" t="s">
        <v>409</v>
      </c>
      <c r="AX202" s="396" t="s">
        <v>400</v>
      </c>
      <c r="AY202" s="398" t="s">
        <v>401</v>
      </c>
    </row>
    <row r="203" spans="2:65" s="401" customFormat="1">
      <c r="B203" s="402"/>
      <c r="D203" s="392" t="s">
        <v>966</v>
      </c>
      <c r="E203" s="403" t="s">
        <v>335</v>
      </c>
      <c r="F203" s="467" t="s">
        <v>567</v>
      </c>
      <c r="H203" s="403" t="s">
        <v>335</v>
      </c>
      <c r="L203" s="402"/>
      <c r="M203" s="404"/>
      <c r="T203" s="405"/>
      <c r="AT203" s="403" t="s">
        <v>966</v>
      </c>
      <c r="AU203" s="403" t="s">
        <v>885</v>
      </c>
      <c r="AV203" s="401" t="s">
        <v>883</v>
      </c>
      <c r="AW203" s="401" t="s">
        <v>409</v>
      </c>
      <c r="AX203" s="401" t="s">
        <v>400</v>
      </c>
      <c r="AY203" s="403" t="s">
        <v>401</v>
      </c>
    </row>
    <row r="204" spans="2:65" s="396" customFormat="1">
      <c r="B204" s="397"/>
      <c r="D204" s="392" t="s">
        <v>966</v>
      </c>
      <c r="E204" s="398" t="s">
        <v>335</v>
      </c>
      <c r="F204" s="465" t="s">
        <v>642</v>
      </c>
      <c r="H204" s="466">
        <v>166.05</v>
      </c>
      <c r="L204" s="397"/>
      <c r="M204" s="399"/>
      <c r="T204" s="400"/>
      <c r="AT204" s="398" t="s">
        <v>966</v>
      </c>
      <c r="AU204" s="398" t="s">
        <v>885</v>
      </c>
      <c r="AV204" s="396" t="s">
        <v>885</v>
      </c>
      <c r="AW204" s="396" t="s">
        <v>409</v>
      </c>
      <c r="AX204" s="396" t="s">
        <v>400</v>
      </c>
      <c r="AY204" s="398" t="s">
        <v>401</v>
      </c>
    </row>
    <row r="205" spans="2:65" s="401" customFormat="1">
      <c r="B205" s="402"/>
      <c r="D205" s="392" t="s">
        <v>966</v>
      </c>
      <c r="E205" s="403" t="s">
        <v>335</v>
      </c>
      <c r="F205" s="467" t="s">
        <v>569</v>
      </c>
      <c r="H205" s="403" t="s">
        <v>335</v>
      </c>
      <c r="L205" s="402"/>
      <c r="M205" s="404"/>
      <c r="T205" s="405"/>
      <c r="AT205" s="403" t="s">
        <v>966</v>
      </c>
      <c r="AU205" s="403" t="s">
        <v>885</v>
      </c>
      <c r="AV205" s="401" t="s">
        <v>883</v>
      </c>
      <c r="AW205" s="401" t="s">
        <v>409</v>
      </c>
      <c r="AX205" s="401" t="s">
        <v>400</v>
      </c>
      <c r="AY205" s="403" t="s">
        <v>401</v>
      </c>
    </row>
    <row r="206" spans="2:65" s="396" customFormat="1">
      <c r="B206" s="397"/>
      <c r="D206" s="392" t="s">
        <v>966</v>
      </c>
      <c r="E206" s="398" t="s">
        <v>335</v>
      </c>
      <c r="F206" s="465" t="s">
        <v>605</v>
      </c>
      <c r="H206" s="466">
        <v>49</v>
      </c>
      <c r="L206" s="397"/>
      <c r="M206" s="399"/>
      <c r="T206" s="400"/>
      <c r="AT206" s="398" t="s">
        <v>966</v>
      </c>
      <c r="AU206" s="398" t="s">
        <v>885</v>
      </c>
      <c r="AV206" s="396" t="s">
        <v>885</v>
      </c>
      <c r="AW206" s="396" t="s">
        <v>409</v>
      </c>
      <c r="AX206" s="396" t="s">
        <v>400</v>
      </c>
      <c r="AY206" s="398" t="s">
        <v>401</v>
      </c>
    </row>
    <row r="207" spans="2:65" s="401" customFormat="1">
      <c r="B207" s="402"/>
      <c r="D207" s="392" t="s">
        <v>966</v>
      </c>
      <c r="E207" s="403" t="s">
        <v>335</v>
      </c>
      <c r="F207" s="467" t="s">
        <v>571</v>
      </c>
      <c r="H207" s="403" t="s">
        <v>335</v>
      </c>
      <c r="L207" s="402"/>
      <c r="M207" s="404"/>
      <c r="T207" s="405"/>
      <c r="AT207" s="403" t="s">
        <v>966</v>
      </c>
      <c r="AU207" s="403" t="s">
        <v>885</v>
      </c>
      <c r="AV207" s="401" t="s">
        <v>883</v>
      </c>
      <c r="AW207" s="401" t="s">
        <v>409</v>
      </c>
      <c r="AX207" s="401" t="s">
        <v>400</v>
      </c>
      <c r="AY207" s="403" t="s">
        <v>401</v>
      </c>
    </row>
    <row r="208" spans="2:65" s="396" customFormat="1">
      <c r="B208" s="397"/>
      <c r="D208" s="392" t="s">
        <v>966</v>
      </c>
      <c r="E208" s="398" t="s">
        <v>335</v>
      </c>
      <c r="F208" s="465" t="s">
        <v>606</v>
      </c>
      <c r="H208" s="466">
        <v>627.4</v>
      </c>
      <c r="L208" s="397"/>
      <c r="M208" s="399"/>
      <c r="T208" s="400"/>
      <c r="AT208" s="398" t="s">
        <v>966</v>
      </c>
      <c r="AU208" s="398" t="s">
        <v>885</v>
      </c>
      <c r="AV208" s="396" t="s">
        <v>885</v>
      </c>
      <c r="AW208" s="396" t="s">
        <v>409</v>
      </c>
      <c r="AX208" s="396" t="s">
        <v>400</v>
      </c>
      <c r="AY208" s="398" t="s">
        <v>401</v>
      </c>
    </row>
    <row r="209" spans="2:65" s="401" customFormat="1">
      <c r="B209" s="402"/>
      <c r="D209" s="392" t="s">
        <v>966</v>
      </c>
      <c r="E209" s="403" t="s">
        <v>335</v>
      </c>
      <c r="F209" s="467" t="s">
        <v>573</v>
      </c>
      <c r="H209" s="403" t="s">
        <v>335</v>
      </c>
      <c r="L209" s="402"/>
      <c r="M209" s="404"/>
      <c r="T209" s="405"/>
      <c r="AT209" s="403" t="s">
        <v>966</v>
      </c>
      <c r="AU209" s="403" t="s">
        <v>885</v>
      </c>
      <c r="AV209" s="401" t="s">
        <v>883</v>
      </c>
      <c r="AW209" s="401" t="s">
        <v>409</v>
      </c>
      <c r="AX209" s="401" t="s">
        <v>400</v>
      </c>
      <c r="AY209" s="403" t="s">
        <v>401</v>
      </c>
    </row>
    <row r="210" spans="2:65" s="396" customFormat="1">
      <c r="B210" s="397"/>
      <c r="D210" s="392" t="s">
        <v>966</v>
      </c>
      <c r="E210" s="398" t="s">
        <v>335</v>
      </c>
      <c r="F210" s="465" t="s">
        <v>607</v>
      </c>
      <c r="H210" s="466">
        <v>103.2</v>
      </c>
      <c r="L210" s="397"/>
      <c r="M210" s="399"/>
      <c r="T210" s="400"/>
      <c r="AT210" s="398" t="s">
        <v>966</v>
      </c>
      <c r="AU210" s="398" t="s">
        <v>885</v>
      </c>
      <c r="AV210" s="396" t="s">
        <v>885</v>
      </c>
      <c r="AW210" s="396" t="s">
        <v>409</v>
      </c>
      <c r="AX210" s="396" t="s">
        <v>400</v>
      </c>
      <c r="AY210" s="398" t="s">
        <v>401</v>
      </c>
    </row>
    <row r="211" spans="2:65" s="401" customFormat="1">
      <c r="B211" s="402"/>
      <c r="D211" s="392" t="s">
        <v>966</v>
      </c>
      <c r="E211" s="403" t="s">
        <v>335</v>
      </c>
      <c r="F211" s="467" t="s">
        <v>575</v>
      </c>
      <c r="H211" s="403" t="s">
        <v>335</v>
      </c>
      <c r="L211" s="402"/>
      <c r="M211" s="404"/>
      <c r="T211" s="405"/>
      <c r="AT211" s="403" t="s">
        <v>966</v>
      </c>
      <c r="AU211" s="403" t="s">
        <v>885</v>
      </c>
      <c r="AV211" s="401" t="s">
        <v>883</v>
      </c>
      <c r="AW211" s="401" t="s">
        <v>409</v>
      </c>
      <c r="AX211" s="401" t="s">
        <v>400</v>
      </c>
      <c r="AY211" s="403" t="s">
        <v>401</v>
      </c>
    </row>
    <row r="212" spans="2:65" s="396" customFormat="1">
      <c r="B212" s="397"/>
      <c r="D212" s="392" t="s">
        <v>966</v>
      </c>
      <c r="E212" s="398" t="s">
        <v>335</v>
      </c>
      <c r="F212" s="465" t="s">
        <v>608</v>
      </c>
      <c r="H212" s="466">
        <v>97.2</v>
      </c>
      <c r="L212" s="397"/>
      <c r="M212" s="399"/>
      <c r="T212" s="400"/>
      <c r="AT212" s="398" t="s">
        <v>966</v>
      </c>
      <c r="AU212" s="398" t="s">
        <v>885</v>
      </c>
      <c r="AV212" s="396" t="s">
        <v>885</v>
      </c>
      <c r="AW212" s="396" t="s">
        <v>409</v>
      </c>
      <c r="AX212" s="396" t="s">
        <v>400</v>
      </c>
      <c r="AY212" s="398" t="s">
        <v>401</v>
      </c>
    </row>
    <row r="213" spans="2:65" s="401" customFormat="1">
      <c r="B213" s="402"/>
      <c r="D213" s="392" t="s">
        <v>966</v>
      </c>
      <c r="E213" s="403" t="s">
        <v>335</v>
      </c>
      <c r="F213" s="467" t="s">
        <v>577</v>
      </c>
      <c r="H213" s="403" t="s">
        <v>335</v>
      </c>
      <c r="L213" s="402"/>
      <c r="M213" s="404"/>
      <c r="T213" s="405"/>
      <c r="AT213" s="403" t="s">
        <v>966</v>
      </c>
      <c r="AU213" s="403" t="s">
        <v>885</v>
      </c>
      <c r="AV213" s="401" t="s">
        <v>883</v>
      </c>
      <c r="AW213" s="401" t="s">
        <v>409</v>
      </c>
      <c r="AX213" s="401" t="s">
        <v>400</v>
      </c>
      <c r="AY213" s="403" t="s">
        <v>401</v>
      </c>
    </row>
    <row r="214" spans="2:65" s="396" customFormat="1">
      <c r="B214" s="397"/>
      <c r="D214" s="392" t="s">
        <v>966</v>
      </c>
      <c r="E214" s="398" t="s">
        <v>335</v>
      </c>
      <c r="F214" s="465" t="s">
        <v>609</v>
      </c>
      <c r="H214" s="466">
        <v>12</v>
      </c>
      <c r="L214" s="397"/>
      <c r="M214" s="399"/>
      <c r="T214" s="400"/>
      <c r="AT214" s="398" t="s">
        <v>966</v>
      </c>
      <c r="AU214" s="398" t="s">
        <v>885</v>
      </c>
      <c r="AV214" s="396" t="s">
        <v>885</v>
      </c>
      <c r="AW214" s="396" t="s">
        <v>409</v>
      </c>
      <c r="AX214" s="396" t="s">
        <v>400</v>
      </c>
      <c r="AY214" s="398" t="s">
        <v>401</v>
      </c>
    </row>
    <row r="215" spans="2:65" s="406" customFormat="1">
      <c r="B215" s="407"/>
      <c r="D215" s="392" t="s">
        <v>966</v>
      </c>
      <c r="E215" s="408" t="s">
        <v>335</v>
      </c>
      <c r="F215" s="468" t="s">
        <v>585</v>
      </c>
      <c r="H215" s="469">
        <v>1377.45</v>
      </c>
      <c r="L215" s="407"/>
      <c r="M215" s="409"/>
      <c r="T215" s="410"/>
      <c r="AT215" s="408" t="s">
        <v>966</v>
      </c>
      <c r="AU215" s="408" t="s">
        <v>885</v>
      </c>
      <c r="AV215" s="406" t="s">
        <v>406</v>
      </c>
      <c r="AW215" s="406" t="s">
        <v>409</v>
      </c>
      <c r="AX215" s="406" t="s">
        <v>883</v>
      </c>
      <c r="AY215" s="408" t="s">
        <v>401</v>
      </c>
    </row>
    <row r="216" spans="2:65" s="318" customFormat="1" ht="16.5" customHeight="1">
      <c r="B216" s="319"/>
      <c r="C216" s="382" t="s">
        <v>471</v>
      </c>
      <c r="D216" s="382" t="s">
        <v>402</v>
      </c>
      <c r="E216" s="383" t="s">
        <v>669</v>
      </c>
      <c r="F216" s="460" t="s">
        <v>670</v>
      </c>
      <c r="G216" s="461" t="s">
        <v>1008</v>
      </c>
      <c r="H216" s="462">
        <v>630.29999999999995</v>
      </c>
      <c r="I216" s="475"/>
      <c r="J216" s="384">
        <f>ROUND(I216*H216,2)</f>
        <v>0</v>
      </c>
      <c r="K216" s="385"/>
      <c r="L216" s="319"/>
      <c r="M216" s="386" t="s">
        <v>335</v>
      </c>
      <c r="N216" s="387" t="s">
        <v>353</v>
      </c>
      <c r="O216" s="388">
        <v>0.90900000000000003</v>
      </c>
      <c r="P216" s="388">
        <f>O216*H216</f>
        <v>572.94269999999995</v>
      </c>
      <c r="Q216" s="388">
        <v>0.1837</v>
      </c>
      <c r="R216" s="388">
        <f>Q216*H216</f>
        <v>115.78610999999999</v>
      </c>
      <c r="S216" s="388">
        <v>0</v>
      </c>
      <c r="T216" s="389">
        <f>S216*H216</f>
        <v>0</v>
      </c>
      <c r="AR216" s="390" t="s">
        <v>406</v>
      </c>
      <c r="AT216" s="390" t="s">
        <v>402</v>
      </c>
      <c r="AU216" s="390" t="s">
        <v>885</v>
      </c>
      <c r="AY216" s="311" t="s">
        <v>401</v>
      </c>
      <c r="BE216" s="391">
        <f>IF(N216="základní",J216,0)</f>
        <v>0</v>
      </c>
      <c r="BF216" s="391">
        <f>IF(N216="snížená",J216,0)</f>
        <v>0</v>
      </c>
      <c r="BG216" s="391">
        <f>IF(N216="zákl. přenesená",J216,0)</f>
        <v>0</v>
      </c>
      <c r="BH216" s="391">
        <f>IF(N216="sníž. přenesená",J216,0)</f>
        <v>0</v>
      </c>
      <c r="BI216" s="391">
        <f>IF(N216="nulová",J216,0)</f>
        <v>0</v>
      </c>
      <c r="BJ216" s="311" t="s">
        <v>883</v>
      </c>
      <c r="BK216" s="391">
        <f>ROUND(I216*H216,2)</f>
        <v>0</v>
      </c>
      <c r="BL216" s="311" t="s">
        <v>406</v>
      </c>
      <c r="BM216" s="390" t="s">
        <v>671</v>
      </c>
    </row>
    <row r="217" spans="2:65" s="318" customFormat="1" ht="18">
      <c r="B217" s="319"/>
      <c r="D217" s="392" t="s">
        <v>545</v>
      </c>
      <c r="F217" s="463" t="s">
        <v>672</v>
      </c>
      <c r="L217" s="319"/>
      <c r="M217" s="393"/>
      <c r="T217" s="394"/>
      <c r="AT217" s="311" t="s">
        <v>545</v>
      </c>
      <c r="AU217" s="311" t="s">
        <v>885</v>
      </c>
    </row>
    <row r="218" spans="2:65" s="318" customFormat="1">
      <c r="B218" s="319"/>
      <c r="D218" s="392" t="s">
        <v>547</v>
      </c>
      <c r="F218" s="395" t="s">
        <v>673</v>
      </c>
      <c r="L218" s="319"/>
      <c r="M218" s="393"/>
      <c r="T218" s="394"/>
      <c r="AT218" s="311" t="s">
        <v>547</v>
      </c>
      <c r="AU218" s="311" t="s">
        <v>885</v>
      </c>
    </row>
    <row r="219" spans="2:65" s="318" customFormat="1" ht="18">
      <c r="B219" s="319"/>
      <c r="D219" s="392" t="s">
        <v>549</v>
      </c>
      <c r="F219" s="464" t="s">
        <v>674</v>
      </c>
      <c r="L219" s="319"/>
      <c r="M219" s="393"/>
      <c r="T219" s="394"/>
      <c r="AT219" s="311" t="s">
        <v>549</v>
      </c>
      <c r="AU219" s="311" t="s">
        <v>885</v>
      </c>
    </row>
    <row r="220" spans="2:65" s="401" customFormat="1">
      <c r="B220" s="402"/>
      <c r="D220" s="392" t="s">
        <v>966</v>
      </c>
      <c r="E220" s="403" t="s">
        <v>335</v>
      </c>
      <c r="F220" s="467" t="s">
        <v>565</v>
      </c>
      <c r="H220" s="403" t="s">
        <v>335</v>
      </c>
      <c r="L220" s="402"/>
      <c r="M220" s="404"/>
      <c r="T220" s="405"/>
      <c r="AT220" s="403" t="s">
        <v>966</v>
      </c>
      <c r="AU220" s="403" t="s">
        <v>885</v>
      </c>
      <c r="AV220" s="401" t="s">
        <v>883</v>
      </c>
      <c r="AW220" s="401" t="s">
        <v>409</v>
      </c>
      <c r="AX220" s="401" t="s">
        <v>400</v>
      </c>
      <c r="AY220" s="403" t="s">
        <v>401</v>
      </c>
    </row>
    <row r="221" spans="2:65" s="396" customFormat="1">
      <c r="B221" s="397"/>
      <c r="D221" s="392" t="s">
        <v>966</v>
      </c>
      <c r="E221" s="398" t="s">
        <v>335</v>
      </c>
      <c r="F221" s="465" t="s">
        <v>675</v>
      </c>
      <c r="H221" s="466">
        <v>152.9</v>
      </c>
      <c r="L221" s="397"/>
      <c r="M221" s="399"/>
      <c r="T221" s="400"/>
      <c r="AT221" s="398" t="s">
        <v>966</v>
      </c>
      <c r="AU221" s="398" t="s">
        <v>885</v>
      </c>
      <c r="AV221" s="396" t="s">
        <v>885</v>
      </c>
      <c r="AW221" s="396" t="s">
        <v>409</v>
      </c>
      <c r="AX221" s="396" t="s">
        <v>400</v>
      </c>
      <c r="AY221" s="398" t="s">
        <v>401</v>
      </c>
    </row>
    <row r="222" spans="2:65" s="401" customFormat="1">
      <c r="B222" s="402"/>
      <c r="D222" s="392" t="s">
        <v>966</v>
      </c>
      <c r="E222" s="403" t="s">
        <v>335</v>
      </c>
      <c r="F222" s="467" t="s">
        <v>571</v>
      </c>
      <c r="H222" s="403" t="s">
        <v>335</v>
      </c>
      <c r="L222" s="402"/>
      <c r="M222" s="404"/>
      <c r="T222" s="405"/>
      <c r="AT222" s="403" t="s">
        <v>966</v>
      </c>
      <c r="AU222" s="403" t="s">
        <v>885</v>
      </c>
      <c r="AV222" s="401" t="s">
        <v>883</v>
      </c>
      <c r="AW222" s="401" t="s">
        <v>409</v>
      </c>
      <c r="AX222" s="401" t="s">
        <v>400</v>
      </c>
      <c r="AY222" s="403" t="s">
        <v>401</v>
      </c>
    </row>
    <row r="223" spans="2:65" s="396" customFormat="1">
      <c r="B223" s="397"/>
      <c r="D223" s="392" t="s">
        <v>966</v>
      </c>
      <c r="E223" s="398" t="s">
        <v>335</v>
      </c>
      <c r="F223" s="465" t="s">
        <v>676</v>
      </c>
      <c r="H223" s="466">
        <v>476.2</v>
      </c>
      <c r="L223" s="397"/>
      <c r="M223" s="399"/>
      <c r="T223" s="400"/>
      <c r="AT223" s="398" t="s">
        <v>966</v>
      </c>
      <c r="AU223" s="398" t="s">
        <v>885</v>
      </c>
      <c r="AV223" s="396" t="s">
        <v>885</v>
      </c>
      <c r="AW223" s="396" t="s">
        <v>409</v>
      </c>
      <c r="AX223" s="396" t="s">
        <v>400</v>
      </c>
      <c r="AY223" s="398" t="s">
        <v>401</v>
      </c>
    </row>
    <row r="224" spans="2:65" s="401" customFormat="1">
      <c r="B224" s="402"/>
      <c r="D224" s="392" t="s">
        <v>966</v>
      </c>
      <c r="E224" s="403" t="s">
        <v>335</v>
      </c>
      <c r="F224" s="467" t="s">
        <v>583</v>
      </c>
      <c r="H224" s="403" t="s">
        <v>335</v>
      </c>
      <c r="L224" s="402"/>
      <c r="M224" s="404"/>
      <c r="T224" s="405"/>
      <c r="AT224" s="403" t="s">
        <v>966</v>
      </c>
      <c r="AU224" s="403" t="s">
        <v>885</v>
      </c>
      <c r="AV224" s="401" t="s">
        <v>883</v>
      </c>
      <c r="AW224" s="401" t="s">
        <v>409</v>
      </c>
      <c r="AX224" s="401" t="s">
        <v>400</v>
      </c>
      <c r="AY224" s="403" t="s">
        <v>401</v>
      </c>
    </row>
    <row r="225" spans="2:65" s="396" customFormat="1">
      <c r="B225" s="397"/>
      <c r="D225" s="392" t="s">
        <v>966</v>
      </c>
      <c r="E225" s="398" t="s">
        <v>335</v>
      </c>
      <c r="F225" s="465" t="s">
        <v>612</v>
      </c>
      <c r="H225" s="466">
        <v>1.2</v>
      </c>
      <c r="L225" s="397"/>
      <c r="M225" s="399"/>
      <c r="T225" s="400"/>
      <c r="AT225" s="398" t="s">
        <v>966</v>
      </c>
      <c r="AU225" s="398" t="s">
        <v>885</v>
      </c>
      <c r="AV225" s="396" t="s">
        <v>885</v>
      </c>
      <c r="AW225" s="396" t="s">
        <v>409</v>
      </c>
      <c r="AX225" s="396" t="s">
        <v>400</v>
      </c>
      <c r="AY225" s="398" t="s">
        <v>401</v>
      </c>
    </row>
    <row r="226" spans="2:65" s="406" customFormat="1">
      <c r="B226" s="407"/>
      <c r="D226" s="392" t="s">
        <v>966</v>
      </c>
      <c r="E226" s="408" t="s">
        <v>335</v>
      </c>
      <c r="F226" s="468" t="s">
        <v>585</v>
      </c>
      <c r="H226" s="469">
        <v>630.29999999999995</v>
      </c>
      <c r="L226" s="407"/>
      <c r="M226" s="409"/>
      <c r="T226" s="410"/>
      <c r="AT226" s="408" t="s">
        <v>966</v>
      </c>
      <c r="AU226" s="408" t="s">
        <v>885</v>
      </c>
      <c r="AV226" s="406" t="s">
        <v>406</v>
      </c>
      <c r="AW226" s="406" t="s">
        <v>409</v>
      </c>
      <c r="AX226" s="406" t="s">
        <v>883</v>
      </c>
      <c r="AY226" s="408" t="s">
        <v>401</v>
      </c>
    </row>
    <row r="227" spans="2:65" s="318" customFormat="1" ht="16.5" customHeight="1">
      <c r="B227" s="319"/>
      <c r="C227" s="411" t="s">
        <v>677</v>
      </c>
      <c r="D227" s="411" t="s">
        <v>436</v>
      </c>
      <c r="E227" s="412" t="s">
        <v>1095</v>
      </c>
      <c r="F227" s="470" t="s">
        <v>678</v>
      </c>
      <c r="G227" s="471" t="s">
        <v>1008</v>
      </c>
      <c r="H227" s="472">
        <v>314.55</v>
      </c>
      <c r="I227" s="476"/>
      <c r="J227" s="413">
        <f>ROUND(I227*H227,2)</f>
        <v>0</v>
      </c>
      <c r="K227" s="414"/>
      <c r="L227" s="415"/>
      <c r="M227" s="416" t="s">
        <v>335</v>
      </c>
      <c r="N227" s="417" t="s">
        <v>353</v>
      </c>
      <c r="O227" s="388">
        <v>0</v>
      </c>
      <c r="P227" s="388">
        <f>O227*H227</f>
        <v>0</v>
      </c>
      <c r="Q227" s="388">
        <v>0.222</v>
      </c>
      <c r="R227" s="388">
        <f>Q227*H227</f>
        <v>69.830100000000002</v>
      </c>
      <c r="S227" s="388">
        <v>0</v>
      </c>
      <c r="T227" s="389">
        <f>S227*H227</f>
        <v>0</v>
      </c>
      <c r="AR227" s="390" t="s">
        <v>435</v>
      </c>
      <c r="AT227" s="390" t="s">
        <v>436</v>
      </c>
      <c r="AU227" s="390" t="s">
        <v>885</v>
      </c>
      <c r="AY227" s="311" t="s">
        <v>401</v>
      </c>
      <c r="BE227" s="391">
        <f>IF(N227="základní",J227,0)</f>
        <v>0</v>
      </c>
      <c r="BF227" s="391">
        <f>IF(N227="snížená",J227,0)</f>
        <v>0</v>
      </c>
      <c r="BG227" s="391">
        <f>IF(N227="zákl. přenesená",J227,0)</f>
        <v>0</v>
      </c>
      <c r="BH227" s="391">
        <f>IF(N227="sníž. přenesená",J227,0)</f>
        <v>0</v>
      </c>
      <c r="BI227" s="391">
        <f>IF(N227="nulová",J227,0)</f>
        <v>0</v>
      </c>
      <c r="BJ227" s="311" t="s">
        <v>883</v>
      </c>
      <c r="BK227" s="391">
        <f>ROUND(I227*H227,2)</f>
        <v>0</v>
      </c>
      <c r="BL227" s="311" t="s">
        <v>406</v>
      </c>
      <c r="BM227" s="390" t="s">
        <v>679</v>
      </c>
    </row>
    <row r="228" spans="2:65" s="318" customFormat="1">
      <c r="B228" s="319"/>
      <c r="D228" s="392" t="s">
        <v>545</v>
      </c>
      <c r="F228" s="463" t="s">
        <v>678</v>
      </c>
      <c r="L228" s="319"/>
      <c r="M228" s="393"/>
      <c r="T228" s="394"/>
      <c r="AT228" s="311" t="s">
        <v>545</v>
      </c>
      <c r="AU228" s="311" t="s">
        <v>885</v>
      </c>
    </row>
    <row r="229" spans="2:65" s="396" customFormat="1">
      <c r="B229" s="397"/>
      <c r="D229" s="392" t="s">
        <v>966</v>
      </c>
      <c r="E229" s="398" t="s">
        <v>335</v>
      </c>
      <c r="F229" s="465" t="s">
        <v>680</v>
      </c>
      <c r="H229" s="466">
        <v>314.55</v>
      </c>
      <c r="L229" s="397"/>
      <c r="M229" s="399"/>
      <c r="T229" s="400"/>
      <c r="AT229" s="398" t="s">
        <v>966</v>
      </c>
      <c r="AU229" s="398" t="s">
        <v>885</v>
      </c>
      <c r="AV229" s="396" t="s">
        <v>885</v>
      </c>
      <c r="AW229" s="396" t="s">
        <v>409</v>
      </c>
      <c r="AX229" s="396" t="s">
        <v>883</v>
      </c>
      <c r="AY229" s="398" t="s">
        <v>401</v>
      </c>
    </row>
    <row r="230" spans="2:65" s="318" customFormat="1" ht="16.5" customHeight="1">
      <c r="B230" s="319"/>
      <c r="C230" s="411" t="s">
        <v>681</v>
      </c>
      <c r="D230" s="411" t="s">
        <v>436</v>
      </c>
      <c r="E230" s="412" t="s">
        <v>1098</v>
      </c>
      <c r="F230" s="470" t="s">
        <v>682</v>
      </c>
      <c r="G230" s="471" t="s">
        <v>1008</v>
      </c>
      <c r="H230" s="472">
        <v>315.75</v>
      </c>
      <c r="I230" s="476"/>
      <c r="J230" s="413">
        <f>ROUND(I230*H230,2)</f>
        <v>0</v>
      </c>
      <c r="K230" s="414"/>
      <c r="L230" s="415"/>
      <c r="M230" s="416" t="s">
        <v>335</v>
      </c>
      <c r="N230" s="417" t="s">
        <v>353</v>
      </c>
      <c r="O230" s="388">
        <v>0</v>
      </c>
      <c r="P230" s="388">
        <f>O230*H230</f>
        <v>0</v>
      </c>
      <c r="Q230" s="388">
        <v>0.222</v>
      </c>
      <c r="R230" s="388">
        <f>Q230*H230</f>
        <v>70.096500000000006</v>
      </c>
      <c r="S230" s="388">
        <v>0</v>
      </c>
      <c r="T230" s="389">
        <f>S230*H230</f>
        <v>0</v>
      </c>
      <c r="AR230" s="390" t="s">
        <v>435</v>
      </c>
      <c r="AT230" s="390" t="s">
        <v>436</v>
      </c>
      <c r="AU230" s="390" t="s">
        <v>885</v>
      </c>
      <c r="AY230" s="311" t="s">
        <v>401</v>
      </c>
      <c r="BE230" s="391">
        <f>IF(N230="základní",J230,0)</f>
        <v>0</v>
      </c>
      <c r="BF230" s="391">
        <f>IF(N230="snížená",J230,0)</f>
        <v>0</v>
      </c>
      <c r="BG230" s="391">
        <f>IF(N230="zákl. přenesená",J230,0)</f>
        <v>0</v>
      </c>
      <c r="BH230" s="391">
        <f>IF(N230="sníž. přenesená",J230,0)</f>
        <v>0</v>
      </c>
      <c r="BI230" s="391">
        <f>IF(N230="nulová",J230,0)</f>
        <v>0</v>
      </c>
      <c r="BJ230" s="311" t="s">
        <v>883</v>
      </c>
      <c r="BK230" s="391">
        <f>ROUND(I230*H230,2)</f>
        <v>0</v>
      </c>
      <c r="BL230" s="311" t="s">
        <v>406</v>
      </c>
      <c r="BM230" s="390" t="s">
        <v>683</v>
      </c>
    </row>
    <row r="231" spans="2:65" s="318" customFormat="1">
      <c r="B231" s="319"/>
      <c r="D231" s="392" t="s">
        <v>545</v>
      </c>
      <c r="F231" s="463" t="s">
        <v>682</v>
      </c>
      <c r="L231" s="319"/>
      <c r="M231" s="393"/>
      <c r="T231" s="394"/>
      <c r="AT231" s="311" t="s">
        <v>545</v>
      </c>
      <c r="AU231" s="311" t="s">
        <v>885</v>
      </c>
    </row>
    <row r="232" spans="2:65" s="401" customFormat="1">
      <c r="B232" s="402"/>
      <c r="D232" s="392" t="s">
        <v>966</v>
      </c>
      <c r="E232" s="403" t="s">
        <v>335</v>
      </c>
      <c r="F232" s="467" t="s">
        <v>684</v>
      </c>
      <c r="H232" s="403" t="s">
        <v>335</v>
      </c>
      <c r="L232" s="402"/>
      <c r="M232" s="404"/>
      <c r="T232" s="405"/>
      <c r="AT232" s="403" t="s">
        <v>966</v>
      </c>
      <c r="AU232" s="403" t="s">
        <v>885</v>
      </c>
      <c r="AV232" s="401" t="s">
        <v>883</v>
      </c>
      <c r="AW232" s="401" t="s">
        <v>409</v>
      </c>
      <c r="AX232" s="401" t="s">
        <v>400</v>
      </c>
      <c r="AY232" s="403" t="s">
        <v>401</v>
      </c>
    </row>
    <row r="233" spans="2:65" s="396" customFormat="1">
      <c r="B233" s="397"/>
      <c r="D233" s="392" t="s">
        <v>966</v>
      </c>
      <c r="E233" s="398" t="s">
        <v>335</v>
      </c>
      <c r="F233" s="465" t="s">
        <v>612</v>
      </c>
      <c r="H233" s="466">
        <v>1.2</v>
      </c>
      <c r="L233" s="397"/>
      <c r="M233" s="399"/>
      <c r="T233" s="400"/>
      <c r="AT233" s="398" t="s">
        <v>966</v>
      </c>
      <c r="AU233" s="398" t="s">
        <v>885</v>
      </c>
      <c r="AV233" s="396" t="s">
        <v>885</v>
      </c>
      <c r="AW233" s="396" t="s">
        <v>409</v>
      </c>
      <c r="AX233" s="396" t="s">
        <v>400</v>
      </c>
      <c r="AY233" s="398" t="s">
        <v>401</v>
      </c>
    </row>
    <row r="234" spans="2:65" s="401" customFormat="1">
      <c r="B234" s="402"/>
      <c r="D234" s="392" t="s">
        <v>966</v>
      </c>
      <c r="E234" s="403" t="s">
        <v>335</v>
      </c>
      <c r="F234" s="467" t="s">
        <v>685</v>
      </c>
      <c r="H234" s="403" t="s">
        <v>335</v>
      </c>
      <c r="L234" s="402"/>
      <c r="M234" s="404"/>
      <c r="T234" s="405"/>
      <c r="AT234" s="403" t="s">
        <v>966</v>
      </c>
      <c r="AU234" s="403" t="s">
        <v>885</v>
      </c>
      <c r="AV234" s="401" t="s">
        <v>883</v>
      </c>
      <c r="AW234" s="401" t="s">
        <v>409</v>
      </c>
      <c r="AX234" s="401" t="s">
        <v>400</v>
      </c>
      <c r="AY234" s="403" t="s">
        <v>401</v>
      </c>
    </row>
    <row r="235" spans="2:65" s="401" customFormat="1">
      <c r="B235" s="402"/>
      <c r="D235" s="392" t="s">
        <v>966</v>
      </c>
      <c r="E235" s="403" t="s">
        <v>335</v>
      </c>
      <c r="F235" s="467" t="s">
        <v>565</v>
      </c>
      <c r="H235" s="403" t="s">
        <v>335</v>
      </c>
      <c r="L235" s="402"/>
      <c r="M235" s="404"/>
      <c r="T235" s="405"/>
      <c r="AT235" s="403" t="s">
        <v>966</v>
      </c>
      <c r="AU235" s="403" t="s">
        <v>885</v>
      </c>
      <c r="AV235" s="401" t="s">
        <v>883</v>
      </c>
      <c r="AW235" s="401" t="s">
        <v>409</v>
      </c>
      <c r="AX235" s="401" t="s">
        <v>400</v>
      </c>
      <c r="AY235" s="403" t="s">
        <v>401</v>
      </c>
    </row>
    <row r="236" spans="2:65" s="396" customFormat="1">
      <c r="B236" s="397"/>
      <c r="D236" s="392" t="s">
        <v>966</v>
      </c>
      <c r="E236" s="398" t="s">
        <v>335</v>
      </c>
      <c r="F236" s="465" t="s">
        <v>675</v>
      </c>
      <c r="H236" s="466">
        <v>152.9</v>
      </c>
      <c r="L236" s="397"/>
      <c r="M236" s="399"/>
      <c r="T236" s="400"/>
      <c r="AT236" s="398" t="s">
        <v>966</v>
      </c>
      <c r="AU236" s="398" t="s">
        <v>885</v>
      </c>
      <c r="AV236" s="396" t="s">
        <v>885</v>
      </c>
      <c r="AW236" s="396" t="s">
        <v>409</v>
      </c>
      <c r="AX236" s="396" t="s">
        <v>400</v>
      </c>
      <c r="AY236" s="398" t="s">
        <v>401</v>
      </c>
    </row>
    <row r="237" spans="2:65" s="401" customFormat="1">
      <c r="B237" s="402"/>
      <c r="D237" s="392" t="s">
        <v>966</v>
      </c>
      <c r="E237" s="403" t="s">
        <v>335</v>
      </c>
      <c r="F237" s="467" t="s">
        <v>571</v>
      </c>
      <c r="H237" s="403" t="s">
        <v>335</v>
      </c>
      <c r="L237" s="402"/>
      <c r="M237" s="404"/>
      <c r="T237" s="405"/>
      <c r="AT237" s="403" t="s">
        <v>966</v>
      </c>
      <c r="AU237" s="403" t="s">
        <v>885</v>
      </c>
      <c r="AV237" s="401" t="s">
        <v>883</v>
      </c>
      <c r="AW237" s="401" t="s">
        <v>409</v>
      </c>
      <c r="AX237" s="401" t="s">
        <v>400</v>
      </c>
      <c r="AY237" s="403" t="s">
        <v>401</v>
      </c>
    </row>
    <row r="238" spans="2:65" s="396" customFormat="1">
      <c r="B238" s="397"/>
      <c r="D238" s="392" t="s">
        <v>966</v>
      </c>
      <c r="E238" s="398" t="s">
        <v>335</v>
      </c>
      <c r="F238" s="465" t="s">
        <v>676</v>
      </c>
      <c r="H238" s="466">
        <v>476.2</v>
      </c>
      <c r="L238" s="397"/>
      <c r="M238" s="399"/>
      <c r="T238" s="400"/>
      <c r="AT238" s="398" t="s">
        <v>966</v>
      </c>
      <c r="AU238" s="398" t="s">
        <v>885</v>
      </c>
      <c r="AV238" s="396" t="s">
        <v>885</v>
      </c>
      <c r="AW238" s="396" t="s">
        <v>409</v>
      </c>
      <c r="AX238" s="396" t="s">
        <v>400</v>
      </c>
      <c r="AY238" s="398" t="s">
        <v>401</v>
      </c>
    </row>
    <row r="239" spans="2:65" s="418" customFormat="1">
      <c r="B239" s="419"/>
      <c r="D239" s="392" t="s">
        <v>966</v>
      </c>
      <c r="E239" s="420" t="s">
        <v>335</v>
      </c>
      <c r="F239" s="473" t="s">
        <v>686</v>
      </c>
      <c r="H239" s="474">
        <v>630.29999999999995</v>
      </c>
      <c r="L239" s="419"/>
      <c r="M239" s="421"/>
      <c r="T239" s="422"/>
      <c r="AT239" s="420" t="s">
        <v>966</v>
      </c>
      <c r="AU239" s="420" t="s">
        <v>885</v>
      </c>
      <c r="AV239" s="418" t="s">
        <v>887</v>
      </c>
      <c r="AW239" s="418" t="s">
        <v>409</v>
      </c>
      <c r="AX239" s="418" t="s">
        <v>400</v>
      </c>
      <c r="AY239" s="420" t="s">
        <v>401</v>
      </c>
    </row>
    <row r="240" spans="2:65" s="396" customFormat="1">
      <c r="B240" s="397"/>
      <c r="D240" s="392" t="s">
        <v>966</v>
      </c>
      <c r="E240" s="398" t="s">
        <v>335</v>
      </c>
      <c r="F240" s="465" t="s">
        <v>687</v>
      </c>
      <c r="H240" s="466">
        <v>-314.55</v>
      </c>
      <c r="L240" s="397"/>
      <c r="M240" s="399"/>
      <c r="T240" s="400"/>
      <c r="AT240" s="398" t="s">
        <v>966</v>
      </c>
      <c r="AU240" s="398" t="s">
        <v>885</v>
      </c>
      <c r="AV240" s="396" t="s">
        <v>885</v>
      </c>
      <c r="AW240" s="396" t="s">
        <v>409</v>
      </c>
      <c r="AX240" s="396" t="s">
        <v>400</v>
      </c>
      <c r="AY240" s="398" t="s">
        <v>401</v>
      </c>
    </row>
    <row r="241" spans="2:65" s="406" customFormat="1">
      <c r="B241" s="407"/>
      <c r="D241" s="392" t="s">
        <v>966</v>
      </c>
      <c r="E241" s="408" t="s">
        <v>335</v>
      </c>
      <c r="F241" s="468" t="s">
        <v>585</v>
      </c>
      <c r="H241" s="469">
        <v>315.75</v>
      </c>
      <c r="L241" s="407"/>
      <c r="M241" s="409"/>
      <c r="T241" s="410"/>
      <c r="AT241" s="408" t="s">
        <v>966</v>
      </c>
      <c r="AU241" s="408" t="s">
        <v>885</v>
      </c>
      <c r="AV241" s="406" t="s">
        <v>406</v>
      </c>
      <c r="AW241" s="406" t="s">
        <v>409</v>
      </c>
      <c r="AX241" s="406" t="s">
        <v>883</v>
      </c>
      <c r="AY241" s="408" t="s">
        <v>401</v>
      </c>
    </row>
    <row r="242" spans="2:65" s="318" customFormat="1" ht="16.5" customHeight="1">
      <c r="B242" s="319"/>
      <c r="C242" s="382" t="s">
        <v>688</v>
      </c>
      <c r="D242" s="382" t="s">
        <v>402</v>
      </c>
      <c r="E242" s="383" t="s">
        <v>689</v>
      </c>
      <c r="F242" s="460" t="s">
        <v>690</v>
      </c>
      <c r="G242" s="461" t="s">
        <v>1008</v>
      </c>
      <c r="H242" s="462">
        <v>518.23</v>
      </c>
      <c r="I242" s="475"/>
      <c r="J242" s="384">
        <f>ROUND(I242*H242,2)</f>
        <v>0</v>
      </c>
      <c r="K242" s="385"/>
      <c r="L242" s="319"/>
      <c r="M242" s="386" t="s">
        <v>335</v>
      </c>
      <c r="N242" s="387" t="s">
        <v>353</v>
      </c>
      <c r="O242" s="388">
        <v>1.1060000000000001</v>
      </c>
      <c r="P242" s="388">
        <f>O242*H242</f>
        <v>573.1623800000001</v>
      </c>
      <c r="Q242" s="388">
        <v>0.1837</v>
      </c>
      <c r="R242" s="388">
        <f>Q242*H242</f>
        <v>95.198851000000005</v>
      </c>
      <c r="S242" s="388">
        <v>0</v>
      </c>
      <c r="T242" s="389">
        <f>S242*H242</f>
        <v>0</v>
      </c>
      <c r="AR242" s="390" t="s">
        <v>406</v>
      </c>
      <c r="AT242" s="390" t="s">
        <v>402</v>
      </c>
      <c r="AU242" s="390" t="s">
        <v>885</v>
      </c>
      <c r="AY242" s="311" t="s">
        <v>401</v>
      </c>
      <c r="BE242" s="391">
        <f>IF(N242="základní",J242,0)</f>
        <v>0</v>
      </c>
      <c r="BF242" s="391">
        <f>IF(N242="snížená",J242,0)</f>
        <v>0</v>
      </c>
      <c r="BG242" s="391">
        <f>IF(N242="zákl. přenesená",J242,0)</f>
        <v>0</v>
      </c>
      <c r="BH242" s="391">
        <f>IF(N242="sníž. přenesená",J242,0)</f>
        <v>0</v>
      </c>
      <c r="BI242" s="391">
        <f>IF(N242="nulová",J242,0)</f>
        <v>0</v>
      </c>
      <c r="BJ242" s="311" t="s">
        <v>883</v>
      </c>
      <c r="BK242" s="391">
        <f>ROUND(I242*H242,2)</f>
        <v>0</v>
      </c>
      <c r="BL242" s="311" t="s">
        <v>406</v>
      </c>
      <c r="BM242" s="390" t="s">
        <v>691</v>
      </c>
    </row>
    <row r="243" spans="2:65" s="318" customFormat="1" ht="18">
      <c r="B243" s="319"/>
      <c r="D243" s="392" t="s">
        <v>545</v>
      </c>
      <c r="F243" s="463" t="s">
        <v>692</v>
      </c>
      <c r="L243" s="319"/>
      <c r="M243" s="393"/>
      <c r="T243" s="394"/>
      <c r="AT243" s="311" t="s">
        <v>545</v>
      </c>
      <c r="AU243" s="311" t="s">
        <v>885</v>
      </c>
    </row>
    <row r="244" spans="2:65" s="318" customFormat="1">
      <c r="B244" s="319"/>
      <c r="D244" s="392" t="s">
        <v>547</v>
      </c>
      <c r="F244" s="395" t="s">
        <v>693</v>
      </c>
      <c r="L244" s="319"/>
      <c r="M244" s="393"/>
      <c r="T244" s="394"/>
      <c r="AT244" s="311" t="s">
        <v>547</v>
      </c>
      <c r="AU244" s="311" t="s">
        <v>885</v>
      </c>
    </row>
    <row r="245" spans="2:65" s="318" customFormat="1" ht="18">
      <c r="B245" s="319"/>
      <c r="D245" s="392" t="s">
        <v>549</v>
      </c>
      <c r="F245" s="464" t="s">
        <v>694</v>
      </c>
      <c r="L245" s="319"/>
      <c r="M245" s="393"/>
      <c r="T245" s="394"/>
      <c r="AT245" s="311" t="s">
        <v>549</v>
      </c>
      <c r="AU245" s="311" t="s">
        <v>885</v>
      </c>
    </row>
    <row r="246" spans="2:65" s="401" customFormat="1">
      <c r="B246" s="402"/>
      <c r="D246" s="392" t="s">
        <v>966</v>
      </c>
      <c r="E246" s="403" t="s">
        <v>335</v>
      </c>
      <c r="F246" s="467" t="s">
        <v>565</v>
      </c>
      <c r="H246" s="403" t="s">
        <v>335</v>
      </c>
      <c r="L246" s="402"/>
      <c r="M246" s="404"/>
      <c r="T246" s="405"/>
      <c r="AT246" s="403" t="s">
        <v>966</v>
      </c>
      <c r="AU246" s="403" t="s">
        <v>885</v>
      </c>
      <c r="AV246" s="401" t="s">
        <v>883</v>
      </c>
      <c r="AW246" s="401" t="s">
        <v>409</v>
      </c>
      <c r="AX246" s="401" t="s">
        <v>400</v>
      </c>
      <c r="AY246" s="403" t="s">
        <v>401</v>
      </c>
    </row>
    <row r="247" spans="2:65" s="396" customFormat="1">
      <c r="B247" s="397"/>
      <c r="D247" s="392" t="s">
        <v>966</v>
      </c>
      <c r="E247" s="398" t="s">
        <v>335</v>
      </c>
      <c r="F247" s="465" t="s">
        <v>695</v>
      </c>
      <c r="H247" s="466">
        <v>76.900000000000006</v>
      </c>
      <c r="L247" s="397"/>
      <c r="M247" s="399"/>
      <c r="T247" s="400"/>
      <c r="AT247" s="398" t="s">
        <v>966</v>
      </c>
      <c r="AU247" s="398" t="s">
        <v>885</v>
      </c>
      <c r="AV247" s="396" t="s">
        <v>885</v>
      </c>
      <c r="AW247" s="396" t="s">
        <v>409</v>
      </c>
      <c r="AX247" s="396" t="s">
        <v>400</v>
      </c>
      <c r="AY247" s="398" t="s">
        <v>401</v>
      </c>
    </row>
    <row r="248" spans="2:65" s="401" customFormat="1">
      <c r="B248" s="402"/>
      <c r="D248" s="392" t="s">
        <v>966</v>
      </c>
      <c r="E248" s="403" t="s">
        <v>335</v>
      </c>
      <c r="F248" s="467" t="s">
        <v>643</v>
      </c>
      <c r="H248" s="403" t="s">
        <v>335</v>
      </c>
      <c r="L248" s="402"/>
      <c r="M248" s="404"/>
      <c r="T248" s="405"/>
      <c r="AT248" s="403" t="s">
        <v>966</v>
      </c>
      <c r="AU248" s="403" t="s">
        <v>885</v>
      </c>
      <c r="AV248" s="401" t="s">
        <v>883</v>
      </c>
      <c r="AW248" s="401" t="s">
        <v>409</v>
      </c>
      <c r="AX248" s="401" t="s">
        <v>400</v>
      </c>
      <c r="AY248" s="403" t="s">
        <v>401</v>
      </c>
    </row>
    <row r="249" spans="2:65" s="396" customFormat="1">
      <c r="B249" s="397"/>
      <c r="D249" s="392" t="s">
        <v>966</v>
      </c>
      <c r="E249" s="398" t="s">
        <v>335</v>
      </c>
      <c r="F249" s="465" t="s">
        <v>644</v>
      </c>
      <c r="H249" s="466">
        <v>136.93</v>
      </c>
      <c r="L249" s="397"/>
      <c r="M249" s="399"/>
      <c r="T249" s="400"/>
      <c r="AT249" s="398" t="s">
        <v>966</v>
      </c>
      <c r="AU249" s="398" t="s">
        <v>885</v>
      </c>
      <c r="AV249" s="396" t="s">
        <v>885</v>
      </c>
      <c r="AW249" s="396" t="s">
        <v>409</v>
      </c>
      <c r="AX249" s="396" t="s">
        <v>400</v>
      </c>
      <c r="AY249" s="398" t="s">
        <v>401</v>
      </c>
    </row>
    <row r="250" spans="2:65" s="401" customFormat="1">
      <c r="B250" s="402"/>
      <c r="D250" s="392" t="s">
        <v>966</v>
      </c>
      <c r="E250" s="403" t="s">
        <v>335</v>
      </c>
      <c r="F250" s="467" t="s">
        <v>569</v>
      </c>
      <c r="H250" s="403" t="s">
        <v>335</v>
      </c>
      <c r="L250" s="402"/>
      <c r="M250" s="404"/>
      <c r="T250" s="405"/>
      <c r="AT250" s="403" t="s">
        <v>966</v>
      </c>
      <c r="AU250" s="403" t="s">
        <v>885</v>
      </c>
      <c r="AV250" s="401" t="s">
        <v>883</v>
      </c>
      <c r="AW250" s="401" t="s">
        <v>409</v>
      </c>
      <c r="AX250" s="401" t="s">
        <v>400</v>
      </c>
      <c r="AY250" s="403" t="s">
        <v>401</v>
      </c>
    </row>
    <row r="251" spans="2:65" s="396" customFormat="1">
      <c r="B251" s="397"/>
      <c r="D251" s="392" t="s">
        <v>966</v>
      </c>
      <c r="E251" s="398" t="s">
        <v>335</v>
      </c>
      <c r="F251" s="465" t="s">
        <v>696</v>
      </c>
      <c r="H251" s="466">
        <v>36.4</v>
      </c>
      <c r="L251" s="397"/>
      <c r="M251" s="399"/>
      <c r="T251" s="400"/>
      <c r="AT251" s="398" t="s">
        <v>966</v>
      </c>
      <c r="AU251" s="398" t="s">
        <v>885</v>
      </c>
      <c r="AV251" s="396" t="s">
        <v>885</v>
      </c>
      <c r="AW251" s="396" t="s">
        <v>409</v>
      </c>
      <c r="AX251" s="396" t="s">
        <v>400</v>
      </c>
      <c r="AY251" s="398" t="s">
        <v>401</v>
      </c>
    </row>
    <row r="252" spans="2:65" s="401" customFormat="1">
      <c r="B252" s="402"/>
      <c r="D252" s="392" t="s">
        <v>966</v>
      </c>
      <c r="E252" s="403" t="s">
        <v>335</v>
      </c>
      <c r="F252" s="467" t="s">
        <v>573</v>
      </c>
      <c r="H252" s="403" t="s">
        <v>335</v>
      </c>
      <c r="L252" s="402"/>
      <c r="M252" s="404"/>
      <c r="T252" s="405"/>
      <c r="AT252" s="403" t="s">
        <v>966</v>
      </c>
      <c r="AU252" s="403" t="s">
        <v>885</v>
      </c>
      <c r="AV252" s="401" t="s">
        <v>883</v>
      </c>
      <c r="AW252" s="401" t="s">
        <v>409</v>
      </c>
      <c r="AX252" s="401" t="s">
        <v>400</v>
      </c>
      <c r="AY252" s="403" t="s">
        <v>401</v>
      </c>
    </row>
    <row r="253" spans="2:65" s="396" customFormat="1">
      <c r="B253" s="397"/>
      <c r="D253" s="392" t="s">
        <v>966</v>
      </c>
      <c r="E253" s="398" t="s">
        <v>335</v>
      </c>
      <c r="F253" s="465" t="s">
        <v>697</v>
      </c>
      <c r="H253" s="466">
        <v>77.400000000000006</v>
      </c>
      <c r="L253" s="397"/>
      <c r="M253" s="399"/>
      <c r="T253" s="400"/>
      <c r="AT253" s="398" t="s">
        <v>966</v>
      </c>
      <c r="AU253" s="398" t="s">
        <v>885</v>
      </c>
      <c r="AV253" s="396" t="s">
        <v>885</v>
      </c>
      <c r="AW253" s="396" t="s">
        <v>409</v>
      </c>
      <c r="AX253" s="396" t="s">
        <v>400</v>
      </c>
      <c r="AY253" s="398" t="s">
        <v>401</v>
      </c>
    </row>
    <row r="254" spans="2:65" s="401" customFormat="1">
      <c r="B254" s="402"/>
      <c r="D254" s="392" t="s">
        <v>966</v>
      </c>
      <c r="E254" s="403" t="s">
        <v>335</v>
      </c>
      <c r="F254" s="467" t="s">
        <v>575</v>
      </c>
      <c r="H254" s="403" t="s">
        <v>335</v>
      </c>
      <c r="L254" s="402"/>
      <c r="M254" s="404"/>
      <c r="T254" s="405"/>
      <c r="AT254" s="403" t="s">
        <v>966</v>
      </c>
      <c r="AU254" s="403" t="s">
        <v>885</v>
      </c>
      <c r="AV254" s="401" t="s">
        <v>883</v>
      </c>
      <c r="AW254" s="401" t="s">
        <v>409</v>
      </c>
      <c r="AX254" s="401" t="s">
        <v>400</v>
      </c>
      <c r="AY254" s="403" t="s">
        <v>401</v>
      </c>
    </row>
    <row r="255" spans="2:65" s="396" customFormat="1">
      <c r="B255" s="397"/>
      <c r="D255" s="392" t="s">
        <v>966</v>
      </c>
      <c r="E255" s="398" t="s">
        <v>335</v>
      </c>
      <c r="F255" s="465" t="s">
        <v>698</v>
      </c>
      <c r="H255" s="466">
        <v>72.900000000000006</v>
      </c>
      <c r="L255" s="397"/>
      <c r="M255" s="399"/>
      <c r="T255" s="400"/>
      <c r="AT255" s="398" t="s">
        <v>966</v>
      </c>
      <c r="AU255" s="398" t="s">
        <v>885</v>
      </c>
      <c r="AV255" s="396" t="s">
        <v>885</v>
      </c>
      <c r="AW255" s="396" t="s">
        <v>409</v>
      </c>
      <c r="AX255" s="396" t="s">
        <v>400</v>
      </c>
      <c r="AY255" s="398" t="s">
        <v>401</v>
      </c>
    </row>
    <row r="256" spans="2:65" s="401" customFormat="1">
      <c r="B256" s="402"/>
      <c r="D256" s="392" t="s">
        <v>966</v>
      </c>
      <c r="E256" s="403" t="s">
        <v>335</v>
      </c>
      <c r="F256" s="467" t="s">
        <v>577</v>
      </c>
      <c r="H256" s="403" t="s">
        <v>335</v>
      </c>
      <c r="L256" s="402"/>
      <c r="M256" s="404"/>
      <c r="T256" s="405"/>
      <c r="AT256" s="403" t="s">
        <v>966</v>
      </c>
      <c r="AU256" s="403" t="s">
        <v>885</v>
      </c>
      <c r="AV256" s="401" t="s">
        <v>883</v>
      </c>
      <c r="AW256" s="401" t="s">
        <v>409</v>
      </c>
      <c r="AX256" s="401" t="s">
        <v>400</v>
      </c>
      <c r="AY256" s="403" t="s">
        <v>401</v>
      </c>
    </row>
    <row r="257" spans="2:65" s="396" customFormat="1">
      <c r="B257" s="397"/>
      <c r="D257" s="392" t="s">
        <v>966</v>
      </c>
      <c r="E257" s="398" t="s">
        <v>335</v>
      </c>
      <c r="F257" s="465" t="s">
        <v>699</v>
      </c>
      <c r="H257" s="466">
        <v>12</v>
      </c>
      <c r="L257" s="397"/>
      <c r="M257" s="399"/>
      <c r="T257" s="400"/>
      <c r="AT257" s="398" t="s">
        <v>966</v>
      </c>
      <c r="AU257" s="398" t="s">
        <v>885</v>
      </c>
      <c r="AV257" s="396" t="s">
        <v>885</v>
      </c>
      <c r="AW257" s="396" t="s">
        <v>409</v>
      </c>
      <c r="AX257" s="396" t="s">
        <v>400</v>
      </c>
      <c r="AY257" s="398" t="s">
        <v>401</v>
      </c>
    </row>
    <row r="258" spans="2:65" s="401" customFormat="1">
      <c r="B258" s="402"/>
      <c r="D258" s="392" t="s">
        <v>966</v>
      </c>
      <c r="E258" s="403" t="s">
        <v>335</v>
      </c>
      <c r="F258" s="467" t="s">
        <v>581</v>
      </c>
      <c r="H258" s="403" t="s">
        <v>335</v>
      </c>
      <c r="L258" s="402"/>
      <c r="M258" s="404"/>
      <c r="T258" s="405"/>
      <c r="AT258" s="403" t="s">
        <v>966</v>
      </c>
      <c r="AU258" s="403" t="s">
        <v>885</v>
      </c>
      <c r="AV258" s="401" t="s">
        <v>883</v>
      </c>
      <c r="AW258" s="401" t="s">
        <v>409</v>
      </c>
      <c r="AX258" s="401" t="s">
        <v>400</v>
      </c>
      <c r="AY258" s="403" t="s">
        <v>401</v>
      </c>
    </row>
    <row r="259" spans="2:65" s="396" customFormat="1">
      <c r="B259" s="397"/>
      <c r="D259" s="392" t="s">
        <v>966</v>
      </c>
      <c r="E259" s="398" t="s">
        <v>335</v>
      </c>
      <c r="F259" s="465" t="s">
        <v>700</v>
      </c>
      <c r="H259" s="466">
        <v>105.7</v>
      </c>
      <c r="L259" s="397"/>
      <c r="M259" s="399"/>
      <c r="T259" s="400"/>
      <c r="AT259" s="398" t="s">
        <v>966</v>
      </c>
      <c r="AU259" s="398" t="s">
        <v>885</v>
      </c>
      <c r="AV259" s="396" t="s">
        <v>885</v>
      </c>
      <c r="AW259" s="396" t="s">
        <v>409</v>
      </c>
      <c r="AX259" s="396" t="s">
        <v>400</v>
      </c>
      <c r="AY259" s="398" t="s">
        <v>401</v>
      </c>
    </row>
    <row r="260" spans="2:65" s="406" customFormat="1">
      <c r="B260" s="407"/>
      <c r="D260" s="392" t="s">
        <v>966</v>
      </c>
      <c r="E260" s="408" t="s">
        <v>335</v>
      </c>
      <c r="F260" s="468" t="s">
        <v>585</v>
      </c>
      <c r="H260" s="469">
        <v>518.23</v>
      </c>
      <c r="L260" s="407"/>
      <c r="M260" s="409"/>
      <c r="T260" s="410"/>
      <c r="AT260" s="408" t="s">
        <v>966</v>
      </c>
      <c r="AU260" s="408" t="s">
        <v>885</v>
      </c>
      <c r="AV260" s="406" t="s">
        <v>406</v>
      </c>
      <c r="AW260" s="406" t="s">
        <v>409</v>
      </c>
      <c r="AX260" s="406" t="s">
        <v>883</v>
      </c>
      <c r="AY260" s="408" t="s">
        <v>401</v>
      </c>
    </row>
    <row r="261" spans="2:65" s="318" customFormat="1" ht="16.5" customHeight="1">
      <c r="B261" s="319"/>
      <c r="C261" s="411" t="s">
        <v>701</v>
      </c>
      <c r="D261" s="411" t="s">
        <v>436</v>
      </c>
      <c r="E261" s="412" t="s">
        <v>1095</v>
      </c>
      <c r="F261" s="470" t="s">
        <v>678</v>
      </c>
      <c r="G261" s="471" t="s">
        <v>1008</v>
      </c>
      <c r="H261" s="472">
        <v>518.23</v>
      </c>
      <c r="I261" s="476"/>
      <c r="J261" s="413">
        <f>ROUND(I261*H261,2)</f>
        <v>0</v>
      </c>
      <c r="K261" s="414"/>
      <c r="L261" s="415"/>
      <c r="M261" s="416" t="s">
        <v>335</v>
      </c>
      <c r="N261" s="417" t="s">
        <v>353</v>
      </c>
      <c r="O261" s="388">
        <v>0</v>
      </c>
      <c r="P261" s="388">
        <f>O261*H261</f>
        <v>0</v>
      </c>
      <c r="Q261" s="388">
        <v>0.222</v>
      </c>
      <c r="R261" s="388">
        <f>Q261*H261</f>
        <v>115.04706</v>
      </c>
      <c r="S261" s="388">
        <v>0</v>
      </c>
      <c r="T261" s="389">
        <f>S261*H261</f>
        <v>0</v>
      </c>
      <c r="AR261" s="390" t="s">
        <v>435</v>
      </c>
      <c r="AT261" s="390" t="s">
        <v>436</v>
      </c>
      <c r="AU261" s="390" t="s">
        <v>885</v>
      </c>
      <c r="AY261" s="311" t="s">
        <v>401</v>
      </c>
      <c r="BE261" s="391">
        <f>IF(N261="základní",J261,0)</f>
        <v>0</v>
      </c>
      <c r="BF261" s="391">
        <f>IF(N261="snížená",J261,0)</f>
        <v>0</v>
      </c>
      <c r="BG261" s="391">
        <f>IF(N261="zákl. přenesená",J261,0)</f>
        <v>0</v>
      </c>
      <c r="BH261" s="391">
        <f>IF(N261="sníž. přenesená",J261,0)</f>
        <v>0</v>
      </c>
      <c r="BI261" s="391">
        <f>IF(N261="nulová",J261,0)</f>
        <v>0</v>
      </c>
      <c r="BJ261" s="311" t="s">
        <v>883</v>
      </c>
      <c r="BK261" s="391">
        <f>ROUND(I261*H261,2)</f>
        <v>0</v>
      </c>
      <c r="BL261" s="311" t="s">
        <v>406</v>
      </c>
      <c r="BM261" s="390" t="s">
        <v>702</v>
      </c>
    </row>
    <row r="262" spans="2:65" s="318" customFormat="1">
      <c r="B262" s="319"/>
      <c r="D262" s="392" t="s">
        <v>545</v>
      </c>
      <c r="F262" s="463" t="s">
        <v>678</v>
      </c>
      <c r="L262" s="319"/>
      <c r="M262" s="393"/>
      <c r="T262" s="394"/>
      <c r="AT262" s="311" t="s">
        <v>545</v>
      </c>
      <c r="AU262" s="311" t="s">
        <v>885</v>
      </c>
    </row>
    <row r="263" spans="2:65" s="370" customFormat="1" ht="23.15" customHeight="1">
      <c r="B263" s="371"/>
      <c r="D263" s="372" t="s">
        <v>398</v>
      </c>
      <c r="E263" s="380" t="s">
        <v>441</v>
      </c>
      <c r="F263" s="380" t="s">
        <v>703</v>
      </c>
      <c r="J263" s="381">
        <f>BK263</f>
        <v>0</v>
      </c>
      <c r="L263" s="371"/>
      <c r="M263" s="375"/>
      <c r="P263" s="376">
        <f>SUM(P264:P299)</f>
        <v>129.97209999999998</v>
      </c>
      <c r="R263" s="376">
        <f>SUM(R264:R299)</f>
        <v>122.20542600000002</v>
      </c>
      <c r="T263" s="377">
        <f>SUM(T264:T299)</f>
        <v>0</v>
      </c>
      <c r="AR263" s="372" t="s">
        <v>883</v>
      </c>
      <c r="AT263" s="378" t="s">
        <v>398</v>
      </c>
      <c r="AU263" s="378" t="s">
        <v>883</v>
      </c>
      <c r="AY263" s="372" t="s">
        <v>401</v>
      </c>
      <c r="BK263" s="379">
        <f>SUM(BK264:BK299)</f>
        <v>0</v>
      </c>
    </row>
    <row r="264" spans="2:65" s="318" customFormat="1" ht="16.5" customHeight="1">
      <c r="B264" s="319"/>
      <c r="C264" s="382" t="s">
        <v>704</v>
      </c>
      <c r="D264" s="382" t="s">
        <v>402</v>
      </c>
      <c r="E264" s="383" t="s">
        <v>705</v>
      </c>
      <c r="F264" s="460" t="s">
        <v>706</v>
      </c>
      <c r="G264" s="461" t="s">
        <v>1069</v>
      </c>
      <c r="H264" s="462">
        <v>1052.7</v>
      </c>
      <c r="I264" s="475"/>
      <c r="J264" s="384">
        <f>ROUND(I264*H264,2)</f>
        <v>0</v>
      </c>
      <c r="K264" s="385"/>
      <c r="L264" s="319"/>
      <c r="M264" s="386" t="s">
        <v>335</v>
      </c>
      <c r="N264" s="387" t="s">
        <v>353</v>
      </c>
      <c r="O264" s="388">
        <v>0.11899999999999999</v>
      </c>
      <c r="P264" s="388">
        <f>O264*H264</f>
        <v>125.2713</v>
      </c>
      <c r="Q264" s="388">
        <v>8.9779999999999999E-2</v>
      </c>
      <c r="R264" s="388">
        <f>Q264*H264</f>
        <v>94.511406000000008</v>
      </c>
      <c r="S264" s="388">
        <v>0</v>
      </c>
      <c r="T264" s="389">
        <f>S264*H264</f>
        <v>0</v>
      </c>
      <c r="AR264" s="390" t="s">
        <v>406</v>
      </c>
      <c r="AT264" s="390" t="s">
        <v>402</v>
      </c>
      <c r="AU264" s="390" t="s">
        <v>885</v>
      </c>
      <c r="AY264" s="311" t="s">
        <v>401</v>
      </c>
      <c r="BE264" s="391">
        <f>IF(N264="základní",J264,0)</f>
        <v>0</v>
      </c>
      <c r="BF264" s="391">
        <f>IF(N264="snížená",J264,0)</f>
        <v>0</v>
      </c>
      <c r="BG264" s="391">
        <f>IF(N264="zákl. přenesená",J264,0)</f>
        <v>0</v>
      </c>
      <c r="BH264" s="391">
        <f>IF(N264="sníž. přenesená",J264,0)</f>
        <v>0</v>
      </c>
      <c r="BI264" s="391">
        <f>IF(N264="nulová",J264,0)</f>
        <v>0</v>
      </c>
      <c r="BJ264" s="311" t="s">
        <v>883</v>
      </c>
      <c r="BK264" s="391">
        <f>ROUND(I264*H264,2)</f>
        <v>0</v>
      </c>
      <c r="BL264" s="311" t="s">
        <v>406</v>
      </c>
      <c r="BM264" s="390" t="s">
        <v>707</v>
      </c>
    </row>
    <row r="265" spans="2:65" s="318" customFormat="1" ht="18">
      <c r="B265" s="319"/>
      <c r="D265" s="392" t="s">
        <v>545</v>
      </c>
      <c r="F265" s="463" t="s">
        <v>708</v>
      </c>
      <c r="L265" s="319"/>
      <c r="M265" s="393"/>
      <c r="T265" s="394"/>
      <c r="AT265" s="311" t="s">
        <v>545</v>
      </c>
      <c r="AU265" s="311" t="s">
        <v>885</v>
      </c>
    </row>
    <row r="266" spans="2:65" s="318" customFormat="1">
      <c r="B266" s="319"/>
      <c r="D266" s="392" t="s">
        <v>547</v>
      </c>
      <c r="F266" s="395" t="s">
        <v>709</v>
      </c>
      <c r="L266" s="319"/>
      <c r="M266" s="393"/>
      <c r="T266" s="394"/>
      <c r="AT266" s="311" t="s">
        <v>547</v>
      </c>
      <c r="AU266" s="311" t="s">
        <v>885</v>
      </c>
    </row>
    <row r="267" spans="2:65" s="401" customFormat="1">
      <c r="B267" s="402"/>
      <c r="D267" s="392" t="s">
        <v>966</v>
      </c>
      <c r="E267" s="403" t="s">
        <v>335</v>
      </c>
      <c r="F267" s="467" t="s">
        <v>565</v>
      </c>
      <c r="H267" s="403" t="s">
        <v>335</v>
      </c>
      <c r="L267" s="402"/>
      <c r="M267" s="404"/>
      <c r="T267" s="405"/>
      <c r="AT267" s="403" t="s">
        <v>966</v>
      </c>
      <c r="AU267" s="403" t="s">
        <v>885</v>
      </c>
      <c r="AV267" s="401" t="s">
        <v>883</v>
      </c>
      <c r="AW267" s="401" t="s">
        <v>409</v>
      </c>
      <c r="AX267" s="401" t="s">
        <v>400</v>
      </c>
      <c r="AY267" s="403" t="s">
        <v>401</v>
      </c>
    </row>
    <row r="268" spans="2:65" s="396" customFormat="1">
      <c r="B268" s="397"/>
      <c r="D268" s="392" t="s">
        <v>966</v>
      </c>
      <c r="E268" s="398" t="s">
        <v>335</v>
      </c>
      <c r="F268" s="465" t="s">
        <v>710</v>
      </c>
      <c r="H268" s="466">
        <v>232</v>
      </c>
      <c r="L268" s="397"/>
      <c r="M268" s="399"/>
      <c r="T268" s="400"/>
      <c r="AT268" s="398" t="s">
        <v>966</v>
      </c>
      <c r="AU268" s="398" t="s">
        <v>885</v>
      </c>
      <c r="AV268" s="396" t="s">
        <v>885</v>
      </c>
      <c r="AW268" s="396" t="s">
        <v>409</v>
      </c>
      <c r="AX268" s="396" t="s">
        <v>400</v>
      </c>
      <c r="AY268" s="398" t="s">
        <v>401</v>
      </c>
    </row>
    <row r="269" spans="2:65" s="401" customFormat="1">
      <c r="B269" s="402"/>
      <c r="D269" s="392" t="s">
        <v>966</v>
      </c>
      <c r="E269" s="403" t="s">
        <v>335</v>
      </c>
      <c r="F269" s="467" t="s">
        <v>645</v>
      </c>
      <c r="H269" s="403" t="s">
        <v>335</v>
      </c>
      <c r="L269" s="402"/>
      <c r="M269" s="404"/>
      <c r="T269" s="405"/>
      <c r="AT269" s="403" t="s">
        <v>966</v>
      </c>
      <c r="AU269" s="403" t="s">
        <v>885</v>
      </c>
      <c r="AV269" s="401" t="s">
        <v>883</v>
      </c>
      <c r="AW269" s="401" t="s">
        <v>409</v>
      </c>
      <c r="AX269" s="401" t="s">
        <v>400</v>
      </c>
      <c r="AY269" s="403" t="s">
        <v>401</v>
      </c>
    </row>
    <row r="270" spans="2:65" s="396" customFormat="1">
      <c r="B270" s="397"/>
      <c r="D270" s="392" t="s">
        <v>966</v>
      </c>
      <c r="E270" s="398" t="s">
        <v>335</v>
      </c>
      <c r="F270" s="465" t="s">
        <v>646</v>
      </c>
      <c r="H270" s="466">
        <v>159.19999999999999</v>
      </c>
      <c r="L270" s="397"/>
      <c r="M270" s="399"/>
      <c r="T270" s="400"/>
      <c r="AT270" s="398" t="s">
        <v>966</v>
      </c>
      <c r="AU270" s="398" t="s">
        <v>885</v>
      </c>
      <c r="AV270" s="396" t="s">
        <v>885</v>
      </c>
      <c r="AW270" s="396" t="s">
        <v>409</v>
      </c>
      <c r="AX270" s="396" t="s">
        <v>400</v>
      </c>
      <c r="AY270" s="398" t="s">
        <v>401</v>
      </c>
    </row>
    <row r="271" spans="2:65" s="401" customFormat="1">
      <c r="B271" s="402"/>
      <c r="D271" s="392" t="s">
        <v>966</v>
      </c>
      <c r="E271" s="403" t="s">
        <v>335</v>
      </c>
      <c r="F271" s="467" t="s">
        <v>569</v>
      </c>
      <c r="H271" s="403" t="s">
        <v>335</v>
      </c>
      <c r="L271" s="402"/>
      <c r="M271" s="404"/>
      <c r="T271" s="405"/>
      <c r="AT271" s="403" t="s">
        <v>966</v>
      </c>
      <c r="AU271" s="403" t="s">
        <v>885</v>
      </c>
      <c r="AV271" s="401" t="s">
        <v>883</v>
      </c>
      <c r="AW271" s="401" t="s">
        <v>409</v>
      </c>
      <c r="AX271" s="401" t="s">
        <v>400</v>
      </c>
      <c r="AY271" s="403" t="s">
        <v>401</v>
      </c>
    </row>
    <row r="272" spans="2:65" s="396" customFormat="1">
      <c r="B272" s="397"/>
      <c r="D272" s="392" t="s">
        <v>966</v>
      </c>
      <c r="E272" s="398" t="s">
        <v>335</v>
      </c>
      <c r="F272" s="465" t="s">
        <v>711</v>
      </c>
      <c r="H272" s="466">
        <v>42</v>
      </c>
      <c r="L272" s="397"/>
      <c r="M272" s="399"/>
      <c r="T272" s="400"/>
      <c r="AT272" s="398" t="s">
        <v>966</v>
      </c>
      <c r="AU272" s="398" t="s">
        <v>885</v>
      </c>
      <c r="AV272" s="396" t="s">
        <v>885</v>
      </c>
      <c r="AW272" s="396" t="s">
        <v>409</v>
      </c>
      <c r="AX272" s="396" t="s">
        <v>400</v>
      </c>
      <c r="AY272" s="398" t="s">
        <v>401</v>
      </c>
    </row>
    <row r="273" spans="2:65" s="401" customFormat="1">
      <c r="B273" s="402"/>
      <c r="D273" s="392" t="s">
        <v>966</v>
      </c>
      <c r="E273" s="403" t="s">
        <v>335</v>
      </c>
      <c r="F273" s="467" t="s">
        <v>571</v>
      </c>
      <c r="H273" s="403" t="s">
        <v>335</v>
      </c>
      <c r="L273" s="402"/>
      <c r="M273" s="404"/>
      <c r="T273" s="405"/>
      <c r="AT273" s="403" t="s">
        <v>966</v>
      </c>
      <c r="AU273" s="403" t="s">
        <v>885</v>
      </c>
      <c r="AV273" s="401" t="s">
        <v>883</v>
      </c>
      <c r="AW273" s="401" t="s">
        <v>409</v>
      </c>
      <c r="AX273" s="401" t="s">
        <v>400</v>
      </c>
      <c r="AY273" s="403" t="s">
        <v>401</v>
      </c>
    </row>
    <row r="274" spans="2:65" s="396" customFormat="1">
      <c r="B274" s="397"/>
      <c r="D274" s="392" t="s">
        <v>966</v>
      </c>
      <c r="E274" s="398" t="s">
        <v>335</v>
      </c>
      <c r="F274" s="465" t="s">
        <v>712</v>
      </c>
      <c r="H274" s="466">
        <v>378</v>
      </c>
      <c r="L274" s="397"/>
      <c r="M274" s="399"/>
      <c r="T274" s="400"/>
      <c r="AT274" s="398" t="s">
        <v>966</v>
      </c>
      <c r="AU274" s="398" t="s">
        <v>885</v>
      </c>
      <c r="AV274" s="396" t="s">
        <v>885</v>
      </c>
      <c r="AW274" s="396" t="s">
        <v>409</v>
      </c>
      <c r="AX274" s="396" t="s">
        <v>400</v>
      </c>
      <c r="AY274" s="398" t="s">
        <v>401</v>
      </c>
    </row>
    <row r="275" spans="2:65" s="401" customFormat="1">
      <c r="B275" s="402"/>
      <c r="D275" s="392" t="s">
        <v>966</v>
      </c>
      <c r="E275" s="403" t="s">
        <v>335</v>
      </c>
      <c r="F275" s="467" t="s">
        <v>573</v>
      </c>
      <c r="H275" s="403" t="s">
        <v>335</v>
      </c>
      <c r="L275" s="402"/>
      <c r="M275" s="404"/>
      <c r="T275" s="405"/>
      <c r="AT275" s="403" t="s">
        <v>966</v>
      </c>
      <c r="AU275" s="403" t="s">
        <v>885</v>
      </c>
      <c r="AV275" s="401" t="s">
        <v>883</v>
      </c>
      <c r="AW275" s="401" t="s">
        <v>409</v>
      </c>
      <c r="AX275" s="401" t="s">
        <v>400</v>
      </c>
      <c r="AY275" s="403" t="s">
        <v>401</v>
      </c>
    </row>
    <row r="276" spans="2:65" s="396" customFormat="1">
      <c r="B276" s="397"/>
      <c r="D276" s="392" t="s">
        <v>966</v>
      </c>
      <c r="E276" s="398" t="s">
        <v>335</v>
      </c>
      <c r="F276" s="465" t="s">
        <v>713</v>
      </c>
      <c r="H276" s="466">
        <v>86</v>
      </c>
      <c r="L276" s="397"/>
      <c r="M276" s="399"/>
      <c r="T276" s="400"/>
      <c r="AT276" s="398" t="s">
        <v>966</v>
      </c>
      <c r="AU276" s="398" t="s">
        <v>885</v>
      </c>
      <c r="AV276" s="396" t="s">
        <v>885</v>
      </c>
      <c r="AW276" s="396" t="s">
        <v>409</v>
      </c>
      <c r="AX276" s="396" t="s">
        <v>400</v>
      </c>
      <c r="AY276" s="398" t="s">
        <v>401</v>
      </c>
    </row>
    <row r="277" spans="2:65" s="401" customFormat="1">
      <c r="B277" s="402"/>
      <c r="D277" s="392" t="s">
        <v>966</v>
      </c>
      <c r="E277" s="403" t="s">
        <v>335</v>
      </c>
      <c r="F277" s="467" t="s">
        <v>575</v>
      </c>
      <c r="H277" s="403" t="s">
        <v>335</v>
      </c>
      <c r="L277" s="402"/>
      <c r="M277" s="404"/>
      <c r="T277" s="405"/>
      <c r="AT277" s="403" t="s">
        <v>966</v>
      </c>
      <c r="AU277" s="403" t="s">
        <v>885</v>
      </c>
      <c r="AV277" s="401" t="s">
        <v>883</v>
      </c>
      <c r="AW277" s="401" t="s">
        <v>409</v>
      </c>
      <c r="AX277" s="401" t="s">
        <v>400</v>
      </c>
      <c r="AY277" s="403" t="s">
        <v>401</v>
      </c>
    </row>
    <row r="278" spans="2:65" s="396" customFormat="1">
      <c r="B278" s="397"/>
      <c r="D278" s="392" t="s">
        <v>966</v>
      </c>
      <c r="E278" s="398" t="s">
        <v>335</v>
      </c>
      <c r="F278" s="465" t="s">
        <v>714</v>
      </c>
      <c r="H278" s="466">
        <v>81</v>
      </c>
      <c r="L278" s="397"/>
      <c r="M278" s="399"/>
      <c r="T278" s="400"/>
      <c r="AT278" s="398" t="s">
        <v>966</v>
      </c>
      <c r="AU278" s="398" t="s">
        <v>885</v>
      </c>
      <c r="AV278" s="396" t="s">
        <v>885</v>
      </c>
      <c r="AW278" s="396" t="s">
        <v>409</v>
      </c>
      <c r="AX278" s="396" t="s">
        <v>400</v>
      </c>
      <c r="AY278" s="398" t="s">
        <v>401</v>
      </c>
    </row>
    <row r="279" spans="2:65" s="401" customFormat="1">
      <c r="B279" s="402"/>
      <c r="D279" s="392" t="s">
        <v>966</v>
      </c>
      <c r="E279" s="403" t="s">
        <v>335</v>
      </c>
      <c r="F279" s="467" t="s">
        <v>577</v>
      </c>
      <c r="H279" s="403" t="s">
        <v>335</v>
      </c>
      <c r="L279" s="402"/>
      <c r="M279" s="404"/>
      <c r="T279" s="405"/>
      <c r="AT279" s="403" t="s">
        <v>966</v>
      </c>
      <c r="AU279" s="403" t="s">
        <v>885</v>
      </c>
      <c r="AV279" s="401" t="s">
        <v>883</v>
      </c>
      <c r="AW279" s="401" t="s">
        <v>409</v>
      </c>
      <c r="AX279" s="401" t="s">
        <v>400</v>
      </c>
      <c r="AY279" s="403" t="s">
        <v>401</v>
      </c>
    </row>
    <row r="280" spans="2:65" s="396" customFormat="1">
      <c r="B280" s="397"/>
      <c r="D280" s="392" t="s">
        <v>966</v>
      </c>
      <c r="E280" s="398" t="s">
        <v>335</v>
      </c>
      <c r="F280" s="465" t="s">
        <v>715</v>
      </c>
      <c r="H280" s="466">
        <v>26.8</v>
      </c>
      <c r="L280" s="397"/>
      <c r="M280" s="399"/>
      <c r="T280" s="400"/>
      <c r="AT280" s="398" t="s">
        <v>966</v>
      </c>
      <c r="AU280" s="398" t="s">
        <v>885</v>
      </c>
      <c r="AV280" s="396" t="s">
        <v>885</v>
      </c>
      <c r="AW280" s="396" t="s">
        <v>409</v>
      </c>
      <c r="AX280" s="396" t="s">
        <v>400</v>
      </c>
      <c r="AY280" s="398" t="s">
        <v>401</v>
      </c>
    </row>
    <row r="281" spans="2:65" s="401" customFormat="1">
      <c r="B281" s="402"/>
      <c r="D281" s="392" t="s">
        <v>966</v>
      </c>
      <c r="E281" s="403" t="s">
        <v>335</v>
      </c>
      <c r="F281" s="467" t="s">
        <v>716</v>
      </c>
      <c r="H281" s="403" t="s">
        <v>335</v>
      </c>
      <c r="L281" s="402"/>
      <c r="M281" s="404"/>
      <c r="T281" s="405"/>
      <c r="AT281" s="403" t="s">
        <v>966</v>
      </c>
      <c r="AU281" s="403" t="s">
        <v>885</v>
      </c>
      <c r="AV281" s="401" t="s">
        <v>883</v>
      </c>
      <c r="AW281" s="401" t="s">
        <v>409</v>
      </c>
      <c r="AX281" s="401" t="s">
        <v>400</v>
      </c>
      <c r="AY281" s="403" t="s">
        <v>401</v>
      </c>
    </row>
    <row r="282" spans="2:65" s="396" customFormat="1">
      <c r="B282" s="397"/>
      <c r="D282" s="392" t="s">
        <v>966</v>
      </c>
      <c r="E282" s="398" t="s">
        <v>335</v>
      </c>
      <c r="F282" s="465" t="s">
        <v>717</v>
      </c>
      <c r="H282" s="466">
        <v>17.5</v>
      </c>
      <c r="L282" s="397"/>
      <c r="M282" s="399"/>
      <c r="T282" s="400"/>
      <c r="AT282" s="398" t="s">
        <v>966</v>
      </c>
      <c r="AU282" s="398" t="s">
        <v>885</v>
      </c>
      <c r="AV282" s="396" t="s">
        <v>885</v>
      </c>
      <c r="AW282" s="396" t="s">
        <v>409</v>
      </c>
      <c r="AX282" s="396" t="s">
        <v>400</v>
      </c>
      <c r="AY282" s="398" t="s">
        <v>401</v>
      </c>
    </row>
    <row r="283" spans="2:65" s="401" customFormat="1">
      <c r="B283" s="402"/>
      <c r="D283" s="392" t="s">
        <v>966</v>
      </c>
      <c r="E283" s="403" t="s">
        <v>335</v>
      </c>
      <c r="F283" s="467" t="s">
        <v>718</v>
      </c>
      <c r="H283" s="403" t="s">
        <v>335</v>
      </c>
      <c r="L283" s="402"/>
      <c r="M283" s="404"/>
      <c r="T283" s="405"/>
      <c r="AT283" s="403" t="s">
        <v>966</v>
      </c>
      <c r="AU283" s="403" t="s">
        <v>885</v>
      </c>
      <c r="AV283" s="401" t="s">
        <v>883</v>
      </c>
      <c r="AW283" s="401" t="s">
        <v>409</v>
      </c>
      <c r="AX283" s="401" t="s">
        <v>400</v>
      </c>
      <c r="AY283" s="403" t="s">
        <v>401</v>
      </c>
    </row>
    <row r="284" spans="2:65" s="396" customFormat="1">
      <c r="B284" s="397"/>
      <c r="D284" s="392" t="s">
        <v>966</v>
      </c>
      <c r="E284" s="398" t="s">
        <v>335</v>
      </c>
      <c r="F284" s="465" t="s">
        <v>719</v>
      </c>
      <c r="H284" s="466">
        <v>23</v>
      </c>
      <c r="L284" s="397"/>
      <c r="M284" s="399"/>
      <c r="T284" s="400"/>
      <c r="AT284" s="398" t="s">
        <v>966</v>
      </c>
      <c r="AU284" s="398" t="s">
        <v>885</v>
      </c>
      <c r="AV284" s="396" t="s">
        <v>885</v>
      </c>
      <c r="AW284" s="396" t="s">
        <v>409</v>
      </c>
      <c r="AX284" s="396" t="s">
        <v>400</v>
      </c>
      <c r="AY284" s="398" t="s">
        <v>401</v>
      </c>
    </row>
    <row r="285" spans="2:65" s="401" customFormat="1">
      <c r="B285" s="402"/>
      <c r="D285" s="392" t="s">
        <v>966</v>
      </c>
      <c r="E285" s="403" t="s">
        <v>335</v>
      </c>
      <c r="F285" s="467" t="s">
        <v>583</v>
      </c>
      <c r="H285" s="403" t="s">
        <v>335</v>
      </c>
      <c r="L285" s="402"/>
      <c r="M285" s="404"/>
      <c r="T285" s="405"/>
      <c r="AT285" s="403" t="s">
        <v>966</v>
      </c>
      <c r="AU285" s="403" t="s">
        <v>885</v>
      </c>
      <c r="AV285" s="401" t="s">
        <v>883</v>
      </c>
      <c r="AW285" s="401" t="s">
        <v>409</v>
      </c>
      <c r="AX285" s="401" t="s">
        <v>400</v>
      </c>
      <c r="AY285" s="403" t="s">
        <v>401</v>
      </c>
    </row>
    <row r="286" spans="2:65" s="396" customFormat="1">
      <c r="B286" s="397"/>
      <c r="D286" s="392" t="s">
        <v>966</v>
      </c>
      <c r="E286" s="398" t="s">
        <v>335</v>
      </c>
      <c r="F286" s="465" t="s">
        <v>720</v>
      </c>
      <c r="H286" s="466">
        <v>7.2</v>
      </c>
      <c r="L286" s="397"/>
      <c r="M286" s="399"/>
      <c r="T286" s="400"/>
      <c r="AT286" s="398" t="s">
        <v>966</v>
      </c>
      <c r="AU286" s="398" t="s">
        <v>885</v>
      </c>
      <c r="AV286" s="396" t="s">
        <v>885</v>
      </c>
      <c r="AW286" s="396" t="s">
        <v>409</v>
      </c>
      <c r="AX286" s="396" t="s">
        <v>400</v>
      </c>
      <c r="AY286" s="398" t="s">
        <v>401</v>
      </c>
    </row>
    <row r="287" spans="2:65" s="406" customFormat="1">
      <c r="B287" s="407"/>
      <c r="D287" s="392" t="s">
        <v>966</v>
      </c>
      <c r="E287" s="408" t="s">
        <v>335</v>
      </c>
      <c r="F287" s="468" t="s">
        <v>585</v>
      </c>
      <c r="H287" s="469">
        <v>1052.7</v>
      </c>
      <c r="L287" s="407"/>
      <c r="M287" s="409"/>
      <c r="T287" s="410"/>
      <c r="AT287" s="408" t="s">
        <v>966</v>
      </c>
      <c r="AU287" s="408" t="s">
        <v>885</v>
      </c>
      <c r="AV287" s="406" t="s">
        <v>406</v>
      </c>
      <c r="AW287" s="406" t="s">
        <v>409</v>
      </c>
      <c r="AX287" s="406" t="s">
        <v>883</v>
      </c>
      <c r="AY287" s="408" t="s">
        <v>401</v>
      </c>
    </row>
    <row r="288" spans="2:65" s="318" customFormat="1" ht="16.5" customHeight="1">
      <c r="B288" s="319"/>
      <c r="C288" s="411" t="s">
        <v>721</v>
      </c>
      <c r="D288" s="411" t="s">
        <v>436</v>
      </c>
      <c r="E288" s="412" t="s">
        <v>1095</v>
      </c>
      <c r="F288" s="470" t="s">
        <v>678</v>
      </c>
      <c r="G288" s="471" t="s">
        <v>1008</v>
      </c>
      <c r="H288" s="472">
        <v>105.27</v>
      </c>
      <c r="I288" s="476"/>
      <c r="J288" s="413">
        <f>ROUND(I288*H288,2)</f>
        <v>0</v>
      </c>
      <c r="K288" s="414"/>
      <c r="L288" s="415"/>
      <c r="M288" s="416" t="s">
        <v>335</v>
      </c>
      <c r="N288" s="417" t="s">
        <v>353</v>
      </c>
      <c r="O288" s="388">
        <v>0</v>
      </c>
      <c r="P288" s="388">
        <f>O288*H288</f>
        <v>0</v>
      </c>
      <c r="Q288" s="388">
        <v>0.222</v>
      </c>
      <c r="R288" s="388">
        <f>Q288*H288</f>
        <v>23.36994</v>
      </c>
      <c r="S288" s="388">
        <v>0</v>
      </c>
      <c r="T288" s="389">
        <f>S288*H288</f>
        <v>0</v>
      </c>
      <c r="AR288" s="390" t="s">
        <v>435</v>
      </c>
      <c r="AT288" s="390" t="s">
        <v>436</v>
      </c>
      <c r="AU288" s="390" t="s">
        <v>885</v>
      </c>
      <c r="AY288" s="311" t="s">
        <v>401</v>
      </c>
      <c r="BE288" s="391">
        <f>IF(N288="základní",J288,0)</f>
        <v>0</v>
      </c>
      <c r="BF288" s="391">
        <f>IF(N288="snížená",J288,0)</f>
        <v>0</v>
      </c>
      <c r="BG288" s="391">
        <f>IF(N288="zákl. přenesená",J288,0)</f>
        <v>0</v>
      </c>
      <c r="BH288" s="391">
        <f>IF(N288="sníž. přenesená",J288,0)</f>
        <v>0</v>
      </c>
      <c r="BI288" s="391">
        <f>IF(N288="nulová",J288,0)</f>
        <v>0</v>
      </c>
      <c r="BJ288" s="311" t="s">
        <v>883</v>
      </c>
      <c r="BK288" s="391">
        <f>ROUND(I288*H288,2)</f>
        <v>0</v>
      </c>
      <c r="BL288" s="311" t="s">
        <v>406</v>
      </c>
      <c r="BM288" s="390" t="s">
        <v>722</v>
      </c>
    </row>
    <row r="289" spans="2:65" s="318" customFormat="1">
      <c r="B289" s="319"/>
      <c r="D289" s="392" t="s">
        <v>545</v>
      </c>
      <c r="F289" s="463" t="s">
        <v>678</v>
      </c>
      <c r="L289" s="319"/>
      <c r="M289" s="393"/>
      <c r="T289" s="394"/>
      <c r="AT289" s="311" t="s">
        <v>545</v>
      </c>
      <c r="AU289" s="311" t="s">
        <v>885</v>
      </c>
    </row>
    <row r="290" spans="2:65" s="396" customFormat="1">
      <c r="B290" s="397"/>
      <c r="D290" s="392" t="s">
        <v>966</v>
      </c>
      <c r="F290" s="465" t="s">
        <v>647</v>
      </c>
      <c r="H290" s="466">
        <v>105.27</v>
      </c>
      <c r="L290" s="397"/>
      <c r="M290" s="399"/>
      <c r="T290" s="400"/>
      <c r="AT290" s="398" t="s">
        <v>966</v>
      </c>
      <c r="AU290" s="398" t="s">
        <v>885</v>
      </c>
      <c r="AV290" s="396" t="s">
        <v>885</v>
      </c>
      <c r="AW290" s="396" t="s">
        <v>331</v>
      </c>
      <c r="AX290" s="396" t="s">
        <v>883</v>
      </c>
      <c r="AY290" s="398" t="s">
        <v>401</v>
      </c>
    </row>
    <row r="291" spans="2:65" s="318" customFormat="1" ht="16.5" customHeight="1">
      <c r="B291" s="319"/>
      <c r="C291" s="382" t="s">
        <v>723</v>
      </c>
      <c r="D291" s="382" t="s">
        <v>402</v>
      </c>
      <c r="E291" s="383" t="s">
        <v>724</v>
      </c>
      <c r="F291" s="460" t="s">
        <v>725</v>
      </c>
      <c r="G291" s="461" t="s">
        <v>1069</v>
      </c>
      <c r="H291" s="462">
        <v>14.4</v>
      </c>
      <c r="I291" s="475"/>
      <c r="J291" s="384">
        <f>ROUND(I291*H291,2)</f>
        <v>0</v>
      </c>
      <c r="K291" s="385"/>
      <c r="L291" s="319"/>
      <c r="M291" s="386" t="s">
        <v>335</v>
      </c>
      <c r="N291" s="387" t="s">
        <v>353</v>
      </c>
      <c r="O291" s="388">
        <v>0.27200000000000002</v>
      </c>
      <c r="P291" s="388">
        <f>O291*H291</f>
        <v>3.9168000000000003</v>
      </c>
      <c r="Q291" s="388">
        <v>0.13944999999999999</v>
      </c>
      <c r="R291" s="388">
        <f>Q291*H291</f>
        <v>2.0080800000000001</v>
      </c>
      <c r="S291" s="388">
        <v>0</v>
      </c>
      <c r="T291" s="389">
        <f>S291*H291</f>
        <v>0</v>
      </c>
      <c r="AR291" s="390" t="s">
        <v>406</v>
      </c>
      <c r="AT291" s="390" t="s">
        <v>402</v>
      </c>
      <c r="AU291" s="390" t="s">
        <v>885</v>
      </c>
      <c r="AY291" s="311" t="s">
        <v>401</v>
      </c>
      <c r="BE291" s="391">
        <f>IF(N291="základní",J291,0)</f>
        <v>0</v>
      </c>
      <c r="BF291" s="391">
        <f>IF(N291="snížená",J291,0)</f>
        <v>0</v>
      </c>
      <c r="BG291" s="391">
        <f>IF(N291="zákl. přenesená",J291,0)</f>
        <v>0</v>
      </c>
      <c r="BH291" s="391">
        <f>IF(N291="sníž. přenesená",J291,0)</f>
        <v>0</v>
      </c>
      <c r="BI291" s="391">
        <f>IF(N291="nulová",J291,0)</f>
        <v>0</v>
      </c>
      <c r="BJ291" s="311" t="s">
        <v>883</v>
      </c>
      <c r="BK291" s="391">
        <f>ROUND(I291*H291,2)</f>
        <v>0</v>
      </c>
      <c r="BL291" s="311" t="s">
        <v>406</v>
      </c>
      <c r="BM291" s="390" t="s">
        <v>726</v>
      </c>
    </row>
    <row r="292" spans="2:65" s="318" customFormat="1">
      <c r="B292" s="319"/>
      <c r="D292" s="392" t="s">
        <v>545</v>
      </c>
      <c r="F292" s="463" t="s">
        <v>725</v>
      </c>
      <c r="L292" s="319"/>
      <c r="M292" s="393"/>
      <c r="T292" s="394"/>
      <c r="AT292" s="311" t="s">
        <v>545</v>
      </c>
      <c r="AU292" s="311" t="s">
        <v>885</v>
      </c>
    </row>
    <row r="293" spans="2:65" s="318" customFormat="1" ht="18">
      <c r="B293" s="319"/>
      <c r="D293" s="392" t="s">
        <v>549</v>
      </c>
      <c r="F293" s="464" t="s">
        <v>727</v>
      </c>
      <c r="L293" s="319"/>
      <c r="M293" s="393"/>
      <c r="T293" s="394"/>
      <c r="AT293" s="311" t="s">
        <v>549</v>
      </c>
      <c r="AU293" s="311" t="s">
        <v>885</v>
      </c>
    </row>
    <row r="294" spans="2:65" s="396" customFormat="1">
      <c r="B294" s="397"/>
      <c r="D294" s="392" t="s">
        <v>966</v>
      </c>
      <c r="E294" s="398" t="s">
        <v>335</v>
      </c>
      <c r="F294" s="465" t="s">
        <v>728</v>
      </c>
      <c r="H294" s="466">
        <v>14.4</v>
      </c>
      <c r="L294" s="397"/>
      <c r="M294" s="399"/>
      <c r="T294" s="400"/>
      <c r="AT294" s="398" t="s">
        <v>966</v>
      </c>
      <c r="AU294" s="398" t="s">
        <v>885</v>
      </c>
      <c r="AV294" s="396" t="s">
        <v>885</v>
      </c>
      <c r="AW294" s="396" t="s">
        <v>409</v>
      </c>
      <c r="AX294" s="396" t="s">
        <v>883</v>
      </c>
      <c r="AY294" s="398" t="s">
        <v>401</v>
      </c>
    </row>
    <row r="295" spans="2:65" s="318" customFormat="1" ht="16.5" customHeight="1">
      <c r="B295" s="319"/>
      <c r="C295" s="411" t="s">
        <v>719</v>
      </c>
      <c r="D295" s="411" t="s">
        <v>436</v>
      </c>
      <c r="E295" s="412" t="s">
        <v>729</v>
      </c>
      <c r="F295" s="470" t="s">
        <v>730</v>
      </c>
      <c r="G295" s="471" t="s">
        <v>972</v>
      </c>
      <c r="H295" s="472">
        <v>12</v>
      </c>
      <c r="I295" s="476"/>
      <c r="J295" s="413">
        <f>ROUND(I295*H295,2)</f>
        <v>0</v>
      </c>
      <c r="K295" s="414"/>
      <c r="L295" s="415"/>
      <c r="M295" s="416" t="s">
        <v>335</v>
      </c>
      <c r="N295" s="417" t="s">
        <v>353</v>
      </c>
      <c r="O295" s="388">
        <v>0</v>
      </c>
      <c r="P295" s="388">
        <f>O295*H295</f>
        <v>0</v>
      </c>
      <c r="Q295" s="388">
        <v>0.193</v>
      </c>
      <c r="R295" s="388">
        <f>Q295*H295</f>
        <v>2.3159999999999998</v>
      </c>
      <c r="S295" s="388">
        <v>0</v>
      </c>
      <c r="T295" s="389">
        <f>S295*H295</f>
        <v>0</v>
      </c>
      <c r="AR295" s="390" t="s">
        <v>435</v>
      </c>
      <c r="AT295" s="390" t="s">
        <v>436</v>
      </c>
      <c r="AU295" s="390" t="s">
        <v>885</v>
      </c>
      <c r="AY295" s="311" t="s">
        <v>401</v>
      </c>
      <c r="BE295" s="391">
        <f>IF(N295="základní",J295,0)</f>
        <v>0</v>
      </c>
      <c r="BF295" s="391">
        <f>IF(N295="snížená",J295,0)</f>
        <v>0</v>
      </c>
      <c r="BG295" s="391">
        <f>IF(N295="zákl. přenesená",J295,0)</f>
        <v>0</v>
      </c>
      <c r="BH295" s="391">
        <f>IF(N295="sníž. přenesená",J295,0)</f>
        <v>0</v>
      </c>
      <c r="BI295" s="391">
        <f>IF(N295="nulová",J295,0)</f>
        <v>0</v>
      </c>
      <c r="BJ295" s="311" t="s">
        <v>883</v>
      </c>
      <c r="BK295" s="391">
        <f>ROUND(I295*H295,2)</f>
        <v>0</v>
      </c>
      <c r="BL295" s="311" t="s">
        <v>406</v>
      </c>
      <c r="BM295" s="390" t="s">
        <v>731</v>
      </c>
    </row>
    <row r="296" spans="2:65" s="318" customFormat="1">
      <c r="B296" s="319"/>
      <c r="D296" s="392" t="s">
        <v>545</v>
      </c>
      <c r="F296" s="463" t="s">
        <v>730</v>
      </c>
      <c r="L296" s="319"/>
      <c r="M296" s="393"/>
      <c r="T296" s="394"/>
      <c r="AT296" s="311" t="s">
        <v>545</v>
      </c>
      <c r="AU296" s="311" t="s">
        <v>885</v>
      </c>
    </row>
    <row r="297" spans="2:65" s="318" customFormat="1" ht="16.5" customHeight="1">
      <c r="B297" s="319"/>
      <c r="C297" s="382" t="s">
        <v>732</v>
      </c>
      <c r="D297" s="382" t="s">
        <v>402</v>
      </c>
      <c r="E297" s="383" t="s">
        <v>733</v>
      </c>
      <c r="F297" s="460" t="s">
        <v>734</v>
      </c>
      <c r="G297" s="461" t="s">
        <v>1069</v>
      </c>
      <c r="H297" s="462">
        <v>4</v>
      </c>
      <c r="I297" s="475"/>
      <c r="J297" s="384">
        <f>ROUND(I297*H297,2)</f>
        <v>0</v>
      </c>
      <c r="K297" s="385"/>
      <c r="L297" s="319"/>
      <c r="M297" s="386" t="s">
        <v>335</v>
      </c>
      <c r="N297" s="387" t="s">
        <v>353</v>
      </c>
      <c r="O297" s="388">
        <v>0.19600000000000001</v>
      </c>
      <c r="P297" s="388">
        <f>O297*H297</f>
        <v>0.78400000000000003</v>
      </c>
      <c r="Q297" s="388">
        <v>0</v>
      </c>
      <c r="R297" s="388">
        <f>Q297*H297</f>
        <v>0</v>
      </c>
      <c r="S297" s="388">
        <v>0</v>
      </c>
      <c r="T297" s="389">
        <f>S297*H297</f>
        <v>0</v>
      </c>
      <c r="AR297" s="390" t="s">
        <v>406</v>
      </c>
      <c r="AT297" s="390" t="s">
        <v>402</v>
      </c>
      <c r="AU297" s="390" t="s">
        <v>885</v>
      </c>
      <c r="AY297" s="311" t="s">
        <v>401</v>
      </c>
      <c r="BE297" s="391">
        <f>IF(N297="základní",J297,0)</f>
        <v>0</v>
      </c>
      <c r="BF297" s="391">
        <f>IF(N297="snížená",J297,0)</f>
        <v>0</v>
      </c>
      <c r="BG297" s="391">
        <f>IF(N297="zákl. přenesená",J297,0)</f>
        <v>0</v>
      </c>
      <c r="BH297" s="391">
        <f>IF(N297="sníž. přenesená",J297,0)</f>
        <v>0</v>
      </c>
      <c r="BI297" s="391">
        <f>IF(N297="nulová",J297,0)</f>
        <v>0</v>
      </c>
      <c r="BJ297" s="311" t="s">
        <v>883</v>
      </c>
      <c r="BK297" s="391">
        <f>ROUND(I297*H297,2)</f>
        <v>0</v>
      </c>
      <c r="BL297" s="311" t="s">
        <v>406</v>
      </c>
      <c r="BM297" s="390" t="s">
        <v>735</v>
      </c>
    </row>
    <row r="298" spans="2:65" s="318" customFormat="1">
      <c r="B298" s="319"/>
      <c r="D298" s="392" t="s">
        <v>545</v>
      </c>
      <c r="F298" s="463" t="s">
        <v>736</v>
      </c>
      <c r="L298" s="319"/>
      <c r="M298" s="393"/>
      <c r="T298" s="394"/>
      <c r="AT298" s="311" t="s">
        <v>545</v>
      </c>
      <c r="AU298" s="311" t="s">
        <v>885</v>
      </c>
    </row>
    <row r="299" spans="2:65" s="318" customFormat="1">
      <c r="B299" s="319"/>
      <c r="D299" s="392" t="s">
        <v>547</v>
      </c>
      <c r="F299" s="395" t="s">
        <v>737</v>
      </c>
      <c r="L299" s="319"/>
      <c r="M299" s="393"/>
      <c r="T299" s="394"/>
      <c r="AT299" s="311" t="s">
        <v>547</v>
      </c>
      <c r="AU299" s="311" t="s">
        <v>885</v>
      </c>
    </row>
    <row r="300" spans="2:65" s="370" customFormat="1" ht="23.15" customHeight="1">
      <c r="B300" s="371"/>
      <c r="D300" s="372" t="s">
        <v>398</v>
      </c>
      <c r="E300" s="380" t="s">
        <v>738</v>
      </c>
      <c r="F300" s="380" t="s">
        <v>739</v>
      </c>
      <c r="J300" s="381">
        <f>BK300</f>
        <v>0</v>
      </c>
      <c r="L300" s="371"/>
      <c r="M300" s="375"/>
      <c r="P300" s="376">
        <f>SUM(P301:P316)</f>
        <v>68.25</v>
      </c>
      <c r="R300" s="376">
        <f>SUM(R301:R316)</f>
        <v>0</v>
      </c>
      <c r="T300" s="377">
        <f>SUM(T301:T316)</f>
        <v>0</v>
      </c>
      <c r="AR300" s="372" t="s">
        <v>883</v>
      </c>
      <c r="AT300" s="378" t="s">
        <v>398</v>
      </c>
      <c r="AU300" s="378" t="s">
        <v>883</v>
      </c>
      <c r="AY300" s="372" t="s">
        <v>401</v>
      </c>
      <c r="BK300" s="379">
        <f>SUM(BK301:BK316)</f>
        <v>0</v>
      </c>
    </row>
    <row r="301" spans="2:65" s="318" customFormat="1" ht="16.5" customHeight="1">
      <c r="B301" s="319"/>
      <c r="C301" s="382" t="s">
        <v>740</v>
      </c>
      <c r="D301" s="382" t="s">
        <v>402</v>
      </c>
      <c r="E301" s="383" t="s">
        <v>741</v>
      </c>
      <c r="F301" s="460" t="s">
        <v>742</v>
      </c>
      <c r="G301" s="461" t="s">
        <v>1042</v>
      </c>
      <c r="H301" s="462">
        <v>78</v>
      </c>
      <c r="I301" s="475"/>
      <c r="J301" s="384">
        <f>ROUND(I301*H301,2)</f>
        <v>0</v>
      </c>
      <c r="K301" s="385"/>
      <c r="L301" s="319"/>
      <c r="M301" s="386" t="s">
        <v>335</v>
      </c>
      <c r="N301" s="387" t="s">
        <v>353</v>
      </c>
      <c r="O301" s="388">
        <v>0.83499999999999996</v>
      </c>
      <c r="P301" s="388">
        <f>O301*H301</f>
        <v>65.13</v>
      </c>
      <c r="Q301" s="388">
        <v>0</v>
      </c>
      <c r="R301" s="388">
        <f>Q301*H301</f>
        <v>0</v>
      </c>
      <c r="S301" s="388">
        <v>0</v>
      </c>
      <c r="T301" s="389">
        <f>S301*H301</f>
        <v>0</v>
      </c>
      <c r="AR301" s="390" t="s">
        <v>406</v>
      </c>
      <c r="AT301" s="390" t="s">
        <v>402</v>
      </c>
      <c r="AU301" s="390" t="s">
        <v>885</v>
      </c>
      <c r="AY301" s="311" t="s">
        <v>401</v>
      </c>
      <c r="BE301" s="391">
        <f>IF(N301="základní",J301,0)</f>
        <v>0</v>
      </c>
      <c r="BF301" s="391">
        <f>IF(N301="snížená",J301,0)</f>
        <v>0</v>
      </c>
      <c r="BG301" s="391">
        <f>IF(N301="zákl. přenesená",J301,0)</f>
        <v>0</v>
      </c>
      <c r="BH301" s="391">
        <f>IF(N301="sníž. přenesená",J301,0)</f>
        <v>0</v>
      </c>
      <c r="BI301" s="391">
        <f>IF(N301="nulová",J301,0)</f>
        <v>0</v>
      </c>
      <c r="BJ301" s="311" t="s">
        <v>883</v>
      </c>
      <c r="BK301" s="391">
        <f>ROUND(I301*H301,2)</f>
        <v>0</v>
      </c>
      <c r="BL301" s="311" t="s">
        <v>406</v>
      </c>
      <c r="BM301" s="390" t="s">
        <v>743</v>
      </c>
    </row>
    <row r="302" spans="2:65" s="318" customFormat="1">
      <c r="B302" s="319"/>
      <c r="D302" s="392" t="s">
        <v>545</v>
      </c>
      <c r="F302" s="463" t="s">
        <v>744</v>
      </c>
      <c r="L302" s="319"/>
      <c r="M302" s="393"/>
      <c r="T302" s="394"/>
      <c r="AT302" s="311" t="s">
        <v>545</v>
      </c>
      <c r="AU302" s="311" t="s">
        <v>885</v>
      </c>
    </row>
    <row r="303" spans="2:65" s="318" customFormat="1">
      <c r="B303" s="319"/>
      <c r="D303" s="392" t="s">
        <v>547</v>
      </c>
      <c r="F303" s="395" t="s">
        <v>745</v>
      </c>
      <c r="L303" s="319"/>
      <c r="M303" s="393"/>
      <c r="T303" s="394"/>
      <c r="AT303" s="311" t="s">
        <v>547</v>
      </c>
      <c r="AU303" s="311" t="s">
        <v>885</v>
      </c>
    </row>
    <row r="304" spans="2:65" s="401" customFormat="1">
      <c r="B304" s="402"/>
      <c r="D304" s="392" t="s">
        <v>966</v>
      </c>
      <c r="E304" s="403" t="s">
        <v>335</v>
      </c>
      <c r="F304" s="467" t="s">
        <v>746</v>
      </c>
      <c r="H304" s="403" t="s">
        <v>335</v>
      </c>
      <c r="L304" s="402"/>
      <c r="M304" s="404"/>
      <c r="T304" s="405"/>
      <c r="AT304" s="403" t="s">
        <v>966</v>
      </c>
      <c r="AU304" s="403" t="s">
        <v>885</v>
      </c>
      <c r="AV304" s="401" t="s">
        <v>883</v>
      </c>
      <c r="AW304" s="401" t="s">
        <v>409</v>
      </c>
      <c r="AX304" s="401" t="s">
        <v>400</v>
      </c>
      <c r="AY304" s="403" t="s">
        <v>401</v>
      </c>
    </row>
    <row r="305" spans="2:65" s="396" customFormat="1">
      <c r="B305" s="397"/>
      <c r="D305" s="392" t="s">
        <v>966</v>
      </c>
      <c r="E305" s="398" t="s">
        <v>335</v>
      </c>
      <c r="F305" s="465" t="s">
        <v>648</v>
      </c>
      <c r="H305" s="466">
        <v>71.5</v>
      </c>
      <c r="L305" s="397"/>
      <c r="M305" s="399"/>
      <c r="T305" s="400"/>
      <c r="AT305" s="398" t="s">
        <v>966</v>
      </c>
      <c r="AU305" s="398" t="s">
        <v>885</v>
      </c>
      <c r="AV305" s="396" t="s">
        <v>885</v>
      </c>
      <c r="AW305" s="396" t="s">
        <v>409</v>
      </c>
      <c r="AX305" s="396" t="s">
        <v>400</v>
      </c>
      <c r="AY305" s="398" t="s">
        <v>401</v>
      </c>
    </row>
    <row r="306" spans="2:65" s="401" customFormat="1">
      <c r="B306" s="402"/>
      <c r="D306" s="392" t="s">
        <v>966</v>
      </c>
      <c r="E306" s="403" t="s">
        <v>335</v>
      </c>
      <c r="F306" s="467" t="s">
        <v>747</v>
      </c>
      <c r="H306" s="403" t="s">
        <v>335</v>
      </c>
      <c r="L306" s="402"/>
      <c r="M306" s="404"/>
      <c r="T306" s="405"/>
      <c r="AT306" s="403" t="s">
        <v>966</v>
      </c>
      <c r="AU306" s="403" t="s">
        <v>885</v>
      </c>
      <c r="AV306" s="401" t="s">
        <v>883</v>
      </c>
      <c r="AW306" s="401" t="s">
        <v>409</v>
      </c>
      <c r="AX306" s="401" t="s">
        <v>400</v>
      </c>
      <c r="AY306" s="403" t="s">
        <v>401</v>
      </c>
    </row>
    <row r="307" spans="2:65" s="396" customFormat="1">
      <c r="B307" s="397"/>
      <c r="D307" s="392" t="s">
        <v>966</v>
      </c>
      <c r="E307" s="398" t="s">
        <v>335</v>
      </c>
      <c r="F307" s="465" t="s">
        <v>649</v>
      </c>
      <c r="H307" s="466">
        <v>6.5</v>
      </c>
      <c r="L307" s="397"/>
      <c r="M307" s="399"/>
      <c r="T307" s="400"/>
      <c r="AT307" s="398" t="s">
        <v>966</v>
      </c>
      <c r="AU307" s="398" t="s">
        <v>885</v>
      </c>
      <c r="AV307" s="396" t="s">
        <v>885</v>
      </c>
      <c r="AW307" s="396" t="s">
        <v>409</v>
      </c>
      <c r="AX307" s="396" t="s">
        <v>400</v>
      </c>
      <c r="AY307" s="398" t="s">
        <v>401</v>
      </c>
    </row>
    <row r="308" spans="2:65" s="406" customFormat="1">
      <c r="B308" s="407"/>
      <c r="D308" s="392" t="s">
        <v>966</v>
      </c>
      <c r="E308" s="408" t="s">
        <v>335</v>
      </c>
      <c r="F308" s="468" t="s">
        <v>585</v>
      </c>
      <c r="H308" s="469">
        <v>78</v>
      </c>
      <c r="L308" s="407"/>
      <c r="M308" s="409"/>
      <c r="T308" s="410"/>
      <c r="AT308" s="408" t="s">
        <v>966</v>
      </c>
      <c r="AU308" s="408" t="s">
        <v>885</v>
      </c>
      <c r="AV308" s="406" t="s">
        <v>406</v>
      </c>
      <c r="AW308" s="406" t="s">
        <v>409</v>
      </c>
      <c r="AX308" s="406" t="s">
        <v>883</v>
      </c>
      <c r="AY308" s="408" t="s">
        <v>401</v>
      </c>
    </row>
    <row r="309" spans="2:65" s="318" customFormat="1" ht="16.5" customHeight="1">
      <c r="B309" s="319"/>
      <c r="C309" s="382" t="s">
        <v>748</v>
      </c>
      <c r="D309" s="382" t="s">
        <v>402</v>
      </c>
      <c r="E309" s="383" t="s">
        <v>749</v>
      </c>
      <c r="F309" s="460" t="s">
        <v>750</v>
      </c>
      <c r="G309" s="461" t="s">
        <v>1042</v>
      </c>
      <c r="H309" s="462">
        <v>780</v>
      </c>
      <c r="I309" s="475"/>
      <c r="J309" s="384">
        <f>ROUND(I309*H309,2)</f>
        <v>0</v>
      </c>
      <c r="K309" s="385"/>
      <c r="L309" s="319"/>
      <c r="M309" s="386" t="s">
        <v>335</v>
      </c>
      <c r="N309" s="387" t="s">
        <v>353</v>
      </c>
      <c r="O309" s="388">
        <v>4.0000000000000001E-3</v>
      </c>
      <c r="P309" s="388">
        <f>O309*H309</f>
        <v>3.12</v>
      </c>
      <c r="Q309" s="388">
        <v>0</v>
      </c>
      <c r="R309" s="388">
        <f>Q309*H309</f>
        <v>0</v>
      </c>
      <c r="S309" s="388">
        <v>0</v>
      </c>
      <c r="T309" s="389">
        <f>S309*H309</f>
        <v>0</v>
      </c>
      <c r="AR309" s="390" t="s">
        <v>406</v>
      </c>
      <c r="AT309" s="390" t="s">
        <v>402</v>
      </c>
      <c r="AU309" s="390" t="s">
        <v>885</v>
      </c>
      <c r="AY309" s="311" t="s">
        <v>401</v>
      </c>
      <c r="BE309" s="391">
        <f>IF(N309="základní",J309,0)</f>
        <v>0</v>
      </c>
      <c r="BF309" s="391">
        <f>IF(N309="snížená",J309,0)</f>
        <v>0</v>
      </c>
      <c r="BG309" s="391">
        <f>IF(N309="zákl. přenesená",J309,0)</f>
        <v>0</v>
      </c>
      <c r="BH309" s="391">
        <f>IF(N309="sníž. přenesená",J309,0)</f>
        <v>0</v>
      </c>
      <c r="BI309" s="391">
        <f>IF(N309="nulová",J309,0)</f>
        <v>0</v>
      </c>
      <c r="BJ309" s="311" t="s">
        <v>883</v>
      </c>
      <c r="BK309" s="391">
        <f>ROUND(I309*H309,2)</f>
        <v>0</v>
      </c>
      <c r="BL309" s="311" t="s">
        <v>406</v>
      </c>
      <c r="BM309" s="390" t="s">
        <v>751</v>
      </c>
    </row>
    <row r="310" spans="2:65" s="318" customFormat="1" ht="18">
      <c r="B310" s="319"/>
      <c r="D310" s="392" t="s">
        <v>545</v>
      </c>
      <c r="F310" s="463" t="s">
        <v>752</v>
      </c>
      <c r="L310" s="319"/>
      <c r="M310" s="393"/>
      <c r="T310" s="394"/>
      <c r="AT310" s="311" t="s">
        <v>545</v>
      </c>
      <c r="AU310" s="311" t="s">
        <v>885</v>
      </c>
    </row>
    <row r="311" spans="2:65" s="318" customFormat="1">
      <c r="B311" s="319"/>
      <c r="D311" s="392" t="s">
        <v>547</v>
      </c>
      <c r="F311" s="395" t="s">
        <v>753</v>
      </c>
      <c r="L311" s="319"/>
      <c r="M311" s="393"/>
      <c r="T311" s="394"/>
      <c r="AT311" s="311" t="s">
        <v>547</v>
      </c>
      <c r="AU311" s="311" t="s">
        <v>885</v>
      </c>
    </row>
    <row r="312" spans="2:65" s="396" customFormat="1">
      <c r="B312" s="397"/>
      <c r="D312" s="392" t="s">
        <v>966</v>
      </c>
      <c r="E312" s="398" t="s">
        <v>335</v>
      </c>
      <c r="F312" s="465" t="s">
        <v>650</v>
      </c>
      <c r="H312" s="466">
        <v>780</v>
      </c>
      <c r="L312" s="397"/>
      <c r="M312" s="399"/>
      <c r="T312" s="400"/>
      <c r="AT312" s="398" t="s">
        <v>966</v>
      </c>
      <c r="AU312" s="398" t="s">
        <v>885</v>
      </c>
      <c r="AV312" s="396" t="s">
        <v>885</v>
      </c>
      <c r="AW312" s="396" t="s">
        <v>409</v>
      </c>
      <c r="AX312" s="396" t="s">
        <v>883</v>
      </c>
      <c r="AY312" s="398" t="s">
        <v>401</v>
      </c>
    </row>
    <row r="313" spans="2:65" s="318" customFormat="1" ht="24.25" customHeight="1">
      <c r="B313" s="319"/>
      <c r="C313" s="382" t="s">
        <v>754</v>
      </c>
      <c r="D313" s="382" t="s">
        <v>402</v>
      </c>
      <c r="E313" s="383" t="s">
        <v>755</v>
      </c>
      <c r="F313" s="460" t="s">
        <v>756</v>
      </c>
      <c r="G313" s="461" t="s">
        <v>1042</v>
      </c>
      <c r="H313" s="462">
        <v>78</v>
      </c>
      <c r="I313" s="475"/>
      <c r="J313" s="384">
        <f>ROUND(I313*H313,2)</f>
        <v>0</v>
      </c>
      <c r="K313" s="385"/>
      <c r="L313" s="319"/>
      <c r="M313" s="386" t="s">
        <v>335</v>
      </c>
      <c r="N313" s="387" t="s">
        <v>353</v>
      </c>
      <c r="O313" s="388">
        <v>0</v>
      </c>
      <c r="P313" s="388">
        <f>O313*H313</f>
        <v>0</v>
      </c>
      <c r="Q313" s="388">
        <v>0</v>
      </c>
      <c r="R313" s="388">
        <f>Q313*H313</f>
        <v>0</v>
      </c>
      <c r="S313" s="388">
        <v>0</v>
      </c>
      <c r="T313" s="389">
        <f>S313*H313</f>
        <v>0</v>
      </c>
      <c r="AR313" s="390" t="s">
        <v>406</v>
      </c>
      <c r="AT313" s="390" t="s">
        <v>402</v>
      </c>
      <c r="AU313" s="390" t="s">
        <v>885</v>
      </c>
      <c r="AY313" s="311" t="s">
        <v>401</v>
      </c>
      <c r="BE313" s="391">
        <f>IF(N313="základní",J313,0)</f>
        <v>0</v>
      </c>
      <c r="BF313" s="391">
        <f>IF(N313="snížená",J313,0)</f>
        <v>0</v>
      </c>
      <c r="BG313" s="391">
        <f>IF(N313="zákl. přenesená",J313,0)</f>
        <v>0</v>
      </c>
      <c r="BH313" s="391">
        <f>IF(N313="sníž. přenesená",J313,0)</f>
        <v>0</v>
      </c>
      <c r="BI313" s="391">
        <f>IF(N313="nulová",J313,0)</f>
        <v>0</v>
      </c>
      <c r="BJ313" s="311" t="s">
        <v>883</v>
      </c>
      <c r="BK313" s="391">
        <f>ROUND(I313*H313,2)</f>
        <v>0</v>
      </c>
      <c r="BL313" s="311" t="s">
        <v>406</v>
      </c>
      <c r="BM313" s="390" t="s">
        <v>757</v>
      </c>
    </row>
    <row r="314" spans="2:65" s="318" customFormat="1" ht="18">
      <c r="B314" s="319"/>
      <c r="D314" s="392" t="s">
        <v>545</v>
      </c>
      <c r="F314" s="463" t="s">
        <v>758</v>
      </c>
      <c r="L314" s="319"/>
      <c r="M314" s="393"/>
      <c r="T314" s="394"/>
      <c r="AT314" s="311" t="s">
        <v>545</v>
      </c>
      <c r="AU314" s="311" t="s">
        <v>885</v>
      </c>
    </row>
    <row r="315" spans="2:65" s="318" customFormat="1">
      <c r="B315" s="319"/>
      <c r="D315" s="392" t="s">
        <v>547</v>
      </c>
      <c r="F315" s="395" t="s">
        <v>759</v>
      </c>
      <c r="L315" s="319"/>
      <c r="M315" s="393"/>
      <c r="T315" s="394"/>
      <c r="AT315" s="311" t="s">
        <v>547</v>
      </c>
      <c r="AU315" s="311" t="s">
        <v>885</v>
      </c>
    </row>
    <row r="316" spans="2:65" s="396" customFormat="1">
      <c r="B316" s="397"/>
      <c r="D316" s="392" t="s">
        <v>966</v>
      </c>
      <c r="E316" s="398" t="s">
        <v>335</v>
      </c>
      <c r="F316" s="465" t="s">
        <v>651</v>
      </c>
      <c r="H316" s="466">
        <v>78</v>
      </c>
      <c r="L316" s="397"/>
      <c r="M316" s="399"/>
      <c r="T316" s="400"/>
      <c r="AT316" s="398" t="s">
        <v>966</v>
      </c>
      <c r="AU316" s="398" t="s">
        <v>885</v>
      </c>
      <c r="AV316" s="396" t="s">
        <v>885</v>
      </c>
      <c r="AW316" s="396" t="s">
        <v>409</v>
      </c>
      <c r="AX316" s="396" t="s">
        <v>883</v>
      </c>
      <c r="AY316" s="398" t="s">
        <v>401</v>
      </c>
    </row>
    <row r="317" spans="2:65" s="370" customFormat="1" ht="23.15" customHeight="1">
      <c r="B317" s="371"/>
      <c r="D317" s="372" t="s">
        <v>398</v>
      </c>
      <c r="E317" s="380" t="s">
        <v>524</v>
      </c>
      <c r="F317" s="380" t="s">
        <v>248</v>
      </c>
      <c r="J317" s="381">
        <f>BK317</f>
        <v>0</v>
      </c>
      <c r="L317" s="371"/>
      <c r="M317" s="375"/>
      <c r="P317" s="376">
        <f>SUM(P318:P320)</f>
        <v>241.31684700000002</v>
      </c>
      <c r="R317" s="376">
        <f>SUM(R318:R320)</f>
        <v>0</v>
      </c>
      <c r="T317" s="377">
        <f>SUM(T318:T320)</f>
        <v>0</v>
      </c>
      <c r="AR317" s="372" t="s">
        <v>883</v>
      </c>
      <c r="AT317" s="378" t="s">
        <v>398</v>
      </c>
      <c r="AU317" s="378" t="s">
        <v>883</v>
      </c>
      <c r="AY317" s="372" t="s">
        <v>401</v>
      </c>
      <c r="BK317" s="379">
        <f>SUM(BK318:BK320)</f>
        <v>0</v>
      </c>
    </row>
    <row r="318" spans="2:65" s="318" customFormat="1" ht="16.5" customHeight="1">
      <c r="B318" s="319"/>
      <c r="C318" s="382" t="s">
        <v>760</v>
      </c>
      <c r="D318" s="382" t="s">
        <v>402</v>
      </c>
      <c r="E318" s="383" t="s">
        <v>761</v>
      </c>
      <c r="F318" s="460" t="s">
        <v>762</v>
      </c>
      <c r="G318" s="461" t="s">
        <v>1042</v>
      </c>
      <c r="H318" s="462">
        <v>607.851</v>
      </c>
      <c r="I318" s="475"/>
      <c r="J318" s="384">
        <f>ROUND(I318*H318,2)</f>
        <v>0</v>
      </c>
      <c r="K318" s="385"/>
      <c r="L318" s="319"/>
      <c r="M318" s="386" t="s">
        <v>335</v>
      </c>
      <c r="N318" s="387" t="s">
        <v>353</v>
      </c>
      <c r="O318" s="388">
        <v>0.39700000000000002</v>
      </c>
      <c r="P318" s="388">
        <f>O318*H318</f>
        <v>241.31684700000002</v>
      </c>
      <c r="Q318" s="388">
        <v>0</v>
      </c>
      <c r="R318" s="388">
        <f>Q318*H318</f>
        <v>0</v>
      </c>
      <c r="S318" s="388">
        <v>0</v>
      </c>
      <c r="T318" s="389">
        <f>S318*H318</f>
        <v>0</v>
      </c>
      <c r="AR318" s="390" t="s">
        <v>406</v>
      </c>
      <c r="AT318" s="390" t="s">
        <v>402</v>
      </c>
      <c r="AU318" s="390" t="s">
        <v>885</v>
      </c>
      <c r="AY318" s="311" t="s">
        <v>401</v>
      </c>
      <c r="BE318" s="391">
        <f>IF(N318="základní",J318,0)</f>
        <v>0</v>
      </c>
      <c r="BF318" s="391">
        <f>IF(N318="snížená",J318,0)</f>
        <v>0</v>
      </c>
      <c r="BG318" s="391">
        <f>IF(N318="zákl. přenesená",J318,0)</f>
        <v>0</v>
      </c>
      <c r="BH318" s="391">
        <f>IF(N318="sníž. přenesená",J318,0)</f>
        <v>0</v>
      </c>
      <c r="BI318" s="391">
        <f>IF(N318="nulová",J318,0)</f>
        <v>0</v>
      </c>
      <c r="BJ318" s="311" t="s">
        <v>883</v>
      </c>
      <c r="BK318" s="391">
        <f>ROUND(I318*H318,2)</f>
        <v>0</v>
      </c>
      <c r="BL318" s="311" t="s">
        <v>406</v>
      </c>
      <c r="BM318" s="390" t="s">
        <v>763</v>
      </c>
    </row>
    <row r="319" spans="2:65" s="318" customFormat="1">
      <c r="B319" s="319"/>
      <c r="D319" s="392" t="s">
        <v>545</v>
      </c>
      <c r="F319" s="463" t="s">
        <v>764</v>
      </c>
      <c r="L319" s="319"/>
      <c r="M319" s="393"/>
      <c r="T319" s="394"/>
      <c r="AT319" s="311" t="s">
        <v>545</v>
      </c>
      <c r="AU319" s="311" t="s">
        <v>885</v>
      </c>
    </row>
    <row r="320" spans="2:65" s="318" customFormat="1">
      <c r="B320" s="319"/>
      <c r="D320" s="392" t="s">
        <v>547</v>
      </c>
      <c r="F320" s="395" t="s">
        <v>765</v>
      </c>
      <c r="L320" s="319"/>
      <c r="M320" s="423"/>
      <c r="N320" s="424"/>
      <c r="O320" s="424"/>
      <c r="P320" s="424"/>
      <c r="Q320" s="424"/>
      <c r="R320" s="424"/>
      <c r="S320" s="424"/>
      <c r="T320" s="425"/>
      <c r="AT320" s="311" t="s">
        <v>547</v>
      </c>
      <c r="AU320" s="311" t="s">
        <v>885</v>
      </c>
    </row>
    <row r="321" spans="2:12" s="318" customFormat="1" ht="7" customHeight="1">
      <c r="B321" s="338"/>
      <c r="C321" s="339"/>
      <c r="D321" s="339"/>
      <c r="E321" s="339"/>
      <c r="F321" s="339"/>
      <c r="G321" s="339"/>
      <c r="H321" s="339"/>
      <c r="I321" s="339"/>
      <c r="J321" s="339"/>
      <c r="K321" s="339"/>
      <c r="L321" s="319"/>
    </row>
  </sheetData>
  <sheetProtection sheet="1" formatColumns="0" formatRows="0" autoFilter="0"/>
  <autoFilter ref="C85:K32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honeticPr fontId="17" type="noConversion"/>
  <hyperlinks>
    <hyperlink ref="F91" r:id="rId1"/>
    <hyperlink ref="F96" r:id="rId2"/>
    <hyperlink ref="F101" r:id="rId3"/>
    <hyperlink ref="F130" r:id="rId4"/>
    <hyperlink ref="F134" r:id="rId5"/>
    <hyperlink ref="F137" r:id="rId6"/>
    <hyperlink ref="F141" r:id="rId7"/>
    <hyperlink ref="F167" r:id="rId8"/>
    <hyperlink ref="F175" r:id="rId9"/>
    <hyperlink ref="F181" r:id="rId10"/>
    <hyperlink ref="F186" r:id="rId11"/>
    <hyperlink ref="F194" r:id="rId12"/>
    <hyperlink ref="F200" r:id="rId13"/>
    <hyperlink ref="F218" r:id="rId14"/>
    <hyperlink ref="F244" r:id="rId15"/>
    <hyperlink ref="F266" r:id="rId16"/>
    <hyperlink ref="F299" r:id="rId17"/>
    <hyperlink ref="F303" r:id="rId18"/>
    <hyperlink ref="F311" r:id="rId19"/>
    <hyperlink ref="F315" r:id="rId20"/>
    <hyperlink ref="F320" r:id="rId2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  <outlinePr summaryBelow="0"/>
  </sheetPr>
  <dimension ref="A1:BH35"/>
  <sheetViews>
    <sheetView workbookViewId="0">
      <selection activeCell="F28" sqref="F28"/>
    </sheetView>
  </sheetViews>
  <sheetFormatPr defaultRowHeight="12.5" outlineLevelRow="1"/>
  <cols>
    <col min="1" max="1" width="4.1796875" customWidth="1"/>
    <col min="2" max="2" width="14.453125" style="105" customWidth="1"/>
    <col min="3" max="3" width="38.1796875" style="105" customWidth="1"/>
    <col min="4" max="4" width="4.453125" customWidth="1"/>
    <col min="5" max="5" width="10.453125" customWidth="1"/>
    <col min="6" max="6" width="9.81640625" customWidth="1"/>
    <col min="7" max="7" width="12.54296875" customWidth="1"/>
    <col min="8" max="21" width="0" hidden="1" customWidth="1"/>
    <col min="29" max="39" width="0" hidden="1" customWidth="1"/>
  </cols>
  <sheetData>
    <row r="1" spans="1:60" ht="15.75" customHeight="1">
      <c r="A1" s="957" t="s">
        <v>431</v>
      </c>
      <c r="B1" s="957"/>
      <c r="C1" s="957"/>
      <c r="D1" s="957"/>
      <c r="E1" s="957"/>
      <c r="F1" s="957"/>
      <c r="G1" s="957"/>
      <c r="AE1" t="s">
        <v>908</v>
      </c>
    </row>
    <row r="2" spans="1:60" ht="25" customHeight="1">
      <c r="A2" s="46" t="s">
        <v>839</v>
      </c>
      <c r="B2" s="45"/>
      <c r="C2" s="958" t="s">
        <v>766</v>
      </c>
      <c r="D2" s="959"/>
      <c r="E2" s="959"/>
      <c r="F2" s="959"/>
      <c r="G2" s="960"/>
      <c r="AE2" t="s">
        <v>909</v>
      </c>
    </row>
    <row r="3" spans="1:60" ht="25" hidden="1" customHeight="1">
      <c r="A3" s="46" t="s">
        <v>840</v>
      </c>
      <c r="B3" s="45"/>
      <c r="C3" s="959"/>
      <c r="D3" s="959"/>
      <c r="E3" s="959"/>
      <c r="F3" s="959"/>
      <c r="G3" s="960"/>
      <c r="AE3" t="s">
        <v>910</v>
      </c>
    </row>
    <row r="4" spans="1:60" ht="25" hidden="1" customHeight="1">
      <c r="A4" s="46" t="s">
        <v>841</v>
      </c>
      <c r="B4" s="45"/>
      <c r="C4" s="958"/>
      <c r="D4" s="959"/>
      <c r="E4" s="959"/>
      <c r="F4" s="959"/>
      <c r="G4" s="960"/>
      <c r="AE4" t="s">
        <v>911</v>
      </c>
    </row>
    <row r="5" spans="1:60" hidden="1">
      <c r="A5" s="120" t="s">
        <v>767</v>
      </c>
      <c r="B5" s="276"/>
      <c r="C5" s="276"/>
      <c r="D5" s="277"/>
      <c r="E5" s="277"/>
      <c r="F5" s="277"/>
      <c r="G5" s="278"/>
      <c r="AE5" t="s">
        <v>768</v>
      </c>
    </row>
    <row r="7" spans="1:60" ht="37.5">
      <c r="A7" s="279" t="s">
        <v>912</v>
      </c>
      <c r="B7" s="280" t="s">
        <v>913</v>
      </c>
      <c r="C7" s="280" t="s">
        <v>914</v>
      </c>
      <c r="D7" s="279" t="s">
        <v>915</v>
      </c>
      <c r="E7" s="279" t="s">
        <v>769</v>
      </c>
      <c r="F7" s="281" t="s">
        <v>770</v>
      </c>
      <c r="G7" s="279" t="s">
        <v>862</v>
      </c>
      <c r="H7" s="282" t="s">
        <v>771</v>
      </c>
      <c r="I7" s="282" t="s">
        <v>772</v>
      </c>
      <c r="J7" s="282" t="s">
        <v>348</v>
      </c>
      <c r="K7" s="282" t="s">
        <v>773</v>
      </c>
      <c r="L7" s="282" t="s">
        <v>918</v>
      </c>
      <c r="M7" s="282" t="s">
        <v>774</v>
      </c>
      <c r="N7" s="282" t="s">
        <v>775</v>
      </c>
      <c r="O7" s="282" t="s">
        <v>776</v>
      </c>
      <c r="P7" s="282" t="s">
        <v>777</v>
      </c>
      <c r="Q7" s="282" t="s">
        <v>778</v>
      </c>
      <c r="R7" s="282" t="s">
        <v>779</v>
      </c>
      <c r="S7" s="282" t="s">
        <v>780</v>
      </c>
      <c r="T7" s="282" t="s">
        <v>921</v>
      </c>
      <c r="U7" s="282" t="s">
        <v>922</v>
      </c>
    </row>
    <row r="8" spans="1:60" ht="13">
      <c r="A8" s="283" t="s">
        <v>926</v>
      </c>
      <c r="B8" s="284" t="s">
        <v>323</v>
      </c>
      <c r="C8" s="285" t="s">
        <v>781</v>
      </c>
      <c r="D8" s="286"/>
      <c r="E8" s="287"/>
      <c r="F8" s="477"/>
      <c r="G8" s="289">
        <f>G9+G10+G11+G12+G13+G14+G15+G16+G17+G18+G19+G20+G21+G22</f>
        <v>0</v>
      </c>
      <c r="H8" s="288"/>
      <c r="I8" s="288">
        <f>SUM(I9:I22)</f>
        <v>49897.06</v>
      </c>
      <c r="J8" s="288"/>
      <c r="K8" s="288">
        <f>SUM(K9:K22)</f>
        <v>30561.26</v>
      </c>
      <c r="L8" s="288"/>
      <c r="M8" s="288">
        <f>SUM(M9:M22)</f>
        <v>0</v>
      </c>
      <c r="N8" s="290"/>
      <c r="O8" s="290">
        <f>SUM(O9:O22)</f>
        <v>0.20057999999999998</v>
      </c>
      <c r="P8" s="290"/>
      <c r="Q8" s="290">
        <f>SUM(Q9:Q22)</f>
        <v>0</v>
      </c>
      <c r="R8" s="290"/>
      <c r="S8" s="290"/>
      <c r="T8" s="283"/>
      <c r="U8" s="290">
        <f>SUM(U9:U22)</f>
        <v>50.82</v>
      </c>
      <c r="AE8" t="s">
        <v>927</v>
      </c>
    </row>
    <row r="9" spans="1:60" outlineLevel="1">
      <c r="A9" s="480">
        <v>1</v>
      </c>
      <c r="B9" s="480" t="s">
        <v>782</v>
      </c>
      <c r="C9" s="481" t="s">
        <v>783</v>
      </c>
      <c r="D9" s="482" t="s">
        <v>972</v>
      </c>
      <c r="E9" s="483">
        <v>2</v>
      </c>
      <c r="F9" s="478"/>
      <c r="G9" s="291">
        <f>E9*F9</f>
        <v>0</v>
      </c>
      <c r="H9" s="291">
        <v>0</v>
      </c>
      <c r="I9" s="291">
        <f t="shared" ref="I9:I22" si="0">ROUND(E9*H9,2)</f>
        <v>0</v>
      </c>
      <c r="J9" s="291">
        <v>1358.91</v>
      </c>
      <c r="K9" s="291">
        <f t="shared" ref="K9:K22" si="1">ROUND(E9*J9,2)</f>
        <v>2717.82</v>
      </c>
      <c r="L9" s="291">
        <v>21</v>
      </c>
      <c r="M9" s="291">
        <f t="shared" ref="M9:M22" si="2">G9*(1+L9/100)</f>
        <v>0</v>
      </c>
      <c r="N9" s="292">
        <v>0</v>
      </c>
      <c r="O9" s="292">
        <f t="shared" ref="O9:O22" si="3">ROUND(E9*N9,5)</f>
        <v>0</v>
      </c>
      <c r="P9" s="292">
        <v>0</v>
      </c>
      <c r="Q9" s="292">
        <f t="shared" ref="Q9:Q22" si="4">ROUND(E9*P9,5)</f>
        <v>0</v>
      </c>
      <c r="R9" s="292"/>
      <c r="S9" s="292"/>
      <c r="T9" s="293">
        <v>2.5059999999999998</v>
      </c>
      <c r="U9" s="292">
        <f t="shared" ref="U9:U22" si="5">ROUND(E9*T9,2)</f>
        <v>5.01</v>
      </c>
      <c r="V9" s="124"/>
      <c r="W9" s="124"/>
      <c r="X9" s="124"/>
      <c r="Y9" s="124"/>
      <c r="Z9" s="124"/>
      <c r="AA9" s="124"/>
      <c r="AB9" s="124"/>
      <c r="AC9" s="124"/>
      <c r="AD9" s="124"/>
      <c r="AE9" s="124" t="s">
        <v>245</v>
      </c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</row>
    <row r="10" spans="1:60" ht="20" outlineLevel="1">
      <c r="A10" s="480">
        <v>2</v>
      </c>
      <c r="B10" s="480" t="s">
        <v>784</v>
      </c>
      <c r="C10" s="481" t="s">
        <v>785</v>
      </c>
      <c r="D10" s="482" t="s">
        <v>972</v>
      </c>
      <c r="E10" s="483">
        <v>2</v>
      </c>
      <c r="F10" s="478"/>
      <c r="G10" s="291">
        <f t="shared" ref="G10:G31" si="6">E10*F10</f>
        <v>0</v>
      </c>
      <c r="H10" s="291">
        <v>12922</v>
      </c>
      <c r="I10" s="291">
        <f t="shared" si="0"/>
        <v>25844</v>
      </c>
      <c r="J10" s="291">
        <v>0</v>
      </c>
      <c r="K10" s="291">
        <f t="shared" si="1"/>
        <v>0</v>
      </c>
      <c r="L10" s="291">
        <v>21</v>
      </c>
      <c r="M10" s="291">
        <f t="shared" si="2"/>
        <v>0</v>
      </c>
      <c r="N10" s="292">
        <v>1.78E-2</v>
      </c>
      <c r="O10" s="292">
        <f t="shared" si="3"/>
        <v>3.56E-2</v>
      </c>
      <c r="P10" s="292">
        <v>0</v>
      </c>
      <c r="Q10" s="292">
        <f t="shared" si="4"/>
        <v>0</v>
      </c>
      <c r="R10" s="292"/>
      <c r="S10" s="292"/>
      <c r="T10" s="293">
        <v>0</v>
      </c>
      <c r="U10" s="292">
        <f t="shared" si="5"/>
        <v>0</v>
      </c>
      <c r="V10" s="124"/>
      <c r="W10" s="124"/>
      <c r="X10" s="124"/>
      <c r="Y10" s="124"/>
      <c r="Z10" s="124"/>
      <c r="AA10" s="124"/>
      <c r="AB10" s="124"/>
      <c r="AC10" s="124"/>
      <c r="AD10" s="124"/>
      <c r="AE10" s="124" t="s">
        <v>786</v>
      </c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</row>
    <row r="11" spans="1:60" outlineLevel="1">
      <c r="A11" s="480">
        <v>3</v>
      </c>
      <c r="B11" s="480" t="s">
        <v>787</v>
      </c>
      <c r="C11" s="481" t="s">
        <v>788</v>
      </c>
      <c r="D11" s="482" t="s">
        <v>1069</v>
      </c>
      <c r="E11" s="483">
        <v>136</v>
      </c>
      <c r="F11" s="478"/>
      <c r="G11" s="291">
        <f t="shared" si="6"/>
        <v>0</v>
      </c>
      <c r="H11" s="291">
        <v>0</v>
      </c>
      <c r="I11" s="291">
        <f t="shared" si="0"/>
        <v>0</v>
      </c>
      <c r="J11" s="291">
        <v>62.95</v>
      </c>
      <c r="K11" s="291">
        <f t="shared" si="1"/>
        <v>8561.2000000000007</v>
      </c>
      <c r="L11" s="291">
        <v>21</v>
      </c>
      <c r="M11" s="291">
        <f t="shared" si="2"/>
        <v>0</v>
      </c>
      <c r="N11" s="292">
        <v>0</v>
      </c>
      <c r="O11" s="292">
        <f t="shared" si="3"/>
        <v>0</v>
      </c>
      <c r="P11" s="292">
        <v>0</v>
      </c>
      <c r="Q11" s="292">
        <f t="shared" si="4"/>
        <v>0</v>
      </c>
      <c r="R11" s="292"/>
      <c r="S11" s="292"/>
      <c r="T11" s="293">
        <v>0.11600000000000001</v>
      </c>
      <c r="U11" s="292">
        <f t="shared" si="5"/>
        <v>15.78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 t="s">
        <v>245</v>
      </c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</row>
    <row r="12" spans="1:60" ht="20" outlineLevel="1">
      <c r="A12" s="480">
        <v>4</v>
      </c>
      <c r="B12" s="480" t="s">
        <v>789</v>
      </c>
      <c r="C12" s="481" t="s">
        <v>790</v>
      </c>
      <c r="D12" s="482" t="s">
        <v>1069</v>
      </c>
      <c r="E12" s="483">
        <v>136</v>
      </c>
      <c r="F12" s="478"/>
      <c r="G12" s="291">
        <f t="shared" si="6"/>
        <v>0</v>
      </c>
      <c r="H12" s="291">
        <v>24.74</v>
      </c>
      <c r="I12" s="291">
        <f t="shared" si="0"/>
        <v>3364.64</v>
      </c>
      <c r="J12" s="291">
        <v>0</v>
      </c>
      <c r="K12" s="291">
        <f t="shared" si="1"/>
        <v>0</v>
      </c>
      <c r="L12" s="291">
        <v>21</v>
      </c>
      <c r="M12" s="291">
        <f t="shared" si="2"/>
        <v>0</v>
      </c>
      <c r="N12" s="292">
        <v>1.9000000000000001E-4</v>
      </c>
      <c r="O12" s="292">
        <f t="shared" si="3"/>
        <v>2.5839999999999998E-2</v>
      </c>
      <c r="P12" s="292">
        <v>0</v>
      </c>
      <c r="Q12" s="292">
        <f t="shared" si="4"/>
        <v>0</v>
      </c>
      <c r="R12" s="292"/>
      <c r="S12" s="292"/>
      <c r="T12" s="293">
        <v>0</v>
      </c>
      <c r="U12" s="292">
        <f t="shared" si="5"/>
        <v>0</v>
      </c>
      <c r="V12" s="124"/>
      <c r="W12" s="124"/>
      <c r="X12" s="124"/>
      <c r="Y12" s="124"/>
      <c r="Z12" s="124"/>
      <c r="AA12" s="124"/>
      <c r="AB12" s="124"/>
      <c r="AC12" s="124"/>
      <c r="AD12" s="124"/>
      <c r="AE12" s="124" t="s">
        <v>786</v>
      </c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</row>
    <row r="13" spans="1:60" outlineLevel="1">
      <c r="A13" s="480">
        <v>5</v>
      </c>
      <c r="B13" s="480" t="s">
        <v>791</v>
      </c>
      <c r="C13" s="481" t="s">
        <v>792</v>
      </c>
      <c r="D13" s="482" t="s">
        <v>972</v>
      </c>
      <c r="E13" s="483">
        <v>5</v>
      </c>
      <c r="F13" s="478"/>
      <c r="G13" s="291">
        <f t="shared" si="6"/>
        <v>0</v>
      </c>
      <c r="H13" s="291">
        <v>0</v>
      </c>
      <c r="I13" s="291">
        <f t="shared" si="0"/>
        <v>0</v>
      </c>
      <c r="J13" s="291">
        <v>131.38</v>
      </c>
      <c r="K13" s="291">
        <f t="shared" si="1"/>
        <v>656.9</v>
      </c>
      <c r="L13" s="291">
        <v>21</v>
      </c>
      <c r="M13" s="291">
        <f t="shared" si="2"/>
        <v>0</v>
      </c>
      <c r="N13" s="292">
        <v>0</v>
      </c>
      <c r="O13" s="292">
        <f t="shared" si="3"/>
        <v>0</v>
      </c>
      <c r="P13" s="292">
        <v>0</v>
      </c>
      <c r="Q13" s="292">
        <f t="shared" si="4"/>
        <v>0</v>
      </c>
      <c r="R13" s="292"/>
      <c r="S13" s="292"/>
      <c r="T13" s="293">
        <v>0.24232999999999999</v>
      </c>
      <c r="U13" s="292">
        <f t="shared" si="5"/>
        <v>1.21</v>
      </c>
      <c r="V13" s="124"/>
      <c r="W13" s="124"/>
      <c r="X13" s="124"/>
      <c r="Y13" s="124"/>
      <c r="Z13" s="124"/>
      <c r="AA13" s="124"/>
      <c r="AB13" s="124"/>
      <c r="AC13" s="124"/>
      <c r="AD13" s="124"/>
      <c r="AE13" s="124" t="s">
        <v>245</v>
      </c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</row>
    <row r="14" spans="1:60" outlineLevel="1">
      <c r="A14" s="480">
        <v>6</v>
      </c>
      <c r="B14" s="480" t="s">
        <v>793</v>
      </c>
      <c r="C14" s="481" t="s">
        <v>794</v>
      </c>
      <c r="D14" s="482" t="s">
        <v>972</v>
      </c>
      <c r="E14" s="483">
        <v>20</v>
      </c>
      <c r="F14" s="478"/>
      <c r="G14" s="291">
        <f t="shared" si="6"/>
        <v>0</v>
      </c>
      <c r="H14" s="291">
        <v>0</v>
      </c>
      <c r="I14" s="291">
        <f t="shared" si="0"/>
        <v>0</v>
      </c>
      <c r="J14" s="291">
        <v>44.6</v>
      </c>
      <c r="K14" s="291">
        <f t="shared" si="1"/>
        <v>892</v>
      </c>
      <c r="L14" s="291">
        <v>21</v>
      </c>
      <c r="M14" s="291">
        <f t="shared" si="2"/>
        <v>0</v>
      </c>
      <c r="N14" s="292">
        <v>0</v>
      </c>
      <c r="O14" s="292">
        <f t="shared" si="3"/>
        <v>0</v>
      </c>
      <c r="P14" s="292">
        <v>0</v>
      </c>
      <c r="Q14" s="292">
        <f t="shared" si="4"/>
        <v>0</v>
      </c>
      <c r="R14" s="292"/>
      <c r="S14" s="292"/>
      <c r="T14" s="293">
        <v>8.2170000000000007E-2</v>
      </c>
      <c r="U14" s="292">
        <f t="shared" si="5"/>
        <v>1.64</v>
      </c>
      <c r="V14" s="124"/>
      <c r="W14" s="124"/>
      <c r="X14" s="124"/>
      <c r="Y14" s="124"/>
      <c r="Z14" s="124"/>
      <c r="AA14" s="124"/>
      <c r="AB14" s="124"/>
      <c r="AC14" s="124"/>
      <c r="AD14" s="124"/>
      <c r="AE14" s="124" t="s">
        <v>245</v>
      </c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</row>
    <row r="15" spans="1:60" outlineLevel="1">
      <c r="A15" s="480">
        <v>7</v>
      </c>
      <c r="B15" s="480" t="s">
        <v>795</v>
      </c>
      <c r="C15" s="481" t="s">
        <v>796</v>
      </c>
      <c r="D15" s="482" t="s">
        <v>1069</v>
      </c>
      <c r="E15" s="483">
        <v>83</v>
      </c>
      <c r="F15" s="478"/>
      <c r="G15" s="291">
        <f t="shared" si="6"/>
        <v>0</v>
      </c>
      <c r="H15" s="291">
        <v>0</v>
      </c>
      <c r="I15" s="291">
        <f t="shared" si="0"/>
        <v>0</v>
      </c>
      <c r="J15" s="291">
        <v>86.78</v>
      </c>
      <c r="K15" s="291">
        <f t="shared" si="1"/>
        <v>7202.74</v>
      </c>
      <c r="L15" s="291">
        <v>21</v>
      </c>
      <c r="M15" s="291">
        <f t="shared" si="2"/>
        <v>0</v>
      </c>
      <c r="N15" s="292">
        <v>0</v>
      </c>
      <c r="O15" s="292">
        <f t="shared" si="3"/>
        <v>0</v>
      </c>
      <c r="P15" s="292">
        <v>0</v>
      </c>
      <c r="Q15" s="292">
        <f t="shared" si="4"/>
        <v>0</v>
      </c>
      <c r="R15" s="292"/>
      <c r="S15" s="292"/>
      <c r="T15" s="293">
        <v>0.16</v>
      </c>
      <c r="U15" s="292">
        <f t="shared" si="5"/>
        <v>13.28</v>
      </c>
      <c r="V15" s="124"/>
      <c r="W15" s="124"/>
      <c r="X15" s="124"/>
      <c r="Y15" s="124"/>
      <c r="Z15" s="124"/>
      <c r="AA15" s="124"/>
      <c r="AB15" s="124"/>
      <c r="AC15" s="124"/>
      <c r="AD15" s="124"/>
      <c r="AE15" s="124" t="s">
        <v>245</v>
      </c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</row>
    <row r="16" spans="1:60" outlineLevel="1">
      <c r="A16" s="480">
        <v>8</v>
      </c>
      <c r="B16" s="480" t="s">
        <v>797</v>
      </c>
      <c r="C16" s="481" t="s">
        <v>798</v>
      </c>
      <c r="D16" s="482" t="s">
        <v>1025</v>
      </c>
      <c r="E16" s="483">
        <v>33</v>
      </c>
      <c r="F16" s="478"/>
      <c r="G16" s="291">
        <f t="shared" si="6"/>
        <v>0</v>
      </c>
      <c r="H16" s="291">
        <v>66.8</v>
      </c>
      <c r="I16" s="291">
        <f t="shared" si="0"/>
        <v>2204.4</v>
      </c>
      <c r="J16" s="291">
        <v>0</v>
      </c>
      <c r="K16" s="291">
        <f t="shared" si="1"/>
        <v>0</v>
      </c>
      <c r="L16" s="291">
        <v>21</v>
      </c>
      <c r="M16" s="291">
        <f t="shared" si="2"/>
        <v>0</v>
      </c>
      <c r="N16" s="292">
        <v>1E-3</v>
      </c>
      <c r="O16" s="292">
        <f t="shared" si="3"/>
        <v>3.3000000000000002E-2</v>
      </c>
      <c r="P16" s="292">
        <v>0</v>
      </c>
      <c r="Q16" s="292">
        <f t="shared" si="4"/>
        <v>0</v>
      </c>
      <c r="R16" s="292"/>
      <c r="S16" s="292"/>
      <c r="T16" s="293">
        <v>0</v>
      </c>
      <c r="U16" s="292">
        <f t="shared" si="5"/>
        <v>0</v>
      </c>
      <c r="V16" s="124"/>
      <c r="W16" s="124"/>
      <c r="X16" s="124"/>
      <c r="Y16" s="124"/>
      <c r="Z16" s="124"/>
      <c r="AA16" s="124"/>
      <c r="AB16" s="124"/>
      <c r="AC16" s="124"/>
      <c r="AD16" s="124"/>
      <c r="AE16" s="124" t="s">
        <v>786</v>
      </c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</row>
    <row r="17" spans="1:60" outlineLevel="1">
      <c r="A17" s="480">
        <v>9</v>
      </c>
      <c r="B17" s="480" t="s">
        <v>799</v>
      </c>
      <c r="C17" s="481" t="s">
        <v>800</v>
      </c>
      <c r="D17" s="482" t="s">
        <v>1069</v>
      </c>
      <c r="E17" s="483">
        <v>174</v>
      </c>
      <c r="F17" s="478"/>
      <c r="G17" s="291">
        <f t="shared" si="6"/>
        <v>0</v>
      </c>
      <c r="H17" s="291">
        <v>0</v>
      </c>
      <c r="I17" s="291">
        <f t="shared" si="0"/>
        <v>0</v>
      </c>
      <c r="J17" s="291">
        <v>33.97</v>
      </c>
      <c r="K17" s="291">
        <f t="shared" si="1"/>
        <v>5910.78</v>
      </c>
      <c r="L17" s="291">
        <v>21</v>
      </c>
      <c r="M17" s="291">
        <f t="shared" si="2"/>
        <v>0</v>
      </c>
      <c r="N17" s="292">
        <v>0</v>
      </c>
      <c r="O17" s="292">
        <f t="shared" si="3"/>
        <v>0</v>
      </c>
      <c r="P17" s="292">
        <v>0</v>
      </c>
      <c r="Q17" s="292">
        <f t="shared" si="4"/>
        <v>0</v>
      </c>
      <c r="R17" s="292"/>
      <c r="S17" s="292"/>
      <c r="T17" s="293">
        <v>6.2700000000000006E-2</v>
      </c>
      <c r="U17" s="292">
        <f t="shared" si="5"/>
        <v>10.91</v>
      </c>
      <c r="V17" s="124"/>
      <c r="W17" s="124"/>
      <c r="X17" s="124"/>
      <c r="Y17" s="124"/>
      <c r="Z17" s="124"/>
      <c r="AA17" s="124"/>
      <c r="AB17" s="124"/>
      <c r="AC17" s="124"/>
      <c r="AD17" s="124"/>
      <c r="AE17" s="124" t="s">
        <v>245</v>
      </c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</row>
    <row r="18" spans="1:60" outlineLevel="1">
      <c r="A18" s="480">
        <v>10</v>
      </c>
      <c r="B18" s="480" t="s">
        <v>801</v>
      </c>
      <c r="C18" s="481" t="s">
        <v>802</v>
      </c>
      <c r="D18" s="482" t="s">
        <v>1069</v>
      </c>
      <c r="E18" s="483">
        <v>174</v>
      </c>
      <c r="F18" s="478"/>
      <c r="G18" s="291">
        <f t="shared" si="6"/>
        <v>0</v>
      </c>
      <c r="H18" s="291">
        <v>106.23</v>
      </c>
      <c r="I18" s="291">
        <f t="shared" si="0"/>
        <v>18484.02</v>
      </c>
      <c r="J18" s="291">
        <v>0</v>
      </c>
      <c r="K18" s="291">
        <f t="shared" si="1"/>
        <v>0</v>
      </c>
      <c r="L18" s="291">
        <v>21</v>
      </c>
      <c r="M18" s="291">
        <f t="shared" si="2"/>
        <v>0</v>
      </c>
      <c r="N18" s="292">
        <v>6.0999999999999997E-4</v>
      </c>
      <c r="O18" s="292">
        <f t="shared" si="3"/>
        <v>0.10614</v>
      </c>
      <c r="P18" s="292">
        <v>0</v>
      </c>
      <c r="Q18" s="292">
        <f t="shared" si="4"/>
        <v>0</v>
      </c>
      <c r="R18" s="292"/>
      <c r="S18" s="292"/>
      <c r="T18" s="293">
        <v>0</v>
      </c>
      <c r="U18" s="292">
        <f t="shared" si="5"/>
        <v>0</v>
      </c>
      <c r="V18" s="124"/>
      <c r="W18" s="124"/>
      <c r="X18" s="124"/>
      <c r="Y18" s="124"/>
      <c r="Z18" s="124"/>
      <c r="AA18" s="124"/>
      <c r="AB18" s="124"/>
      <c r="AC18" s="124"/>
      <c r="AD18" s="124"/>
      <c r="AE18" s="124" t="s">
        <v>786</v>
      </c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</row>
    <row r="19" spans="1:60" outlineLevel="1">
      <c r="A19" s="480">
        <v>11</v>
      </c>
      <c r="B19" s="480" t="s">
        <v>803</v>
      </c>
      <c r="C19" s="481" t="s">
        <v>804</v>
      </c>
      <c r="D19" s="482" t="s">
        <v>972</v>
      </c>
      <c r="E19" s="483">
        <v>1</v>
      </c>
      <c r="F19" s="478"/>
      <c r="G19" s="291">
        <f t="shared" si="6"/>
        <v>0</v>
      </c>
      <c r="H19" s="291">
        <v>0</v>
      </c>
      <c r="I19" s="291">
        <f t="shared" si="0"/>
        <v>0</v>
      </c>
      <c r="J19" s="291">
        <v>912.87</v>
      </c>
      <c r="K19" s="291">
        <f t="shared" si="1"/>
        <v>912.87</v>
      </c>
      <c r="L19" s="291">
        <v>21</v>
      </c>
      <c r="M19" s="291">
        <f t="shared" si="2"/>
        <v>0</v>
      </c>
      <c r="N19" s="292">
        <v>0</v>
      </c>
      <c r="O19" s="292">
        <f t="shared" si="3"/>
        <v>0</v>
      </c>
      <c r="P19" s="292">
        <v>0</v>
      </c>
      <c r="Q19" s="292">
        <f t="shared" si="4"/>
        <v>0</v>
      </c>
      <c r="R19" s="292"/>
      <c r="S19" s="292"/>
      <c r="T19" s="293">
        <v>1.68333</v>
      </c>
      <c r="U19" s="292">
        <f t="shared" si="5"/>
        <v>1.68</v>
      </c>
      <c r="V19" s="124"/>
      <c r="W19" s="124"/>
      <c r="X19" s="124"/>
      <c r="Y19" s="124"/>
      <c r="Z19" s="124"/>
      <c r="AA19" s="124"/>
      <c r="AB19" s="124"/>
      <c r="AC19" s="124"/>
      <c r="AD19" s="124"/>
      <c r="AE19" s="124" t="s">
        <v>245</v>
      </c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</row>
    <row r="20" spans="1:60" outlineLevel="1">
      <c r="A20" s="480">
        <v>12</v>
      </c>
      <c r="B20" s="480" t="s">
        <v>805</v>
      </c>
      <c r="C20" s="481" t="s">
        <v>806</v>
      </c>
      <c r="D20" s="482" t="s">
        <v>972</v>
      </c>
      <c r="E20" s="483">
        <v>1</v>
      </c>
      <c r="F20" s="478"/>
      <c r="G20" s="291">
        <f t="shared" si="6"/>
        <v>0</v>
      </c>
      <c r="H20" s="291">
        <v>0</v>
      </c>
      <c r="I20" s="291">
        <f t="shared" si="0"/>
        <v>0</v>
      </c>
      <c r="J20" s="291">
        <v>503.13</v>
      </c>
      <c r="K20" s="291">
        <f t="shared" si="1"/>
        <v>503.13</v>
      </c>
      <c r="L20" s="291">
        <v>21</v>
      </c>
      <c r="M20" s="291">
        <f t="shared" si="2"/>
        <v>0</v>
      </c>
      <c r="N20" s="292">
        <v>0</v>
      </c>
      <c r="O20" s="292">
        <f t="shared" si="3"/>
        <v>0</v>
      </c>
      <c r="P20" s="292">
        <v>0</v>
      </c>
      <c r="Q20" s="292">
        <f t="shared" si="4"/>
        <v>0</v>
      </c>
      <c r="R20" s="292"/>
      <c r="S20" s="292"/>
      <c r="T20" s="293">
        <v>0.92766999999999999</v>
      </c>
      <c r="U20" s="292">
        <f t="shared" si="5"/>
        <v>0.93</v>
      </c>
      <c r="V20" s="124"/>
      <c r="W20" s="124"/>
      <c r="X20" s="124"/>
      <c r="Y20" s="124"/>
      <c r="Z20" s="124"/>
      <c r="AA20" s="124"/>
      <c r="AB20" s="124"/>
      <c r="AC20" s="124"/>
      <c r="AD20" s="124"/>
      <c r="AE20" s="124" t="s">
        <v>245</v>
      </c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</row>
    <row r="21" spans="1:60" outlineLevel="1">
      <c r="A21" s="480">
        <v>13</v>
      </c>
      <c r="B21" s="480" t="s">
        <v>799</v>
      </c>
      <c r="C21" s="481" t="s">
        <v>807</v>
      </c>
      <c r="D21" s="482" t="s">
        <v>1069</v>
      </c>
      <c r="E21" s="483">
        <v>6</v>
      </c>
      <c r="F21" s="478"/>
      <c r="G21" s="291">
        <f t="shared" si="6"/>
        <v>0</v>
      </c>
      <c r="H21" s="291">
        <v>0</v>
      </c>
      <c r="I21" s="291">
        <f t="shared" si="0"/>
        <v>0</v>
      </c>
      <c r="J21" s="291">
        <v>33.97</v>
      </c>
      <c r="K21" s="291">
        <f t="shared" si="1"/>
        <v>203.82</v>
      </c>
      <c r="L21" s="291">
        <v>21</v>
      </c>
      <c r="M21" s="291">
        <f t="shared" si="2"/>
        <v>0</v>
      </c>
      <c r="N21" s="292">
        <v>0</v>
      </c>
      <c r="O21" s="292">
        <f t="shared" si="3"/>
        <v>0</v>
      </c>
      <c r="P21" s="292">
        <v>0</v>
      </c>
      <c r="Q21" s="292">
        <f t="shared" si="4"/>
        <v>0</v>
      </c>
      <c r="R21" s="292"/>
      <c r="S21" s="292"/>
      <c r="T21" s="293">
        <v>6.2700000000000006E-2</v>
      </c>
      <c r="U21" s="292">
        <f t="shared" si="5"/>
        <v>0.38</v>
      </c>
      <c r="V21" s="124"/>
      <c r="W21" s="124"/>
      <c r="X21" s="124"/>
      <c r="Y21" s="124"/>
      <c r="Z21" s="124"/>
      <c r="AA21" s="124"/>
      <c r="AB21" s="124"/>
      <c r="AC21" s="124"/>
      <c r="AD21" s="124"/>
      <c r="AE21" s="124" t="s">
        <v>245</v>
      </c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</row>
    <row r="22" spans="1:60" outlineLevel="1">
      <c r="A22" s="480">
        <v>14</v>
      </c>
      <c r="B22" s="480" t="s">
        <v>808</v>
      </c>
      <c r="C22" s="481" t="s">
        <v>809</v>
      </c>
      <c r="D22" s="482" t="s">
        <v>810</v>
      </c>
      <c r="E22" s="483">
        <v>1</v>
      </c>
      <c r="F22" s="478"/>
      <c r="G22" s="291">
        <f t="shared" si="6"/>
        <v>0</v>
      </c>
      <c r="H22" s="291">
        <v>0</v>
      </c>
      <c r="I22" s="291">
        <f t="shared" si="0"/>
        <v>0</v>
      </c>
      <c r="J22" s="291">
        <v>3000</v>
      </c>
      <c r="K22" s="291">
        <f t="shared" si="1"/>
        <v>3000</v>
      </c>
      <c r="L22" s="291">
        <v>21</v>
      </c>
      <c r="M22" s="291">
        <f t="shared" si="2"/>
        <v>0</v>
      </c>
      <c r="N22" s="292">
        <v>0</v>
      </c>
      <c r="O22" s="292">
        <f t="shared" si="3"/>
        <v>0</v>
      </c>
      <c r="P22" s="292">
        <v>0</v>
      </c>
      <c r="Q22" s="292">
        <f t="shared" si="4"/>
        <v>0</v>
      </c>
      <c r="R22" s="292"/>
      <c r="S22" s="292"/>
      <c r="T22" s="293">
        <v>0</v>
      </c>
      <c r="U22" s="292">
        <f t="shared" si="5"/>
        <v>0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4" t="s">
        <v>245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</row>
    <row r="23" spans="1:60" ht="13">
      <c r="A23" s="484" t="s">
        <v>926</v>
      </c>
      <c r="B23" s="484" t="s">
        <v>811</v>
      </c>
      <c r="C23" s="485" t="s">
        <v>812</v>
      </c>
      <c r="D23" s="486"/>
      <c r="E23" s="487"/>
      <c r="F23" s="479"/>
      <c r="G23" s="295">
        <f>G24+G25+G26+G27+G28+G29+G30+G31</f>
        <v>0</v>
      </c>
      <c r="H23" s="294"/>
      <c r="I23" s="294">
        <f>SUM(I24:I31)</f>
        <v>8077.29</v>
      </c>
      <c r="J23" s="294"/>
      <c r="K23" s="294">
        <f>SUM(K24:K31)</f>
        <v>58156.99</v>
      </c>
      <c r="L23" s="294"/>
      <c r="M23" s="294">
        <f>SUM(M24:M31)</f>
        <v>0</v>
      </c>
      <c r="N23" s="296"/>
      <c r="O23" s="296">
        <f>SUM(O24:O31)</f>
        <v>20.258760000000002</v>
      </c>
      <c r="P23" s="296"/>
      <c r="Q23" s="296">
        <f>SUM(Q24:Q31)</f>
        <v>0</v>
      </c>
      <c r="R23" s="296"/>
      <c r="S23" s="296"/>
      <c r="T23" s="297"/>
      <c r="U23" s="296">
        <f>SUM(U24:U31)</f>
        <v>85.15</v>
      </c>
      <c r="AE23" t="s">
        <v>927</v>
      </c>
    </row>
    <row r="24" spans="1:60" ht="20" outlineLevel="1">
      <c r="A24" s="480">
        <v>15</v>
      </c>
      <c r="B24" s="480" t="s">
        <v>813</v>
      </c>
      <c r="C24" s="481" t="s">
        <v>814</v>
      </c>
      <c r="D24" s="482" t="s">
        <v>972</v>
      </c>
      <c r="E24" s="483">
        <v>1</v>
      </c>
      <c r="F24" s="478"/>
      <c r="G24" s="291">
        <f t="shared" si="6"/>
        <v>0</v>
      </c>
      <c r="H24" s="291">
        <v>1824.49</v>
      </c>
      <c r="I24" s="291">
        <f t="shared" ref="I24:I31" si="7">ROUND(E24*H24,2)</f>
        <v>1824.49</v>
      </c>
      <c r="J24" s="291">
        <v>964.3599999999999</v>
      </c>
      <c r="K24" s="291">
        <f t="shared" ref="K24:K31" si="8">ROUND(E24*J24,2)</f>
        <v>964.36</v>
      </c>
      <c r="L24" s="291">
        <v>21</v>
      </c>
      <c r="M24" s="291">
        <f t="shared" ref="M24:M31" si="9">G24*(1+L24/100)</f>
        <v>0</v>
      </c>
      <c r="N24" s="292">
        <v>2.5589200000000001</v>
      </c>
      <c r="O24" s="292">
        <f t="shared" ref="O24:O31" si="10">ROUND(E24*N24,5)</f>
        <v>2.5589200000000001</v>
      </c>
      <c r="P24" s="292">
        <v>0</v>
      </c>
      <c r="Q24" s="292">
        <f t="shared" ref="Q24:Q31" si="11">ROUND(E24*P24,5)</f>
        <v>0</v>
      </c>
      <c r="R24" s="292"/>
      <c r="S24" s="292"/>
      <c r="T24" s="293">
        <v>4</v>
      </c>
      <c r="U24" s="292">
        <f t="shared" ref="U24:U31" si="12">ROUND(E24*T24,2)</f>
        <v>4</v>
      </c>
      <c r="V24" s="124"/>
      <c r="W24" s="124"/>
      <c r="X24" s="124"/>
      <c r="Y24" s="124"/>
      <c r="Z24" s="124"/>
      <c r="AA24" s="124"/>
      <c r="AB24" s="124"/>
      <c r="AC24" s="124"/>
      <c r="AD24" s="124"/>
      <c r="AE24" s="124" t="s">
        <v>245</v>
      </c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</row>
    <row r="25" spans="1:60" outlineLevel="1">
      <c r="A25" s="480">
        <v>16</v>
      </c>
      <c r="B25" s="480" t="s">
        <v>815</v>
      </c>
      <c r="C25" s="481" t="s">
        <v>816</v>
      </c>
      <c r="D25" s="482" t="s">
        <v>972</v>
      </c>
      <c r="E25" s="483">
        <v>2</v>
      </c>
      <c r="F25" s="478"/>
      <c r="G25" s="291">
        <f t="shared" si="6"/>
        <v>0</v>
      </c>
      <c r="H25" s="291">
        <v>0</v>
      </c>
      <c r="I25" s="291">
        <f t="shared" si="7"/>
        <v>0</v>
      </c>
      <c r="J25" s="291">
        <v>1440.83</v>
      </c>
      <c r="K25" s="291">
        <f t="shared" si="8"/>
        <v>2881.66</v>
      </c>
      <c r="L25" s="291">
        <v>21</v>
      </c>
      <c r="M25" s="291">
        <f t="shared" si="9"/>
        <v>0</v>
      </c>
      <c r="N25" s="292">
        <v>0</v>
      </c>
      <c r="O25" s="292">
        <f t="shared" si="10"/>
        <v>0</v>
      </c>
      <c r="P25" s="292">
        <v>0</v>
      </c>
      <c r="Q25" s="292">
        <f t="shared" si="11"/>
        <v>0</v>
      </c>
      <c r="R25" s="292"/>
      <c r="S25" s="292"/>
      <c r="T25" s="293">
        <v>3.5350000000000001</v>
      </c>
      <c r="U25" s="292">
        <f t="shared" si="12"/>
        <v>7.07</v>
      </c>
      <c r="V25" s="124"/>
      <c r="W25" s="124"/>
      <c r="X25" s="124"/>
      <c r="Y25" s="124"/>
      <c r="Z25" s="124"/>
      <c r="AA25" s="124"/>
      <c r="AB25" s="124"/>
      <c r="AC25" s="124"/>
      <c r="AD25" s="124"/>
      <c r="AE25" s="124" t="s">
        <v>245</v>
      </c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</row>
    <row r="26" spans="1:60" outlineLevel="1">
      <c r="A26" s="480">
        <v>17</v>
      </c>
      <c r="B26" s="480" t="s">
        <v>817</v>
      </c>
      <c r="C26" s="481" t="s">
        <v>818</v>
      </c>
      <c r="D26" s="482" t="s">
        <v>1069</v>
      </c>
      <c r="E26" s="483">
        <v>97</v>
      </c>
      <c r="F26" s="478"/>
      <c r="G26" s="291">
        <f t="shared" si="6"/>
        <v>0</v>
      </c>
      <c r="H26" s="291">
        <v>0</v>
      </c>
      <c r="I26" s="291">
        <f t="shared" si="7"/>
        <v>0</v>
      </c>
      <c r="J26" s="291">
        <v>289.98</v>
      </c>
      <c r="K26" s="291">
        <f t="shared" si="8"/>
        <v>28128.06</v>
      </c>
      <c r="L26" s="291">
        <v>21</v>
      </c>
      <c r="M26" s="291">
        <f t="shared" si="9"/>
        <v>0</v>
      </c>
      <c r="N26" s="292">
        <v>0</v>
      </c>
      <c r="O26" s="292">
        <f t="shared" si="10"/>
        <v>0</v>
      </c>
      <c r="P26" s="292">
        <v>0</v>
      </c>
      <c r="Q26" s="292">
        <f t="shared" si="11"/>
        <v>0</v>
      </c>
      <c r="R26" s="292"/>
      <c r="S26" s="292"/>
      <c r="T26" s="293">
        <v>0.17519999999999999</v>
      </c>
      <c r="U26" s="292">
        <f t="shared" si="12"/>
        <v>16.989999999999998</v>
      </c>
      <c r="V26" s="124"/>
      <c r="W26" s="124"/>
      <c r="X26" s="124"/>
      <c r="Y26" s="124"/>
      <c r="Z26" s="124"/>
      <c r="AA26" s="124"/>
      <c r="AB26" s="124"/>
      <c r="AC26" s="124"/>
      <c r="AD26" s="124"/>
      <c r="AE26" s="124" t="s">
        <v>245</v>
      </c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</row>
    <row r="27" spans="1:60" outlineLevel="1">
      <c r="A27" s="480">
        <v>18</v>
      </c>
      <c r="B27" s="480" t="s">
        <v>819</v>
      </c>
      <c r="C27" s="481" t="s">
        <v>820</v>
      </c>
      <c r="D27" s="482" t="s">
        <v>1069</v>
      </c>
      <c r="E27" s="483">
        <v>31</v>
      </c>
      <c r="F27" s="478"/>
      <c r="G27" s="291">
        <f t="shared" si="6"/>
        <v>0</v>
      </c>
      <c r="H27" s="291">
        <v>0</v>
      </c>
      <c r="I27" s="291">
        <f t="shared" si="7"/>
        <v>0</v>
      </c>
      <c r="J27" s="291">
        <v>166.29</v>
      </c>
      <c r="K27" s="291">
        <f t="shared" si="8"/>
        <v>5154.99</v>
      </c>
      <c r="L27" s="291">
        <v>21</v>
      </c>
      <c r="M27" s="291">
        <f t="shared" si="9"/>
        <v>0</v>
      </c>
      <c r="N27" s="292">
        <v>0</v>
      </c>
      <c r="O27" s="292">
        <f t="shared" si="10"/>
        <v>0</v>
      </c>
      <c r="P27" s="292">
        <v>0</v>
      </c>
      <c r="Q27" s="292">
        <f t="shared" si="11"/>
        <v>0</v>
      </c>
      <c r="R27" s="292"/>
      <c r="S27" s="292"/>
      <c r="T27" s="293">
        <v>8.1759999999999999E-2</v>
      </c>
      <c r="U27" s="292">
        <f t="shared" si="12"/>
        <v>2.5299999999999998</v>
      </c>
      <c r="V27" s="124"/>
      <c r="W27" s="124"/>
      <c r="X27" s="124"/>
      <c r="Y27" s="124"/>
      <c r="Z27" s="124"/>
      <c r="AA27" s="124"/>
      <c r="AB27" s="124"/>
      <c r="AC27" s="124"/>
      <c r="AD27" s="124"/>
      <c r="AE27" s="124" t="s">
        <v>245</v>
      </c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</row>
    <row r="28" spans="1:60" ht="20" outlineLevel="1">
      <c r="A28" s="480">
        <v>19</v>
      </c>
      <c r="B28" s="480" t="s">
        <v>821</v>
      </c>
      <c r="C28" s="481" t="s">
        <v>822</v>
      </c>
      <c r="D28" s="482" t="s">
        <v>1069</v>
      </c>
      <c r="E28" s="483">
        <v>128</v>
      </c>
      <c r="F28" s="478"/>
      <c r="G28" s="291">
        <f t="shared" si="6"/>
        <v>0</v>
      </c>
      <c r="H28" s="291">
        <v>41.96</v>
      </c>
      <c r="I28" s="291">
        <f t="shared" si="7"/>
        <v>5370.88</v>
      </c>
      <c r="J28" s="291">
        <v>15.86</v>
      </c>
      <c r="K28" s="291">
        <f t="shared" si="8"/>
        <v>2030.08</v>
      </c>
      <c r="L28" s="291">
        <v>21</v>
      </c>
      <c r="M28" s="291">
        <f t="shared" si="9"/>
        <v>0</v>
      </c>
      <c r="N28" s="292">
        <v>0.13822000000000001</v>
      </c>
      <c r="O28" s="292">
        <f t="shared" si="10"/>
        <v>17.692160000000001</v>
      </c>
      <c r="P28" s="292">
        <v>0</v>
      </c>
      <c r="Q28" s="292">
        <f t="shared" si="11"/>
        <v>0</v>
      </c>
      <c r="R28" s="292"/>
      <c r="S28" s="292"/>
      <c r="T28" s="293">
        <v>0.10299999999999999</v>
      </c>
      <c r="U28" s="292">
        <f t="shared" si="12"/>
        <v>13.18</v>
      </c>
      <c r="V28" s="124"/>
      <c r="W28" s="124"/>
      <c r="X28" s="124"/>
      <c r="Y28" s="124"/>
      <c r="Z28" s="124"/>
      <c r="AA28" s="124"/>
      <c r="AB28" s="124"/>
      <c r="AC28" s="124"/>
      <c r="AD28" s="124"/>
      <c r="AE28" s="124" t="s">
        <v>245</v>
      </c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</row>
    <row r="29" spans="1:60" outlineLevel="1">
      <c r="A29" s="480">
        <v>20</v>
      </c>
      <c r="B29" s="480" t="s">
        <v>823</v>
      </c>
      <c r="C29" s="481" t="s">
        <v>824</v>
      </c>
      <c r="D29" s="482" t="s">
        <v>1069</v>
      </c>
      <c r="E29" s="483">
        <v>128</v>
      </c>
      <c r="F29" s="478"/>
      <c r="G29" s="291">
        <f t="shared" si="6"/>
        <v>0</v>
      </c>
      <c r="H29" s="291">
        <v>6.89</v>
      </c>
      <c r="I29" s="291">
        <f t="shared" si="7"/>
        <v>881.92</v>
      </c>
      <c r="J29" s="291">
        <v>10.829999999999998</v>
      </c>
      <c r="K29" s="291">
        <f t="shared" si="8"/>
        <v>1386.24</v>
      </c>
      <c r="L29" s="291">
        <v>21</v>
      </c>
      <c r="M29" s="291">
        <f t="shared" si="9"/>
        <v>0</v>
      </c>
      <c r="N29" s="292">
        <v>6.0000000000000002E-5</v>
      </c>
      <c r="O29" s="292">
        <f t="shared" si="10"/>
        <v>7.6800000000000002E-3</v>
      </c>
      <c r="P29" s="292">
        <v>0</v>
      </c>
      <c r="Q29" s="292">
        <f t="shared" si="11"/>
        <v>0</v>
      </c>
      <c r="R29" s="292"/>
      <c r="S29" s="292"/>
      <c r="T29" s="293">
        <v>2.5999999999999999E-2</v>
      </c>
      <c r="U29" s="292">
        <f t="shared" si="12"/>
        <v>3.33</v>
      </c>
      <c r="V29" s="124"/>
      <c r="W29" s="124"/>
      <c r="X29" s="124"/>
      <c r="Y29" s="124"/>
      <c r="Z29" s="124"/>
      <c r="AA29" s="124"/>
      <c r="AB29" s="124"/>
      <c r="AC29" s="124"/>
      <c r="AD29" s="124"/>
      <c r="AE29" s="124" t="s">
        <v>245</v>
      </c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</row>
    <row r="30" spans="1:60" outlineLevel="1">
      <c r="A30" s="480">
        <v>21</v>
      </c>
      <c r="B30" s="480" t="s">
        <v>825</v>
      </c>
      <c r="C30" s="481" t="s">
        <v>826</v>
      </c>
      <c r="D30" s="482" t="s">
        <v>1069</v>
      </c>
      <c r="E30" s="483">
        <v>97</v>
      </c>
      <c r="F30" s="478"/>
      <c r="G30" s="291">
        <f t="shared" si="6"/>
        <v>0</v>
      </c>
      <c r="H30" s="291">
        <v>0</v>
      </c>
      <c r="I30" s="291">
        <f t="shared" si="7"/>
        <v>0</v>
      </c>
      <c r="J30" s="291">
        <v>159.31</v>
      </c>
      <c r="K30" s="291">
        <f t="shared" si="8"/>
        <v>15453.07</v>
      </c>
      <c r="L30" s="291">
        <v>21</v>
      </c>
      <c r="M30" s="291">
        <f t="shared" si="9"/>
        <v>0</v>
      </c>
      <c r="N30" s="292">
        <v>0</v>
      </c>
      <c r="O30" s="292">
        <f t="shared" si="10"/>
        <v>0</v>
      </c>
      <c r="P30" s="292">
        <v>0</v>
      </c>
      <c r="Q30" s="292">
        <f t="shared" si="11"/>
        <v>0</v>
      </c>
      <c r="R30" s="292"/>
      <c r="S30" s="292"/>
      <c r="T30" s="293">
        <v>0.34399999999999997</v>
      </c>
      <c r="U30" s="292">
        <f t="shared" si="12"/>
        <v>33.369999999999997</v>
      </c>
      <c r="V30" s="124"/>
      <c r="W30" s="124"/>
      <c r="X30" s="124"/>
      <c r="Y30" s="124"/>
      <c r="Z30" s="124"/>
      <c r="AA30" s="124"/>
      <c r="AB30" s="124"/>
      <c r="AC30" s="124"/>
      <c r="AD30" s="124"/>
      <c r="AE30" s="124" t="s">
        <v>245</v>
      </c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</row>
    <row r="31" spans="1:60" ht="13" outlineLevel="1" thickBot="1">
      <c r="A31" s="480">
        <v>22</v>
      </c>
      <c r="B31" s="480" t="s">
        <v>827</v>
      </c>
      <c r="C31" s="481" t="s">
        <v>828</v>
      </c>
      <c r="D31" s="482" t="s">
        <v>1069</v>
      </c>
      <c r="E31" s="483">
        <v>31</v>
      </c>
      <c r="F31" s="478"/>
      <c r="G31" s="291">
        <f t="shared" si="6"/>
        <v>0</v>
      </c>
      <c r="H31" s="298">
        <v>0</v>
      </c>
      <c r="I31" s="298">
        <f t="shared" si="7"/>
        <v>0</v>
      </c>
      <c r="J31" s="298">
        <v>69.63</v>
      </c>
      <c r="K31" s="298">
        <f t="shared" si="8"/>
        <v>2158.5300000000002</v>
      </c>
      <c r="L31" s="298">
        <v>21</v>
      </c>
      <c r="M31" s="298">
        <f t="shared" si="9"/>
        <v>0</v>
      </c>
      <c r="N31" s="299">
        <v>0</v>
      </c>
      <c r="O31" s="299">
        <f t="shared" si="10"/>
        <v>0</v>
      </c>
      <c r="P31" s="299">
        <v>0</v>
      </c>
      <c r="Q31" s="299">
        <f t="shared" si="11"/>
        <v>0</v>
      </c>
      <c r="R31" s="299"/>
      <c r="S31" s="299"/>
      <c r="T31" s="300">
        <v>0.15110000000000001</v>
      </c>
      <c r="U31" s="299">
        <f t="shared" si="12"/>
        <v>4.68</v>
      </c>
      <c r="V31" s="124"/>
      <c r="W31" s="124"/>
      <c r="X31" s="124"/>
      <c r="Y31" s="124"/>
      <c r="Z31" s="124"/>
      <c r="AA31" s="124"/>
      <c r="AB31" s="124"/>
      <c r="AC31" s="124"/>
      <c r="AD31" s="124"/>
      <c r="AE31" s="124" t="s">
        <v>245</v>
      </c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</row>
    <row r="32" spans="1:60" s="155" customFormat="1" ht="13.5" outlineLevel="1" thickBot="1">
      <c r="A32" s="488"/>
      <c r="B32" s="489"/>
      <c r="C32" s="490" t="s">
        <v>829</v>
      </c>
      <c r="D32" s="491"/>
      <c r="E32" s="492"/>
      <c r="F32" s="301"/>
      <c r="G32" s="302">
        <f>G23+G8</f>
        <v>0</v>
      </c>
      <c r="H32" s="303"/>
      <c r="I32" s="303"/>
      <c r="J32" s="303"/>
      <c r="K32" s="303"/>
      <c r="L32" s="303"/>
      <c r="M32" s="303"/>
      <c r="N32" s="304"/>
      <c r="O32" s="304"/>
      <c r="P32" s="304"/>
      <c r="Q32" s="304"/>
      <c r="R32" s="304"/>
      <c r="S32" s="304"/>
      <c r="T32" s="304"/>
      <c r="U32" s="304"/>
    </row>
    <row r="33" spans="1:60" outlineLevel="1">
      <c r="A33" s="131"/>
      <c r="B33" s="131"/>
      <c r="C33" s="305"/>
      <c r="D33" s="306"/>
      <c r="E33" s="307"/>
      <c r="F33" s="308"/>
      <c r="G33" s="132"/>
      <c r="H33" s="132"/>
      <c r="I33" s="132"/>
      <c r="J33" s="132"/>
      <c r="K33" s="132"/>
      <c r="L33" s="132"/>
      <c r="M33" s="132"/>
      <c r="N33" s="306"/>
      <c r="O33" s="306"/>
      <c r="P33" s="306"/>
      <c r="Q33" s="306"/>
      <c r="R33" s="306"/>
      <c r="S33" s="306"/>
      <c r="T33" s="306"/>
      <c r="U33" s="30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</row>
    <row r="34" spans="1:60">
      <c r="A34" s="3"/>
      <c r="B34" s="4" t="s">
        <v>335</v>
      </c>
      <c r="C34" s="148" t="s">
        <v>335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AC34">
        <v>12</v>
      </c>
      <c r="AD34">
        <v>21</v>
      </c>
    </row>
    <row r="35" spans="1:60">
      <c r="A35" t="s">
        <v>830</v>
      </c>
      <c r="B35"/>
      <c r="C35" s="309"/>
      <c r="AE35" t="s">
        <v>831</v>
      </c>
    </row>
  </sheetData>
  <sheetProtection sheet="1" objects="1" scenarios="1"/>
  <mergeCells count="4">
    <mergeCell ref="A1:G1"/>
    <mergeCell ref="C2:G2"/>
    <mergeCell ref="C3:G3"/>
    <mergeCell ref="C4:G4"/>
  </mergeCells>
  <phoneticPr fontId="17" type="noConversion"/>
  <pageMargins left="0.59055118110236204" right="0.39370078740157499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50"/>
  </sheetPr>
  <dimension ref="A1:IS184"/>
  <sheetViews>
    <sheetView showGridLines="0" zoomScaleSheetLayoutView="100" workbookViewId="0">
      <selection activeCell="C4" sqref="C4"/>
    </sheetView>
  </sheetViews>
  <sheetFormatPr defaultColWidth="8.81640625" defaultRowHeight="15" customHeight="1"/>
  <cols>
    <col min="1" max="1" width="4.453125" style="499" customWidth="1"/>
    <col min="2" max="2" width="9.453125" style="499" customWidth="1"/>
    <col min="3" max="3" width="33.453125" style="499" customWidth="1"/>
    <col min="4" max="4" width="4.54296875" style="499" customWidth="1"/>
    <col min="5" max="5" width="8.453125" style="499" customWidth="1"/>
    <col min="6" max="6" width="9.81640625" style="499" customWidth="1"/>
    <col min="7" max="7" width="16.54296875" style="821" customWidth="1"/>
    <col min="8" max="18" width="8.81640625" style="500"/>
    <col min="19" max="16384" width="8.81640625" style="499"/>
  </cols>
  <sheetData>
    <row r="1" spans="1:18" ht="16.5" customHeight="1">
      <c r="A1" s="562" t="s">
        <v>45</v>
      </c>
      <c r="B1" s="514"/>
      <c r="C1" s="514"/>
      <c r="D1" s="557"/>
      <c r="E1" s="557"/>
      <c r="F1" s="561"/>
      <c r="G1" s="818"/>
      <c r="H1" s="560"/>
      <c r="I1" s="560"/>
      <c r="J1" s="560"/>
      <c r="K1" s="560"/>
      <c r="L1" s="560"/>
      <c r="M1" s="560"/>
      <c r="N1" s="560"/>
      <c r="O1" s="512"/>
      <c r="P1" s="512"/>
      <c r="Q1" s="512"/>
      <c r="R1" s="512"/>
    </row>
    <row r="2" spans="1:18" ht="16.5" customHeight="1">
      <c r="A2" s="559" t="s">
        <v>44</v>
      </c>
      <c r="B2" s="558"/>
      <c r="C2" s="558"/>
      <c r="D2" s="557"/>
      <c r="E2" s="557"/>
      <c r="F2" s="556"/>
      <c r="G2" s="819"/>
      <c r="H2" s="555"/>
      <c r="I2" s="555"/>
      <c r="J2" s="555"/>
      <c r="K2" s="555"/>
      <c r="L2" s="555"/>
      <c r="M2" s="555"/>
      <c r="N2" s="555"/>
      <c r="O2" s="512"/>
      <c r="P2" s="512"/>
      <c r="Q2" s="512"/>
      <c r="R2" s="512"/>
    </row>
    <row r="3" spans="1:18" s="549" customFormat="1" ht="16.5" customHeight="1">
      <c r="A3" s="554"/>
      <c r="B3" s="546"/>
      <c r="C3" s="553"/>
      <c r="D3" s="552"/>
      <c r="E3" s="552"/>
      <c r="F3" s="551"/>
      <c r="G3" s="820"/>
      <c r="H3" s="550"/>
      <c r="I3" s="550"/>
      <c r="J3" s="550"/>
      <c r="K3" s="550"/>
      <c r="L3" s="550"/>
      <c r="M3" s="550"/>
      <c r="N3" s="550"/>
      <c r="O3" s="539"/>
      <c r="P3" s="539"/>
      <c r="Q3" s="539"/>
      <c r="R3" s="539"/>
    </row>
    <row r="4" spans="1:18" ht="18.649999999999999" customHeight="1">
      <c r="A4" s="533"/>
      <c r="B4" s="548" t="s">
        <v>1136</v>
      </c>
      <c r="C4" s="547"/>
      <c r="D4" s="532"/>
      <c r="E4" s="531"/>
      <c r="F4" s="530"/>
      <c r="G4" s="828"/>
      <c r="H4" s="515"/>
      <c r="I4" s="515"/>
      <c r="J4" s="512"/>
      <c r="K4" s="512"/>
      <c r="L4" s="512"/>
      <c r="M4" s="512"/>
      <c r="N4" s="512"/>
    </row>
    <row r="5" spans="1:18" ht="17.25" customHeight="1">
      <c r="A5" s="514"/>
      <c r="B5" s="981" t="s">
        <v>43</v>
      </c>
      <c r="C5" s="982"/>
      <c r="D5" s="982"/>
      <c r="E5" s="982"/>
      <c r="F5" s="982"/>
      <c r="G5" s="829">
        <f>G7+G8+G9+G10+G12+G13+G14+G15+G16+G17+G19+G21+G22+G24</f>
        <v>0</v>
      </c>
      <c r="H5" s="513"/>
      <c r="I5" s="513"/>
      <c r="J5" s="513"/>
      <c r="K5" s="513"/>
      <c r="L5" s="513"/>
      <c r="M5" s="513"/>
      <c r="N5" s="513"/>
      <c r="O5" s="512"/>
      <c r="P5" s="512"/>
      <c r="Q5" s="512"/>
      <c r="R5" s="512"/>
    </row>
    <row r="6" spans="1:18" ht="15" customHeight="1">
      <c r="A6" s="576" t="s">
        <v>381</v>
      </c>
      <c r="B6" s="576" t="s">
        <v>383</v>
      </c>
      <c r="C6" s="576" t="s">
        <v>384</v>
      </c>
      <c r="D6" s="576" t="s">
        <v>915</v>
      </c>
      <c r="E6" s="576" t="s">
        <v>916</v>
      </c>
      <c r="F6" s="823" t="s">
        <v>388</v>
      </c>
      <c r="G6" s="830" t="s">
        <v>369</v>
      </c>
    </row>
    <row r="7" spans="1:18" ht="42" customHeight="1">
      <c r="A7" s="577" t="s">
        <v>883</v>
      </c>
      <c r="B7" s="578">
        <v>183101221</v>
      </c>
      <c r="C7" s="578" t="s">
        <v>42</v>
      </c>
      <c r="D7" s="579" t="s">
        <v>9</v>
      </c>
      <c r="E7" s="857">
        <v>8</v>
      </c>
      <c r="F7" s="732"/>
      <c r="G7" s="831">
        <f t="shared" ref="G7:G17" si="0">E7*F7</f>
        <v>0</v>
      </c>
      <c r="H7" s="513"/>
      <c r="I7" s="513"/>
      <c r="J7" s="513"/>
      <c r="K7" s="545"/>
      <c r="L7" s="545"/>
      <c r="M7" s="513"/>
      <c r="N7" s="513"/>
      <c r="O7" s="512"/>
      <c r="P7" s="512"/>
      <c r="Q7" s="512"/>
      <c r="R7" s="512"/>
    </row>
    <row r="8" spans="1:18" ht="27" customHeight="1">
      <c r="A8" s="577" t="s">
        <v>885</v>
      </c>
      <c r="B8" s="578" t="s">
        <v>41</v>
      </c>
      <c r="C8" s="578" t="s">
        <v>40</v>
      </c>
      <c r="D8" s="579" t="s">
        <v>9</v>
      </c>
      <c r="E8" s="857">
        <v>8</v>
      </c>
      <c r="F8" s="732"/>
      <c r="G8" s="831">
        <f t="shared" si="0"/>
        <v>0</v>
      </c>
      <c r="H8" s="513"/>
      <c r="I8" s="513"/>
      <c r="J8" s="513"/>
      <c r="K8" s="545"/>
      <c r="L8" s="545"/>
      <c r="M8" s="513"/>
      <c r="N8" s="513"/>
      <c r="O8" s="512"/>
      <c r="P8" s="512"/>
      <c r="Q8" s="512"/>
      <c r="R8" s="512"/>
    </row>
    <row r="9" spans="1:18" ht="28" customHeight="1">
      <c r="A9" s="579" t="s">
        <v>887</v>
      </c>
      <c r="B9" s="580" t="s">
        <v>958</v>
      </c>
      <c r="C9" s="581" t="s">
        <v>39</v>
      </c>
      <c r="D9" s="579" t="s">
        <v>9</v>
      </c>
      <c r="E9" s="857">
        <v>7</v>
      </c>
      <c r="F9" s="732"/>
      <c r="G9" s="831">
        <f t="shared" si="0"/>
        <v>0</v>
      </c>
      <c r="H9" s="513"/>
      <c r="I9" s="513"/>
      <c r="J9" s="513"/>
      <c r="K9" s="545"/>
      <c r="L9" s="545"/>
      <c r="M9" s="513"/>
      <c r="N9" s="513"/>
      <c r="O9" s="512"/>
      <c r="P9" s="512"/>
      <c r="Q9" s="512"/>
      <c r="R9" s="512"/>
    </row>
    <row r="10" spans="1:18" ht="24.75" customHeight="1">
      <c r="A10" s="577" t="s">
        <v>406</v>
      </c>
      <c r="B10" s="580" t="s">
        <v>958</v>
      </c>
      <c r="C10" s="581" t="s">
        <v>38</v>
      </c>
      <c r="D10" s="579" t="s">
        <v>9</v>
      </c>
      <c r="E10" s="857">
        <v>1</v>
      </c>
      <c r="F10" s="732"/>
      <c r="G10" s="831">
        <f t="shared" si="0"/>
        <v>0</v>
      </c>
      <c r="H10" s="513"/>
      <c r="I10" s="513"/>
      <c r="J10" s="513"/>
      <c r="K10" s="545"/>
      <c r="L10" s="545"/>
      <c r="M10" s="513"/>
      <c r="N10" s="513"/>
      <c r="O10" s="512"/>
      <c r="P10" s="512"/>
      <c r="Q10" s="512"/>
      <c r="R10" s="512"/>
    </row>
    <row r="11" spans="1:18" ht="24.75" hidden="1" customHeight="1">
      <c r="A11" s="577"/>
      <c r="B11" s="580"/>
      <c r="C11" s="581"/>
      <c r="D11" s="579"/>
      <c r="E11" s="857"/>
      <c r="F11" s="735"/>
      <c r="G11" s="831"/>
      <c r="H11" s="513"/>
      <c r="I11" s="513"/>
      <c r="J11" s="513"/>
      <c r="K11" s="545"/>
      <c r="L11" s="545"/>
      <c r="M11" s="513"/>
      <c r="N11" s="513"/>
      <c r="O11" s="512"/>
      <c r="P11" s="512"/>
      <c r="Q11" s="512"/>
      <c r="R11" s="512"/>
    </row>
    <row r="12" spans="1:18" ht="39.65" customHeight="1">
      <c r="A12" s="579" t="s">
        <v>889</v>
      </c>
      <c r="B12" s="578" t="s">
        <v>37</v>
      </c>
      <c r="C12" s="578" t="s">
        <v>24</v>
      </c>
      <c r="D12" s="579" t="s">
        <v>9</v>
      </c>
      <c r="E12" s="857">
        <v>8</v>
      </c>
      <c r="F12" s="732"/>
      <c r="G12" s="831">
        <f t="shared" si="0"/>
        <v>0</v>
      </c>
      <c r="H12" s="513"/>
      <c r="I12" s="513"/>
      <c r="J12" s="513"/>
      <c r="K12" s="545"/>
      <c r="L12" s="545"/>
      <c r="M12" s="513"/>
      <c r="N12" s="513"/>
      <c r="O12" s="512"/>
      <c r="P12" s="512"/>
      <c r="Q12" s="512"/>
      <c r="R12" s="512"/>
    </row>
    <row r="13" spans="1:18" ht="40.5" customHeight="1">
      <c r="A13" s="577" t="s">
        <v>423</v>
      </c>
      <c r="B13" s="582" t="s">
        <v>171</v>
      </c>
      <c r="C13" s="582" t="s">
        <v>195</v>
      </c>
      <c r="D13" s="579" t="s">
        <v>9</v>
      </c>
      <c r="E13" s="857">
        <v>8</v>
      </c>
      <c r="F13" s="732"/>
      <c r="G13" s="831">
        <f t="shared" si="0"/>
        <v>0</v>
      </c>
      <c r="H13" s="513"/>
      <c r="I13" s="513"/>
      <c r="J13" s="513"/>
      <c r="K13" s="545"/>
      <c r="L13" s="545"/>
      <c r="M13" s="513"/>
      <c r="N13" s="513"/>
      <c r="O13" s="512"/>
      <c r="P13" s="512"/>
      <c r="Q13" s="512"/>
      <c r="R13" s="512"/>
    </row>
    <row r="14" spans="1:18" ht="27" customHeight="1">
      <c r="A14" s="577" t="s">
        <v>428</v>
      </c>
      <c r="B14" s="582" t="s">
        <v>171</v>
      </c>
      <c r="C14" s="582" t="s">
        <v>194</v>
      </c>
      <c r="D14" s="579" t="s">
        <v>9</v>
      </c>
      <c r="E14" s="858">
        <v>8</v>
      </c>
      <c r="F14" s="732"/>
      <c r="G14" s="831">
        <f t="shared" si="0"/>
        <v>0</v>
      </c>
      <c r="H14" s="513"/>
      <c r="I14" s="513"/>
      <c r="J14" s="513"/>
      <c r="K14" s="545"/>
      <c r="L14" s="545"/>
      <c r="M14" s="513"/>
      <c r="N14" s="513"/>
      <c r="O14" s="512"/>
      <c r="P14" s="512"/>
      <c r="Q14" s="512"/>
      <c r="R14" s="512"/>
    </row>
    <row r="15" spans="1:18" ht="32.5" customHeight="1">
      <c r="A15" s="577" t="s">
        <v>435</v>
      </c>
      <c r="B15" s="583" t="s">
        <v>171</v>
      </c>
      <c r="C15" s="584" t="s">
        <v>36</v>
      </c>
      <c r="D15" s="585" t="s">
        <v>9</v>
      </c>
      <c r="E15" s="859">
        <v>8</v>
      </c>
      <c r="F15" s="824"/>
      <c r="G15" s="831">
        <f t="shared" si="0"/>
        <v>0</v>
      </c>
      <c r="H15" s="513"/>
      <c r="I15" s="513"/>
      <c r="J15" s="513"/>
      <c r="K15" s="545"/>
      <c r="L15" s="545"/>
      <c r="M15" s="513"/>
      <c r="N15" s="513"/>
      <c r="O15" s="512"/>
      <c r="P15" s="512"/>
      <c r="Q15" s="512"/>
      <c r="R15" s="512"/>
    </row>
    <row r="16" spans="1:18" ht="24.65" customHeight="1">
      <c r="A16" s="579" t="s">
        <v>441</v>
      </c>
      <c r="B16" s="583" t="s">
        <v>958</v>
      </c>
      <c r="C16" s="584" t="s">
        <v>35</v>
      </c>
      <c r="D16" s="585" t="s">
        <v>9</v>
      </c>
      <c r="E16" s="859">
        <v>9</v>
      </c>
      <c r="F16" s="824"/>
      <c r="G16" s="831">
        <f t="shared" si="0"/>
        <v>0</v>
      </c>
      <c r="H16" s="513"/>
      <c r="I16" s="513"/>
      <c r="J16" s="513"/>
      <c r="K16" s="545"/>
      <c r="L16" s="545"/>
      <c r="M16" s="513"/>
      <c r="N16" s="513"/>
      <c r="O16" s="512"/>
      <c r="P16" s="512"/>
      <c r="Q16" s="512"/>
      <c r="R16" s="512"/>
    </row>
    <row r="17" spans="1:253" ht="13.5" customHeight="1">
      <c r="A17" s="577" t="s">
        <v>446</v>
      </c>
      <c r="B17" s="583" t="s">
        <v>958</v>
      </c>
      <c r="C17" s="587" t="s">
        <v>1132</v>
      </c>
      <c r="D17" s="585" t="s">
        <v>1069</v>
      </c>
      <c r="E17" s="858">
        <v>16</v>
      </c>
      <c r="F17" s="824"/>
      <c r="G17" s="831">
        <f t="shared" si="0"/>
        <v>0</v>
      </c>
      <c r="H17" s="513"/>
      <c r="I17" s="513"/>
      <c r="J17" s="513"/>
      <c r="K17" s="545"/>
      <c r="L17" s="545"/>
      <c r="M17" s="513"/>
      <c r="N17" s="513"/>
      <c r="O17" s="512"/>
      <c r="P17" s="512"/>
      <c r="Q17" s="512"/>
      <c r="R17" s="512"/>
    </row>
    <row r="18" spans="1:253" ht="12.75" customHeight="1">
      <c r="A18" s="588"/>
      <c r="B18" s="589"/>
      <c r="C18" s="590" t="s">
        <v>34</v>
      </c>
      <c r="D18" s="591"/>
      <c r="E18" s="857"/>
      <c r="F18" s="876"/>
      <c r="G18" s="831"/>
      <c r="H18" s="513"/>
      <c r="I18" s="513"/>
      <c r="J18" s="513"/>
      <c r="K18" s="545"/>
      <c r="L18" s="545"/>
      <c r="M18" s="513"/>
      <c r="N18" s="513"/>
      <c r="O18" s="512"/>
      <c r="P18" s="512"/>
      <c r="Q18" s="512"/>
      <c r="R18" s="512"/>
    </row>
    <row r="19" spans="1:253" ht="25" customHeight="1">
      <c r="A19" s="577" t="s">
        <v>450</v>
      </c>
      <c r="B19" s="578" t="s">
        <v>171</v>
      </c>
      <c r="C19" s="578" t="s">
        <v>33</v>
      </c>
      <c r="D19" s="579" t="s">
        <v>1008</v>
      </c>
      <c r="E19" s="858">
        <v>1</v>
      </c>
      <c r="F19" s="732"/>
      <c r="G19" s="831">
        <f>E19*F19</f>
        <v>0</v>
      </c>
      <c r="H19" s="513"/>
      <c r="I19" s="513"/>
      <c r="J19" s="546"/>
      <c r="K19" s="545"/>
      <c r="L19" s="545"/>
      <c r="M19" s="513"/>
      <c r="N19" s="513"/>
      <c r="O19" s="512"/>
      <c r="P19" s="512"/>
      <c r="Q19" s="512"/>
      <c r="R19" s="512"/>
    </row>
    <row r="20" spans="1:253" ht="12.75" customHeight="1">
      <c r="A20" s="588"/>
      <c r="B20" s="589"/>
      <c r="C20" s="592" t="s">
        <v>32</v>
      </c>
      <c r="D20" s="591"/>
      <c r="E20" s="858"/>
      <c r="F20" s="876"/>
      <c r="G20" s="832"/>
      <c r="H20" s="513"/>
      <c r="I20" s="513"/>
      <c r="J20" s="546"/>
      <c r="K20" s="545"/>
      <c r="L20" s="545"/>
      <c r="M20" s="513"/>
      <c r="N20" s="513"/>
      <c r="O20" s="512"/>
      <c r="P20" s="512"/>
      <c r="Q20" s="512"/>
      <c r="R20" s="512"/>
    </row>
    <row r="21" spans="1:253" ht="12.65" customHeight="1">
      <c r="A21" s="577" t="s">
        <v>456</v>
      </c>
      <c r="B21" s="578" t="s">
        <v>958</v>
      </c>
      <c r="C21" s="582" t="s">
        <v>179</v>
      </c>
      <c r="D21" s="585" t="s">
        <v>1008</v>
      </c>
      <c r="E21" s="859">
        <v>1</v>
      </c>
      <c r="F21" s="732"/>
      <c r="G21" s="831">
        <f>E21*F21</f>
        <v>0</v>
      </c>
      <c r="H21" s="513"/>
      <c r="I21" s="513"/>
      <c r="J21" s="546"/>
      <c r="K21" s="545"/>
      <c r="L21" s="545"/>
      <c r="M21" s="513"/>
      <c r="N21" s="513"/>
      <c r="O21" s="512"/>
      <c r="P21" s="512"/>
      <c r="Q21" s="512"/>
      <c r="R21" s="512"/>
    </row>
    <row r="22" spans="1:253" ht="28.5" customHeight="1">
      <c r="A22" s="593" t="s">
        <v>460</v>
      </c>
      <c r="B22" s="582" t="s">
        <v>171</v>
      </c>
      <c r="C22" s="582" t="s">
        <v>175</v>
      </c>
      <c r="D22" s="594" t="s">
        <v>963</v>
      </c>
      <c r="E22" s="859">
        <v>0.64</v>
      </c>
      <c r="F22" s="732"/>
      <c r="G22" s="831">
        <f>E22*F22</f>
        <v>0</v>
      </c>
      <c r="H22" s="513"/>
      <c r="I22" s="513"/>
      <c r="J22" s="513"/>
      <c r="K22" s="545"/>
      <c r="L22" s="545"/>
      <c r="M22" s="513"/>
      <c r="N22" s="513"/>
      <c r="O22" s="512"/>
      <c r="P22" s="512"/>
      <c r="Q22" s="512"/>
      <c r="R22" s="512"/>
    </row>
    <row r="23" spans="1:253" ht="12.75" customHeight="1">
      <c r="A23" s="595"/>
      <c r="B23" s="596"/>
      <c r="C23" s="592" t="s">
        <v>1129</v>
      </c>
      <c r="D23" s="597"/>
      <c r="E23" s="860"/>
      <c r="F23" s="876"/>
      <c r="G23" s="831"/>
      <c r="H23" s="513"/>
      <c r="I23" s="513"/>
      <c r="J23" s="513"/>
      <c r="K23" s="545"/>
      <c r="L23" s="545"/>
      <c r="M23" s="513"/>
      <c r="N23" s="513"/>
      <c r="O23" s="512"/>
      <c r="P23" s="512"/>
      <c r="Q23" s="512"/>
      <c r="R23" s="512"/>
    </row>
    <row r="24" spans="1:253" ht="23.5" customHeight="1">
      <c r="A24" s="598" t="s">
        <v>465</v>
      </c>
      <c r="B24" s="582" t="s">
        <v>171</v>
      </c>
      <c r="C24" s="582" t="s">
        <v>178</v>
      </c>
      <c r="D24" s="594" t="s">
        <v>9</v>
      </c>
      <c r="E24" s="859">
        <v>7</v>
      </c>
      <c r="F24" s="732"/>
      <c r="G24" s="831">
        <f>E24*F24</f>
        <v>0</v>
      </c>
      <c r="H24" s="513"/>
      <c r="I24" s="513"/>
      <c r="J24" s="513"/>
      <c r="K24" s="545"/>
      <c r="L24" s="545"/>
      <c r="M24" s="513"/>
      <c r="N24" s="513"/>
      <c r="O24" s="512"/>
      <c r="P24" s="512"/>
      <c r="Q24" s="512"/>
      <c r="R24" s="512"/>
    </row>
    <row r="25" spans="1:253" ht="12.75" customHeight="1">
      <c r="A25" s="536"/>
      <c r="B25" s="589"/>
      <c r="C25" s="877"/>
      <c r="D25" s="591"/>
      <c r="E25" s="876"/>
      <c r="F25" s="876"/>
      <c r="G25" s="831"/>
      <c r="H25" s="513"/>
      <c r="I25" s="513"/>
      <c r="J25" s="513"/>
      <c r="K25" s="545"/>
      <c r="L25" s="545"/>
      <c r="M25" s="513"/>
      <c r="N25" s="513"/>
      <c r="O25" s="512"/>
      <c r="P25" s="512"/>
      <c r="Q25" s="512"/>
      <c r="R25" s="512"/>
    </row>
    <row r="26" spans="1:253" ht="18.649999999999999" customHeight="1">
      <c r="A26" s="533"/>
      <c r="B26" s="980" t="s">
        <v>31</v>
      </c>
      <c r="C26" s="980"/>
      <c r="D26" s="878"/>
      <c r="E26" s="879"/>
      <c r="F26" s="880"/>
      <c r="G26" s="833"/>
      <c r="H26" s="515"/>
      <c r="I26" s="515"/>
      <c r="J26" s="512"/>
      <c r="K26" s="512"/>
      <c r="L26" s="512"/>
      <c r="M26" s="512"/>
      <c r="N26" s="512"/>
    </row>
    <row r="27" spans="1:253" ht="17.25" customHeight="1">
      <c r="A27" s="514"/>
      <c r="B27" s="983" t="s">
        <v>30</v>
      </c>
      <c r="C27" s="984"/>
      <c r="D27" s="984"/>
      <c r="E27" s="984"/>
      <c r="F27" s="984"/>
      <c r="G27" s="834">
        <f>G29+G31+G33+G35+G37+G39+G40+G41+G43+G45+G47+G49+G51+G53+G55</f>
        <v>0</v>
      </c>
      <c r="H27" s="513"/>
      <c r="I27" s="513"/>
      <c r="J27" s="513"/>
      <c r="K27" s="513"/>
      <c r="L27" s="513"/>
      <c r="M27" s="513"/>
      <c r="N27" s="513"/>
      <c r="O27" s="512"/>
      <c r="P27" s="512"/>
      <c r="Q27" s="512"/>
      <c r="R27" s="512"/>
    </row>
    <row r="28" spans="1:253" ht="15" customHeight="1">
      <c r="A28" s="576" t="s">
        <v>381</v>
      </c>
      <c r="B28" s="576" t="s">
        <v>383</v>
      </c>
      <c r="C28" s="576" t="s">
        <v>384</v>
      </c>
      <c r="D28" s="576" t="s">
        <v>915</v>
      </c>
      <c r="E28" s="576" t="s">
        <v>916</v>
      </c>
      <c r="F28" s="823" t="s">
        <v>388</v>
      </c>
      <c r="G28" s="835" t="s">
        <v>369</v>
      </c>
    </row>
    <row r="29" spans="1:253" s="537" customFormat="1" ht="37.5" customHeight="1">
      <c r="A29" s="577" t="s">
        <v>883</v>
      </c>
      <c r="B29" s="578">
        <v>184802111</v>
      </c>
      <c r="C29" s="599" t="s">
        <v>18</v>
      </c>
      <c r="D29" s="579" t="s">
        <v>1008</v>
      </c>
      <c r="E29" s="857">
        <v>345</v>
      </c>
      <c r="F29" s="825"/>
      <c r="G29" s="836">
        <f>E29*F29</f>
        <v>0</v>
      </c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2"/>
      <c r="BF29" s="542"/>
      <c r="BG29" s="542"/>
      <c r="BH29" s="542"/>
      <c r="BI29" s="542"/>
      <c r="BJ29" s="542"/>
      <c r="BK29" s="542"/>
      <c r="BL29" s="542"/>
      <c r="BM29" s="542"/>
      <c r="BN29" s="542"/>
      <c r="BO29" s="542"/>
      <c r="BP29" s="542"/>
      <c r="BQ29" s="542"/>
      <c r="BR29" s="542"/>
      <c r="BS29" s="542"/>
      <c r="BT29" s="542"/>
      <c r="BU29" s="542"/>
      <c r="BV29" s="542"/>
      <c r="BW29" s="542"/>
      <c r="BX29" s="542"/>
      <c r="BY29" s="542"/>
      <c r="BZ29" s="542"/>
      <c r="CA29" s="542"/>
      <c r="CB29" s="542"/>
      <c r="CC29" s="542"/>
      <c r="CD29" s="542"/>
      <c r="CE29" s="542"/>
      <c r="CF29" s="542"/>
      <c r="CG29" s="542"/>
      <c r="CH29" s="542"/>
      <c r="CI29" s="542"/>
      <c r="CJ29" s="542"/>
      <c r="CK29" s="542"/>
      <c r="CL29" s="542"/>
      <c r="CM29" s="542"/>
      <c r="CN29" s="542"/>
      <c r="CO29" s="542"/>
      <c r="CP29" s="542"/>
      <c r="CQ29" s="542"/>
      <c r="CR29" s="542"/>
      <c r="CS29" s="542"/>
      <c r="CT29" s="542"/>
      <c r="CU29" s="542"/>
      <c r="CV29" s="542"/>
      <c r="CW29" s="542"/>
      <c r="CX29" s="542"/>
      <c r="CY29" s="542"/>
      <c r="CZ29" s="542"/>
      <c r="DA29" s="542"/>
      <c r="DB29" s="542"/>
      <c r="DC29" s="542"/>
      <c r="DD29" s="542"/>
      <c r="DE29" s="542"/>
      <c r="DF29" s="542"/>
      <c r="DG29" s="542"/>
      <c r="DH29" s="542"/>
      <c r="DI29" s="542"/>
      <c r="DJ29" s="542"/>
      <c r="DK29" s="542"/>
      <c r="DL29" s="542"/>
      <c r="DM29" s="542"/>
      <c r="DN29" s="542"/>
      <c r="DO29" s="542"/>
      <c r="DP29" s="542"/>
      <c r="DQ29" s="542"/>
      <c r="DR29" s="542"/>
      <c r="DS29" s="542"/>
      <c r="DT29" s="542"/>
      <c r="DU29" s="542"/>
      <c r="DV29" s="542"/>
      <c r="DW29" s="542"/>
      <c r="DX29" s="542"/>
      <c r="DY29" s="542"/>
      <c r="DZ29" s="542"/>
      <c r="EA29" s="542"/>
      <c r="EB29" s="542"/>
      <c r="EC29" s="542"/>
      <c r="ED29" s="542"/>
      <c r="EE29" s="542"/>
      <c r="EF29" s="542"/>
      <c r="EG29" s="542"/>
      <c r="EH29" s="542"/>
      <c r="EI29" s="542"/>
      <c r="EJ29" s="542"/>
      <c r="EK29" s="542"/>
      <c r="EL29" s="542"/>
      <c r="EM29" s="542"/>
      <c r="EN29" s="542"/>
      <c r="EO29" s="542"/>
      <c r="EP29" s="542"/>
      <c r="EQ29" s="542"/>
      <c r="ER29" s="542"/>
      <c r="ES29" s="542"/>
      <c r="ET29" s="542"/>
      <c r="EU29" s="542"/>
      <c r="EV29" s="542"/>
      <c r="EW29" s="542"/>
      <c r="EX29" s="542"/>
      <c r="EY29" s="542"/>
      <c r="EZ29" s="542"/>
      <c r="FA29" s="542"/>
      <c r="FB29" s="542"/>
      <c r="FC29" s="542"/>
      <c r="FD29" s="542"/>
      <c r="FE29" s="542"/>
      <c r="FF29" s="542"/>
      <c r="FG29" s="542"/>
      <c r="FH29" s="542"/>
      <c r="FI29" s="542"/>
      <c r="FJ29" s="542"/>
      <c r="FK29" s="542"/>
      <c r="FL29" s="542"/>
      <c r="FM29" s="542"/>
      <c r="FN29" s="542"/>
      <c r="FO29" s="542"/>
      <c r="FP29" s="542"/>
      <c r="FQ29" s="542"/>
      <c r="FR29" s="542"/>
      <c r="FS29" s="542"/>
      <c r="FT29" s="542"/>
      <c r="FU29" s="542"/>
      <c r="FV29" s="542"/>
      <c r="FW29" s="542"/>
      <c r="FX29" s="542"/>
      <c r="FY29" s="542"/>
      <c r="FZ29" s="542"/>
      <c r="GA29" s="542"/>
      <c r="GB29" s="542"/>
      <c r="GC29" s="542"/>
      <c r="GD29" s="542"/>
      <c r="GE29" s="542"/>
      <c r="GF29" s="542"/>
      <c r="GG29" s="542"/>
      <c r="GH29" s="542"/>
      <c r="GI29" s="542"/>
      <c r="GJ29" s="542"/>
      <c r="GK29" s="542"/>
      <c r="GL29" s="542"/>
      <c r="GM29" s="542"/>
      <c r="GN29" s="542"/>
      <c r="GO29" s="542"/>
      <c r="GP29" s="542"/>
      <c r="GQ29" s="542"/>
      <c r="GR29" s="542"/>
      <c r="GS29" s="542"/>
      <c r="GT29" s="542"/>
      <c r="GU29" s="542"/>
      <c r="GV29" s="542"/>
      <c r="GW29" s="542"/>
      <c r="GX29" s="542"/>
      <c r="GY29" s="542"/>
      <c r="GZ29" s="542"/>
      <c r="HA29" s="542"/>
      <c r="HB29" s="542"/>
      <c r="HC29" s="542"/>
      <c r="HD29" s="542"/>
      <c r="HE29" s="542"/>
      <c r="HF29" s="542"/>
      <c r="HG29" s="542"/>
      <c r="HH29" s="542"/>
      <c r="HI29" s="542"/>
      <c r="HJ29" s="542"/>
      <c r="HK29" s="542"/>
      <c r="HL29" s="542"/>
      <c r="HM29" s="542"/>
      <c r="HN29" s="542"/>
      <c r="HO29" s="542"/>
      <c r="HP29" s="542"/>
      <c r="HQ29" s="542"/>
      <c r="HR29" s="542"/>
      <c r="HS29" s="542"/>
      <c r="HT29" s="542"/>
      <c r="HU29" s="542"/>
      <c r="HV29" s="542"/>
      <c r="HW29" s="542"/>
      <c r="HX29" s="542"/>
      <c r="HY29" s="542"/>
      <c r="HZ29" s="542"/>
      <c r="IA29" s="542"/>
      <c r="IB29" s="542"/>
      <c r="IC29" s="542"/>
      <c r="ID29" s="542"/>
      <c r="IE29" s="542"/>
      <c r="IF29" s="542"/>
      <c r="IG29" s="542"/>
      <c r="IH29" s="542"/>
      <c r="II29" s="542"/>
      <c r="IJ29" s="542"/>
      <c r="IK29" s="542"/>
      <c r="IL29" s="542"/>
      <c r="IM29" s="542"/>
      <c r="IN29" s="542"/>
      <c r="IO29" s="542"/>
      <c r="IP29" s="542"/>
      <c r="IQ29" s="542"/>
      <c r="IR29" s="542"/>
      <c r="IS29" s="542"/>
    </row>
    <row r="30" spans="1:253" ht="15" customHeight="1">
      <c r="A30" s="588"/>
      <c r="B30" s="600"/>
      <c r="C30" s="601">
        <v>345</v>
      </c>
      <c r="D30" s="602"/>
      <c r="E30" s="857"/>
      <c r="F30" s="881"/>
      <c r="G30" s="836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544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  <c r="BP30" s="544"/>
      <c r="BQ30" s="544"/>
      <c r="BR30" s="544"/>
      <c r="BS30" s="544"/>
      <c r="BT30" s="544"/>
      <c r="BU30" s="544"/>
      <c r="BV30" s="544"/>
      <c r="BW30" s="544"/>
      <c r="BX30" s="544"/>
      <c r="BY30" s="544"/>
      <c r="BZ30" s="544"/>
      <c r="CA30" s="544"/>
      <c r="CB30" s="544"/>
      <c r="CC30" s="544"/>
      <c r="CD30" s="544"/>
      <c r="CE30" s="544"/>
      <c r="CF30" s="544"/>
      <c r="CG30" s="544"/>
      <c r="CH30" s="544"/>
      <c r="CI30" s="544"/>
      <c r="CJ30" s="544"/>
      <c r="CK30" s="544"/>
      <c r="CL30" s="544"/>
      <c r="CM30" s="544"/>
      <c r="CN30" s="544"/>
      <c r="CO30" s="544"/>
      <c r="CP30" s="544"/>
      <c r="CQ30" s="544"/>
      <c r="CR30" s="544"/>
      <c r="CS30" s="544"/>
      <c r="CT30" s="544"/>
      <c r="CU30" s="544"/>
      <c r="CV30" s="544"/>
      <c r="CW30" s="544"/>
      <c r="CX30" s="544"/>
      <c r="CY30" s="544"/>
      <c r="CZ30" s="544"/>
      <c r="DA30" s="544"/>
      <c r="DB30" s="544"/>
      <c r="DC30" s="544"/>
      <c r="DD30" s="544"/>
      <c r="DE30" s="544"/>
      <c r="DF30" s="544"/>
      <c r="DG30" s="544"/>
      <c r="DH30" s="544"/>
      <c r="DI30" s="544"/>
      <c r="DJ30" s="544"/>
      <c r="DK30" s="544"/>
      <c r="DL30" s="544"/>
      <c r="DM30" s="544"/>
      <c r="DN30" s="544"/>
      <c r="DO30" s="544"/>
      <c r="DP30" s="544"/>
      <c r="DQ30" s="544"/>
      <c r="DR30" s="544"/>
      <c r="DS30" s="544"/>
      <c r="DT30" s="544"/>
      <c r="DU30" s="544"/>
      <c r="DV30" s="544"/>
      <c r="DW30" s="544"/>
      <c r="DX30" s="544"/>
      <c r="DY30" s="544"/>
      <c r="DZ30" s="544"/>
      <c r="EA30" s="544"/>
      <c r="EB30" s="544"/>
      <c r="EC30" s="544"/>
      <c r="ED30" s="544"/>
      <c r="EE30" s="544"/>
      <c r="EF30" s="544"/>
      <c r="EG30" s="544"/>
      <c r="EH30" s="544"/>
      <c r="EI30" s="544"/>
      <c r="EJ30" s="544"/>
      <c r="EK30" s="544"/>
      <c r="EL30" s="544"/>
      <c r="EM30" s="544"/>
      <c r="EN30" s="544"/>
      <c r="EO30" s="544"/>
      <c r="EP30" s="544"/>
      <c r="EQ30" s="544"/>
      <c r="ER30" s="544"/>
      <c r="ES30" s="544"/>
      <c r="ET30" s="544"/>
      <c r="EU30" s="544"/>
      <c r="EV30" s="544"/>
      <c r="EW30" s="544"/>
      <c r="EX30" s="544"/>
      <c r="EY30" s="544"/>
      <c r="EZ30" s="544"/>
      <c r="FA30" s="544"/>
      <c r="FB30" s="544"/>
      <c r="FC30" s="544"/>
      <c r="FD30" s="544"/>
      <c r="FE30" s="544"/>
      <c r="FF30" s="544"/>
      <c r="FG30" s="544"/>
      <c r="FH30" s="544"/>
      <c r="FI30" s="544"/>
      <c r="FJ30" s="544"/>
      <c r="FK30" s="544"/>
      <c r="FL30" s="544"/>
      <c r="FM30" s="544"/>
      <c r="FN30" s="544"/>
      <c r="FO30" s="544"/>
      <c r="FP30" s="544"/>
      <c r="FQ30" s="544"/>
      <c r="FR30" s="544"/>
      <c r="FS30" s="544"/>
      <c r="FT30" s="544"/>
      <c r="FU30" s="544"/>
      <c r="FV30" s="544"/>
      <c r="FW30" s="544"/>
      <c r="FX30" s="544"/>
      <c r="FY30" s="544"/>
      <c r="FZ30" s="544"/>
      <c r="GA30" s="544"/>
      <c r="GB30" s="544"/>
      <c r="GC30" s="544"/>
      <c r="GD30" s="544"/>
      <c r="GE30" s="544"/>
      <c r="GF30" s="544"/>
      <c r="GG30" s="544"/>
      <c r="GH30" s="544"/>
      <c r="GI30" s="544"/>
      <c r="GJ30" s="544"/>
      <c r="GK30" s="544"/>
      <c r="GL30" s="544"/>
      <c r="GM30" s="544"/>
      <c r="GN30" s="544"/>
      <c r="GO30" s="544"/>
      <c r="GP30" s="544"/>
      <c r="GQ30" s="544"/>
      <c r="GR30" s="544"/>
      <c r="GS30" s="544"/>
      <c r="GT30" s="544"/>
      <c r="GU30" s="544"/>
      <c r="GV30" s="544"/>
      <c r="GW30" s="544"/>
      <c r="GX30" s="544"/>
      <c r="GY30" s="544"/>
      <c r="GZ30" s="544"/>
      <c r="HA30" s="544"/>
      <c r="HB30" s="544"/>
      <c r="HC30" s="544"/>
      <c r="HD30" s="544"/>
      <c r="HE30" s="544"/>
      <c r="HF30" s="544"/>
      <c r="HG30" s="544"/>
      <c r="HH30" s="544"/>
      <c r="HI30" s="544"/>
      <c r="HJ30" s="544"/>
      <c r="HK30" s="544"/>
      <c r="HL30" s="544"/>
      <c r="HM30" s="544"/>
      <c r="HN30" s="544"/>
      <c r="HO30" s="544"/>
      <c r="HP30" s="544"/>
      <c r="HQ30" s="544"/>
      <c r="HR30" s="544"/>
      <c r="HS30" s="544"/>
      <c r="HT30" s="544"/>
      <c r="HU30" s="544"/>
      <c r="HV30" s="544"/>
      <c r="HW30" s="544"/>
      <c r="HX30" s="544"/>
      <c r="HY30" s="544"/>
      <c r="HZ30" s="544"/>
      <c r="IA30" s="544"/>
      <c r="IB30" s="544"/>
      <c r="IC30" s="544"/>
      <c r="ID30" s="544"/>
      <c r="IE30" s="544"/>
      <c r="IF30" s="544"/>
      <c r="IG30" s="544"/>
      <c r="IH30" s="544"/>
      <c r="II30" s="544"/>
      <c r="IJ30" s="544"/>
      <c r="IK30" s="544"/>
      <c r="IL30" s="544"/>
      <c r="IM30" s="544"/>
      <c r="IN30" s="544"/>
      <c r="IO30" s="544"/>
      <c r="IP30" s="544"/>
      <c r="IQ30" s="544"/>
      <c r="IR30" s="544"/>
      <c r="IS30" s="544"/>
    </row>
    <row r="31" spans="1:253" s="537" customFormat="1" ht="15" customHeight="1">
      <c r="A31" s="577" t="s">
        <v>885</v>
      </c>
      <c r="B31" s="578"/>
      <c r="C31" s="599" t="s">
        <v>29</v>
      </c>
      <c r="D31" s="579" t="s">
        <v>1008</v>
      </c>
      <c r="E31" s="857">
        <v>345</v>
      </c>
      <c r="F31" s="825"/>
      <c r="G31" s="836">
        <f>E31*F31</f>
        <v>0</v>
      </c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2"/>
      <c r="AO31" s="542"/>
      <c r="AP31" s="542"/>
      <c r="AQ31" s="542"/>
      <c r="AR31" s="542"/>
      <c r="AS31" s="542"/>
      <c r="AT31" s="542"/>
      <c r="AU31" s="542"/>
      <c r="AV31" s="542"/>
      <c r="AW31" s="542"/>
      <c r="AX31" s="542"/>
      <c r="AY31" s="542"/>
      <c r="AZ31" s="542"/>
      <c r="BA31" s="542"/>
      <c r="BB31" s="542"/>
      <c r="BC31" s="542"/>
      <c r="BD31" s="542"/>
      <c r="BE31" s="542"/>
      <c r="BF31" s="542"/>
      <c r="BG31" s="542"/>
      <c r="BH31" s="542"/>
      <c r="BI31" s="542"/>
      <c r="BJ31" s="542"/>
      <c r="BK31" s="542"/>
      <c r="BL31" s="542"/>
      <c r="BM31" s="542"/>
      <c r="BN31" s="542"/>
      <c r="BO31" s="542"/>
      <c r="BP31" s="542"/>
      <c r="BQ31" s="542"/>
      <c r="BR31" s="542"/>
      <c r="BS31" s="542"/>
      <c r="BT31" s="542"/>
      <c r="BU31" s="542"/>
      <c r="BV31" s="542"/>
      <c r="BW31" s="542"/>
      <c r="BX31" s="542"/>
      <c r="BY31" s="542"/>
      <c r="BZ31" s="542"/>
      <c r="CA31" s="542"/>
      <c r="CB31" s="542"/>
      <c r="CC31" s="542"/>
      <c r="CD31" s="542"/>
      <c r="CE31" s="542"/>
      <c r="CF31" s="542"/>
      <c r="CG31" s="542"/>
      <c r="CH31" s="542"/>
      <c r="CI31" s="542"/>
      <c r="CJ31" s="542"/>
      <c r="CK31" s="542"/>
      <c r="CL31" s="542"/>
      <c r="CM31" s="542"/>
      <c r="CN31" s="542"/>
      <c r="CO31" s="542"/>
      <c r="CP31" s="542"/>
      <c r="CQ31" s="542"/>
      <c r="CR31" s="542"/>
      <c r="CS31" s="542"/>
      <c r="CT31" s="542"/>
      <c r="CU31" s="542"/>
      <c r="CV31" s="542"/>
      <c r="CW31" s="542"/>
      <c r="CX31" s="542"/>
      <c r="CY31" s="542"/>
      <c r="CZ31" s="542"/>
      <c r="DA31" s="542"/>
      <c r="DB31" s="542"/>
      <c r="DC31" s="542"/>
      <c r="DD31" s="542"/>
      <c r="DE31" s="542"/>
      <c r="DF31" s="542"/>
      <c r="DG31" s="542"/>
      <c r="DH31" s="542"/>
      <c r="DI31" s="542"/>
      <c r="DJ31" s="542"/>
      <c r="DK31" s="542"/>
      <c r="DL31" s="542"/>
      <c r="DM31" s="542"/>
      <c r="DN31" s="542"/>
      <c r="DO31" s="542"/>
      <c r="DP31" s="542"/>
      <c r="DQ31" s="542"/>
      <c r="DR31" s="542"/>
      <c r="DS31" s="542"/>
      <c r="DT31" s="542"/>
      <c r="DU31" s="542"/>
      <c r="DV31" s="542"/>
      <c r="DW31" s="542"/>
      <c r="DX31" s="542"/>
      <c r="DY31" s="542"/>
      <c r="DZ31" s="542"/>
      <c r="EA31" s="542"/>
      <c r="EB31" s="542"/>
      <c r="EC31" s="542"/>
      <c r="ED31" s="542"/>
      <c r="EE31" s="542"/>
      <c r="EF31" s="542"/>
      <c r="EG31" s="542"/>
      <c r="EH31" s="542"/>
      <c r="EI31" s="542"/>
      <c r="EJ31" s="542"/>
      <c r="EK31" s="542"/>
      <c r="EL31" s="542"/>
      <c r="EM31" s="542"/>
      <c r="EN31" s="542"/>
      <c r="EO31" s="542"/>
      <c r="EP31" s="542"/>
      <c r="EQ31" s="542"/>
      <c r="ER31" s="542"/>
      <c r="ES31" s="542"/>
      <c r="ET31" s="542"/>
      <c r="EU31" s="542"/>
      <c r="EV31" s="542"/>
      <c r="EW31" s="542"/>
      <c r="EX31" s="542"/>
      <c r="EY31" s="542"/>
      <c r="EZ31" s="542"/>
      <c r="FA31" s="542"/>
      <c r="FB31" s="542"/>
      <c r="FC31" s="542"/>
      <c r="FD31" s="542"/>
      <c r="FE31" s="542"/>
      <c r="FF31" s="542"/>
      <c r="FG31" s="542"/>
      <c r="FH31" s="542"/>
      <c r="FI31" s="542"/>
      <c r="FJ31" s="542"/>
      <c r="FK31" s="542"/>
      <c r="FL31" s="542"/>
      <c r="FM31" s="542"/>
      <c r="FN31" s="542"/>
      <c r="FO31" s="542"/>
      <c r="FP31" s="542"/>
      <c r="FQ31" s="542"/>
      <c r="FR31" s="542"/>
      <c r="FS31" s="542"/>
      <c r="FT31" s="542"/>
      <c r="FU31" s="542"/>
      <c r="FV31" s="542"/>
      <c r="FW31" s="542"/>
      <c r="FX31" s="542"/>
      <c r="FY31" s="542"/>
      <c r="FZ31" s="542"/>
      <c r="GA31" s="542"/>
      <c r="GB31" s="542"/>
      <c r="GC31" s="542"/>
      <c r="GD31" s="542"/>
      <c r="GE31" s="542"/>
      <c r="GF31" s="542"/>
      <c r="GG31" s="542"/>
      <c r="GH31" s="542"/>
      <c r="GI31" s="542"/>
      <c r="GJ31" s="542"/>
      <c r="GK31" s="542"/>
      <c r="GL31" s="542"/>
      <c r="GM31" s="542"/>
      <c r="GN31" s="542"/>
      <c r="GO31" s="542"/>
      <c r="GP31" s="542"/>
      <c r="GQ31" s="542"/>
      <c r="GR31" s="542"/>
      <c r="GS31" s="542"/>
      <c r="GT31" s="542"/>
      <c r="GU31" s="542"/>
      <c r="GV31" s="542"/>
      <c r="GW31" s="542"/>
      <c r="GX31" s="542"/>
      <c r="GY31" s="542"/>
      <c r="GZ31" s="542"/>
      <c r="HA31" s="542"/>
      <c r="HB31" s="542"/>
      <c r="HC31" s="542"/>
      <c r="HD31" s="542"/>
      <c r="HE31" s="542"/>
      <c r="HF31" s="542"/>
      <c r="HG31" s="542"/>
      <c r="HH31" s="542"/>
      <c r="HI31" s="542"/>
      <c r="HJ31" s="542"/>
      <c r="HK31" s="542"/>
      <c r="HL31" s="542"/>
      <c r="HM31" s="542"/>
      <c r="HN31" s="542"/>
      <c r="HO31" s="542"/>
      <c r="HP31" s="542"/>
      <c r="HQ31" s="542"/>
      <c r="HR31" s="542"/>
      <c r="HS31" s="542"/>
      <c r="HT31" s="542"/>
      <c r="HU31" s="542"/>
      <c r="HV31" s="542"/>
      <c r="HW31" s="542"/>
      <c r="HX31" s="542"/>
      <c r="HY31" s="542"/>
      <c r="HZ31" s="542"/>
      <c r="IA31" s="542"/>
      <c r="IB31" s="542"/>
      <c r="IC31" s="542"/>
      <c r="ID31" s="542"/>
      <c r="IE31" s="542"/>
      <c r="IF31" s="542"/>
      <c r="IG31" s="542"/>
      <c r="IH31" s="542"/>
      <c r="II31" s="542"/>
      <c r="IJ31" s="542"/>
      <c r="IK31" s="542"/>
      <c r="IL31" s="542"/>
      <c r="IM31" s="542"/>
      <c r="IN31" s="542"/>
      <c r="IO31" s="542"/>
      <c r="IP31" s="542"/>
      <c r="IQ31" s="542"/>
      <c r="IR31" s="542"/>
      <c r="IS31" s="542"/>
    </row>
    <row r="32" spans="1:253" ht="15" customHeight="1">
      <c r="A32" s="588"/>
      <c r="B32" s="600"/>
      <c r="C32" s="601">
        <v>345</v>
      </c>
      <c r="D32" s="602"/>
      <c r="E32" s="857"/>
      <c r="F32" s="881"/>
      <c r="G32" s="836"/>
    </row>
    <row r="33" spans="1:7" ht="21" customHeight="1">
      <c r="A33" s="577" t="s">
        <v>887</v>
      </c>
      <c r="B33" s="578" t="s">
        <v>3</v>
      </c>
      <c r="C33" s="578" t="s">
        <v>2</v>
      </c>
      <c r="D33" s="603" t="s">
        <v>1008</v>
      </c>
      <c r="E33" s="857">
        <v>345</v>
      </c>
      <c r="F33" s="732"/>
      <c r="G33" s="836">
        <f>E33*F33</f>
        <v>0</v>
      </c>
    </row>
    <row r="34" spans="1:7" ht="15" customHeight="1">
      <c r="A34" s="588"/>
      <c r="B34" s="600"/>
      <c r="C34" s="601">
        <v>345</v>
      </c>
      <c r="D34" s="602"/>
      <c r="E34" s="857"/>
      <c r="F34" s="881"/>
      <c r="G34" s="836"/>
    </row>
    <row r="35" spans="1:7" ht="25.5" customHeight="1">
      <c r="A35" s="577" t="s">
        <v>406</v>
      </c>
      <c r="B35" s="578"/>
      <c r="C35" s="578" t="s">
        <v>28</v>
      </c>
      <c r="D35" s="579" t="s">
        <v>1008</v>
      </c>
      <c r="E35" s="857">
        <v>345</v>
      </c>
      <c r="F35" s="732"/>
      <c r="G35" s="836">
        <f>E35*F35</f>
        <v>0</v>
      </c>
    </row>
    <row r="36" spans="1:7" ht="15" customHeight="1">
      <c r="A36" s="604"/>
      <c r="B36" s="600"/>
      <c r="C36" s="601">
        <v>345</v>
      </c>
      <c r="D36" s="605"/>
      <c r="E36" s="857"/>
      <c r="F36" s="644"/>
      <c r="G36" s="837"/>
    </row>
    <row r="37" spans="1:7" ht="15" customHeight="1">
      <c r="A37" s="577" t="s">
        <v>889</v>
      </c>
      <c r="B37" s="578"/>
      <c r="C37" s="599" t="s">
        <v>1159</v>
      </c>
      <c r="D37" s="579" t="s">
        <v>963</v>
      </c>
      <c r="E37" s="857">
        <v>52</v>
      </c>
      <c r="F37" s="825"/>
      <c r="G37" s="836">
        <f>E37*F37</f>
        <v>0</v>
      </c>
    </row>
    <row r="38" spans="1:7" ht="15" customHeight="1">
      <c r="A38" s="604"/>
      <c r="B38" s="600"/>
      <c r="C38" s="601" t="s">
        <v>27</v>
      </c>
      <c r="D38" s="605"/>
      <c r="E38" s="857"/>
      <c r="F38" s="644"/>
      <c r="G38" s="837"/>
    </row>
    <row r="39" spans="1:7" ht="34" customHeight="1">
      <c r="A39" s="606" t="s">
        <v>423</v>
      </c>
      <c r="B39" s="607" t="s">
        <v>26</v>
      </c>
      <c r="C39" s="608" t="s">
        <v>25</v>
      </c>
      <c r="D39" s="609" t="s">
        <v>1069</v>
      </c>
      <c r="E39" s="859">
        <v>696</v>
      </c>
      <c r="F39" s="826"/>
      <c r="G39" s="836">
        <f>E39*F39</f>
        <v>0</v>
      </c>
    </row>
    <row r="40" spans="1:7" ht="25" customHeight="1">
      <c r="A40" s="610" t="s">
        <v>428</v>
      </c>
      <c r="B40" s="607" t="s">
        <v>171</v>
      </c>
      <c r="C40" s="608" t="s">
        <v>181</v>
      </c>
      <c r="D40" s="609" t="s">
        <v>1069</v>
      </c>
      <c r="E40" s="859">
        <v>696</v>
      </c>
      <c r="F40" s="826"/>
      <c r="G40" s="836">
        <f>E40*F40</f>
        <v>0</v>
      </c>
    </row>
    <row r="41" spans="1:7" ht="24.65" customHeight="1">
      <c r="A41" s="577" t="s">
        <v>435</v>
      </c>
      <c r="B41" s="580" t="s">
        <v>958</v>
      </c>
      <c r="C41" s="611" t="s">
        <v>182</v>
      </c>
      <c r="D41" s="612" t="s">
        <v>1069</v>
      </c>
      <c r="E41" s="858">
        <v>214</v>
      </c>
      <c r="F41" s="732"/>
      <c r="G41" s="836">
        <f>E41*F41</f>
        <v>0</v>
      </c>
    </row>
    <row r="42" spans="1:7" ht="22.5" customHeight="1">
      <c r="A42" s="588"/>
      <c r="B42" s="600"/>
      <c r="C42" s="601" t="s">
        <v>177</v>
      </c>
      <c r="D42" s="602"/>
      <c r="E42" s="858"/>
      <c r="F42" s="881"/>
      <c r="G42" s="836"/>
    </row>
    <row r="43" spans="1:7" ht="38.5" customHeight="1">
      <c r="A43" s="577" t="s">
        <v>441</v>
      </c>
      <c r="B43" s="580" t="s">
        <v>958</v>
      </c>
      <c r="C43" s="611" t="s">
        <v>183</v>
      </c>
      <c r="D43" s="612" t="s">
        <v>1069</v>
      </c>
      <c r="E43" s="858">
        <v>141</v>
      </c>
      <c r="F43" s="732"/>
      <c r="G43" s="836">
        <f>E43*F43</f>
        <v>0</v>
      </c>
    </row>
    <row r="44" spans="1:7" ht="22.5" customHeight="1">
      <c r="A44" s="588"/>
      <c r="B44" s="600"/>
      <c r="C44" s="601" t="s">
        <v>177</v>
      </c>
      <c r="D44" s="602"/>
      <c r="E44" s="858"/>
      <c r="F44" s="881"/>
      <c r="G44" s="836"/>
    </row>
    <row r="45" spans="1:7" ht="24.65" customHeight="1">
      <c r="A45" s="577" t="s">
        <v>446</v>
      </c>
      <c r="B45" s="580" t="s">
        <v>958</v>
      </c>
      <c r="C45" s="611" t="s">
        <v>184</v>
      </c>
      <c r="D45" s="612" t="s">
        <v>1069</v>
      </c>
      <c r="E45" s="858">
        <v>341</v>
      </c>
      <c r="F45" s="732"/>
      <c r="G45" s="836">
        <f>E45*F45</f>
        <v>0</v>
      </c>
    </row>
    <row r="46" spans="1:7" ht="22.5" customHeight="1">
      <c r="A46" s="588"/>
      <c r="B46" s="600"/>
      <c r="C46" s="601" t="s">
        <v>177</v>
      </c>
      <c r="D46" s="602"/>
      <c r="E46" s="858"/>
      <c r="F46" s="881"/>
      <c r="G46" s="836"/>
    </row>
    <row r="47" spans="1:7" ht="37.5" customHeight="1">
      <c r="A47" s="577" t="s">
        <v>450</v>
      </c>
      <c r="B47" s="582" t="s">
        <v>171</v>
      </c>
      <c r="C47" s="582" t="s">
        <v>201</v>
      </c>
      <c r="D47" s="594" t="s">
        <v>1069</v>
      </c>
      <c r="E47" s="859">
        <v>696</v>
      </c>
      <c r="F47" s="732"/>
      <c r="G47" s="836">
        <f>E47*F47</f>
        <v>0</v>
      </c>
    </row>
    <row r="48" spans="1:7" ht="16" customHeight="1">
      <c r="A48" s="577"/>
      <c r="B48" s="582"/>
      <c r="C48" s="582" t="s">
        <v>200</v>
      </c>
      <c r="D48" s="594"/>
      <c r="E48" s="586"/>
      <c r="F48" s="882"/>
      <c r="G48" s="836"/>
    </row>
    <row r="49" spans="1:18" ht="22" customHeight="1">
      <c r="A49" s="577" t="s">
        <v>456</v>
      </c>
      <c r="B49" s="578">
        <v>184911421</v>
      </c>
      <c r="C49" s="578" t="s">
        <v>180</v>
      </c>
      <c r="D49" s="612" t="s">
        <v>1008</v>
      </c>
      <c r="E49" s="858">
        <v>345</v>
      </c>
      <c r="F49" s="732"/>
      <c r="G49" s="836">
        <f>E49*F49</f>
        <v>0</v>
      </c>
    </row>
    <row r="50" spans="1:18" ht="15" customHeight="1">
      <c r="A50" s="588"/>
      <c r="B50" s="600"/>
      <c r="C50" s="601">
        <v>345</v>
      </c>
      <c r="D50" s="602"/>
      <c r="E50" s="858"/>
      <c r="F50" s="881"/>
      <c r="G50" s="836"/>
    </row>
    <row r="51" spans="1:18" ht="15" customHeight="1">
      <c r="A51" s="577" t="s">
        <v>460</v>
      </c>
      <c r="B51" s="613" t="s">
        <v>185</v>
      </c>
      <c r="C51" s="611" t="s">
        <v>186</v>
      </c>
      <c r="D51" s="612" t="s">
        <v>963</v>
      </c>
      <c r="E51" s="858">
        <v>34.5</v>
      </c>
      <c r="F51" s="732"/>
      <c r="G51" s="836">
        <f>E51*F51</f>
        <v>0</v>
      </c>
    </row>
    <row r="52" spans="1:18" ht="15" customHeight="1">
      <c r="A52" s="588"/>
      <c r="B52" s="600"/>
      <c r="C52" s="601" t="s">
        <v>23</v>
      </c>
      <c r="D52" s="602"/>
      <c r="E52" s="858"/>
      <c r="F52" s="881"/>
      <c r="G52" s="836"/>
    </row>
    <row r="53" spans="1:18" ht="30.65" customHeight="1">
      <c r="A53" s="577" t="s">
        <v>465</v>
      </c>
      <c r="B53" s="580" t="s">
        <v>22</v>
      </c>
      <c r="C53" s="611" t="s">
        <v>21</v>
      </c>
      <c r="D53" s="612" t="s">
        <v>1008</v>
      </c>
      <c r="E53" s="858">
        <v>345</v>
      </c>
      <c r="F53" s="732"/>
      <c r="G53" s="836">
        <f>E53*F53</f>
        <v>0</v>
      </c>
    </row>
    <row r="54" spans="1:18" ht="15" customHeight="1">
      <c r="A54" s="588"/>
      <c r="B54" s="600"/>
      <c r="C54" s="601">
        <v>345</v>
      </c>
      <c r="D54" s="602"/>
      <c r="E54" s="858"/>
      <c r="F54" s="881"/>
      <c r="G54" s="836"/>
    </row>
    <row r="55" spans="1:18" ht="15" customHeight="1">
      <c r="A55" s="577" t="s">
        <v>471</v>
      </c>
      <c r="B55" s="582" t="s">
        <v>171</v>
      </c>
      <c r="C55" s="582" t="s">
        <v>174</v>
      </c>
      <c r="D55" s="612" t="s">
        <v>963</v>
      </c>
      <c r="E55" s="858">
        <v>17.399999999999999</v>
      </c>
      <c r="F55" s="732"/>
      <c r="G55" s="836">
        <f>E55*F55</f>
        <v>0</v>
      </c>
    </row>
    <row r="56" spans="1:18" ht="15" customHeight="1">
      <c r="A56" s="614"/>
      <c r="B56" s="615"/>
      <c r="C56" s="616" t="s">
        <v>172</v>
      </c>
      <c r="D56" s="617"/>
      <c r="E56" s="618"/>
      <c r="F56" s="541"/>
      <c r="G56" s="838"/>
    </row>
    <row r="57" spans="1:18" ht="15" customHeight="1">
      <c r="A57" s="619"/>
      <c r="B57" s="620"/>
      <c r="C57" s="621" t="s">
        <v>173</v>
      </c>
      <c r="D57" s="622"/>
      <c r="E57" s="623"/>
      <c r="F57" s="535"/>
      <c r="G57" s="839"/>
    </row>
    <row r="58" spans="1:18" ht="15" customHeight="1">
      <c r="A58" s="540"/>
      <c r="B58" s="699"/>
      <c r="C58" s="699"/>
      <c r="D58" s="883"/>
      <c r="E58" s="884"/>
      <c r="F58" s="659"/>
      <c r="G58" s="885"/>
    </row>
    <row r="59" spans="1:18" ht="18.649999999999999" customHeight="1">
      <c r="A59" s="533"/>
      <c r="B59" s="980" t="s">
        <v>20</v>
      </c>
      <c r="C59" s="980"/>
      <c r="D59" s="878"/>
      <c r="E59" s="879"/>
      <c r="F59" s="880"/>
      <c r="G59" s="844"/>
      <c r="H59" s="515"/>
      <c r="I59" s="515"/>
      <c r="J59" s="512"/>
      <c r="K59" s="512"/>
      <c r="L59" s="512"/>
      <c r="M59" s="512"/>
      <c r="N59" s="512"/>
    </row>
    <row r="60" spans="1:18" ht="17.25" customHeight="1">
      <c r="A60" s="514"/>
      <c r="B60" s="983" t="s">
        <v>19</v>
      </c>
      <c r="C60" s="984"/>
      <c r="D60" s="984"/>
      <c r="E60" s="984"/>
      <c r="F60" s="984"/>
      <c r="G60" s="834">
        <f>G62+G64+G66+G68+G70+G72+G73+G80+G81+G86+G89</f>
        <v>0</v>
      </c>
      <c r="H60" s="513"/>
      <c r="I60" s="513"/>
      <c r="J60" s="513"/>
      <c r="K60" s="513"/>
      <c r="L60" s="513"/>
      <c r="M60" s="513"/>
      <c r="N60" s="513"/>
      <c r="O60" s="512"/>
      <c r="P60" s="512"/>
      <c r="Q60" s="512"/>
      <c r="R60" s="512"/>
    </row>
    <row r="61" spans="1:18" ht="15" customHeight="1">
      <c r="A61" s="511" t="s">
        <v>381</v>
      </c>
      <c r="B61" s="511" t="s">
        <v>383</v>
      </c>
      <c r="C61" s="511" t="s">
        <v>384</v>
      </c>
      <c r="D61" s="511" t="s">
        <v>915</v>
      </c>
      <c r="E61" s="511" t="s">
        <v>916</v>
      </c>
      <c r="F61" s="823" t="s">
        <v>388</v>
      </c>
      <c r="G61" s="835" t="s">
        <v>369</v>
      </c>
    </row>
    <row r="62" spans="1:18" s="537" customFormat="1" ht="43.5" customHeight="1">
      <c r="A62" s="624" t="s">
        <v>883</v>
      </c>
      <c r="B62" s="601">
        <v>184802111</v>
      </c>
      <c r="C62" s="625" t="s">
        <v>18</v>
      </c>
      <c r="D62" s="626" t="s">
        <v>1008</v>
      </c>
      <c r="E62" s="861">
        <v>795</v>
      </c>
      <c r="F62" s="732"/>
      <c r="G62" s="836">
        <f>ROUND(E62*F62,2)</f>
        <v>0</v>
      </c>
      <c r="H62" s="538"/>
      <c r="I62" s="538"/>
      <c r="J62" s="538"/>
      <c r="K62" s="538"/>
      <c r="L62" s="538"/>
      <c r="M62" s="538"/>
      <c r="N62" s="538"/>
      <c r="O62" s="538"/>
      <c r="P62" s="538"/>
      <c r="Q62" s="538"/>
      <c r="R62" s="538"/>
    </row>
    <row r="63" spans="1:18" ht="15" customHeight="1">
      <c r="A63" s="628"/>
      <c r="B63" s="629"/>
      <c r="C63" s="625" t="s">
        <v>16</v>
      </c>
      <c r="D63" s="630"/>
      <c r="E63" s="862"/>
      <c r="F63" s="886"/>
      <c r="G63" s="840"/>
    </row>
    <row r="64" spans="1:18" ht="28" customHeight="1">
      <c r="A64" s="631" t="s">
        <v>885</v>
      </c>
      <c r="B64" s="632"/>
      <c r="C64" s="633" t="s">
        <v>17</v>
      </c>
      <c r="D64" s="634" t="s">
        <v>1008</v>
      </c>
      <c r="E64" s="863">
        <v>795</v>
      </c>
      <c r="F64" s="734"/>
      <c r="G64" s="836">
        <f>ROUND(E64*F64,2)</f>
        <v>0</v>
      </c>
    </row>
    <row r="65" spans="1:18" ht="15" customHeight="1">
      <c r="A65" s="635"/>
      <c r="B65" s="636"/>
      <c r="C65" s="637" t="s">
        <v>16</v>
      </c>
      <c r="D65" s="638"/>
      <c r="E65" s="864"/>
      <c r="F65" s="887"/>
      <c r="G65" s="836"/>
    </row>
    <row r="66" spans="1:18" ht="15" customHeight="1">
      <c r="A66" s="631" t="s">
        <v>887</v>
      </c>
      <c r="B66" s="632"/>
      <c r="C66" s="639" t="s">
        <v>15</v>
      </c>
      <c r="D66" s="634" t="s">
        <v>963</v>
      </c>
      <c r="E66" s="865">
        <v>238.5</v>
      </c>
      <c r="F66" s="734"/>
      <c r="G66" s="836">
        <f>ROUND(E66*F66,2)</f>
        <v>0</v>
      </c>
    </row>
    <row r="67" spans="1:18" ht="15" customHeight="1">
      <c r="A67" s="635"/>
      <c r="B67" s="636"/>
      <c r="C67" s="633" t="s">
        <v>14</v>
      </c>
      <c r="D67" s="638"/>
      <c r="E67" s="864"/>
      <c r="F67" s="887"/>
      <c r="G67" s="836"/>
    </row>
    <row r="68" spans="1:18" ht="15" customHeight="1">
      <c r="A68" s="624" t="s">
        <v>406</v>
      </c>
      <c r="B68" s="601" t="s">
        <v>1157</v>
      </c>
      <c r="C68" s="625" t="s">
        <v>1156</v>
      </c>
      <c r="D68" s="626" t="s">
        <v>1008</v>
      </c>
      <c r="E68" s="861">
        <v>795</v>
      </c>
      <c r="F68" s="732"/>
      <c r="G68" s="836">
        <f>ROUND(E68*F68,2)</f>
        <v>0</v>
      </c>
    </row>
    <row r="69" spans="1:18" ht="15" customHeight="1">
      <c r="A69" s="628"/>
      <c r="B69" s="629"/>
      <c r="C69" s="625">
        <v>795</v>
      </c>
      <c r="D69" s="630"/>
      <c r="E69" s="862"/>
      <c r="F69" s="886"/>
      <c r="G69" s="836"/>
    </row>
    <row r="70" spans="1:18" s="537" customFormat="1" ht="53.25" customHeight="1">
      <c r="A70" s="624" t="s">
        <v>889</v>
      </c>
      <c r="B70" s="601" t="s">
        <v>1155</v>
      </c>
      <c r="C70" s="625" t="s">
        <v>1154</v>
      </c>
      <c r="D70" s="626" t="s">
        <v>1008</v>
      </c>
      <c r="E70" s="861">
        <v>795</v>
      </c>
      <c r="F70" s="732"/>
      <c r="G70" s="836">
        <f>ROUND(E70*F70,2)</f>
        <v>0</v>
      </c>
      <c r="H70" s="538"/>
      <c r="I70" s="538"/>
      <c r="J70" s="538"/>
      <c r="K70" s="538"/>
      <c r="L70" s="538"/>
      <c r="M70" s="538"/>
      <c r="N70" s="538"/>
      <c r="O70" s="538"/>
      <c r="P70" s="538"/>
      <c r="Q70" s="538"/>
      <c r="R70" s="538"/>
    </row>
    <row r="71" spans="1:18" ht="15" customHeight="1">
      <c r="A71" s="628"/>
      <c r="B71" s="629"/>
      <c r="C71" s="625">
        <v>795</v>
      </c>
      <c r="D71" s="630"/>
      <c r="E71" s="862"/>
      <c r="F71" s="886"/>
      <c r="G71" s="836"/>
    </row>
    <row r="72" spans="1:18" ht="29.15" customHeight="1">
      <c r="A72" s="624" t="s">
        <v>423</v>
      </c>
      <c r="B72" s="640" t="s">
        <v>13</v>
      </c>
      <c r="C72" s="625" t="s">
        <v>12</v>
      </c>
      <c r="D72" s="626" t="s">
        <v>9</v>
      </c>
      <c r="E72" s="866">
        <v>7155</v>
      </c>
      <c r="F72" s="732"/>
      <c r="G72" s="836">
        <f>ROUND(E72*F72,2)</f>
        <v>0</v>
      </c>
      <c r="J72" s="539"/>
    </row>
    <row r="73" spans="1:18" ht="15" customHeight="1">
      <c r="A73" s="624" t="s">
        <v>428</v>
      </c>
      <c r="B73" s="601">
        <v>183204115</v>
      </c>
      <c r="C73" s="625" t="s">
        <v>11</v>
      </c>
      <c r="D73" s="626" t="s">
        <v>9</v>
      </c>
      <c r="E73" s="866">
        <v>7155</v>
      </c>
      <c r="F73" s="732"/>
      <c r="G73" s="836">
        <f>ROUND(E73*F73,2)</f>
        <v>0</v>
      </c>
      <c r="J73" s="539"/>
    </row>
    <row r="74" spans="1:18" ht="28.5" hidden="1" customHeight="1">
      <c r="A74" s="624"/>
      <c r="B74" s="641"/>
      <c r="C74" s="642"/>
      <c r="D74" s="626"/>
      <c r="E74" s="861"/>
      <c r="F74" s="735"/>
      <c r="G74" s="836"/>
    </row>
    <row r="75" spans="1:18" ht="25.5" hidden="1" customHeight="1">
      <c r="A75" s="624"/>
      <c r="B75" s="641"/>
      <c r="C75" s="642"/>
      <c r="D75" s="626"/>
      <c r="E75" s="861"/>
      <c r="F75" s="735"/>
      <c r="G75" s="836"/>
    </row>
    <row r="76" spans="1:18" ht="27" hidden="1" customHeight="1">
      <c r="A76" s="624"/>
      <c r="B76" s="641"/>
      <c r="C76" s="642"/>
      <c r="D76" s="626"/>
      <c r="E76" s="861"/>
      <c r="F76" s="736"/>
      <c r="G76" s="836"/>
    </row>
    <row r="77" spans="1:18" ht="30" hidden="1" customHeight="1">
      <c r="A77" s="624"/>
      <c r="B77" s="641"/>
      <c r="C77" s="642"/>
      <c r="D77" s="626"/>
      <c r="E77" s="861"/>
      <c r="F77" s="735"/>
      <c r="G77" s="836"/>
    </row>
    <row r="78" spans="1:18" ht="30" hidden="1" customHeight="1">
      <c r="A78" s="624"/>
      <c r="B78" s="641"/>
      <c r="C78" s="642"/>
      <c r="D78" s="626"/>
      <c r="E78" s="861"/>
      <c r="F78" s="735"/>
      <c r="G78" s="836"/>
    </row>
    <row r="79" spans="1:18" ht="30" hidden="1" customHeight="1">
      <c r="A79" s="624"/>
      <c r="B79" s="641"/>
      <c r="C79" s="642"/>
      <c r="D79" s="626"/>
      <c r="E79" s="861"/>
      <c r="F79" s="735"/>
      <c r="G79" s="836"/>
    </row>
    <row r="80" spans="1:18" ht="30" customHeight="1">
      <c r="A80" s="624" t="s">
        <v>435</v>
      </c>
      <c r="B80" s="641" t="s">
        <v>958</v>
      </c>
      <c r="C80" s="642" t="s">
        <v>10</v>
      </c>
      <c r="D80" s="626" t="s">
        <v>9</v>
      </c>
      <c r="E80" s="861">
        <v>7155</v>
      </c>
      <c r="F80" s="732"/>
      <c r="G80" s="836">
        <f>ROUND(E80*F80,2)</f>
        <v>0</v>
      </c>
    </row>
    <row r="81" spans="1:18" s="537" customFormat="1" ht="30" customHeight="1">
      <c r="A81" s="624" t="s">
        <v>441</v>
      </c>
      <c r="B81" s="641"/>
      <c r="C81" s="643" t="s">
        <v>8</v>
      </c>
      <c r="D81" s="626" t="s">
        <v>1008</v>
      </c>
      <c r="E81" s="866">
        <v>795</v>
      </c>
      <c r="F81" s="732"/>
      <c r="G81" s="836">
        <f>ROUND(E81*F81,2)</f>
        <v>0</v>
      </c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</row>
    <row r="82" spans="1:18" ht="30" hidden="1" customHeight="1">
      <c r="A82" s="624"/>
      <c r="B82" s="601"/>
      <c r="C82" s="625"/>
      <c r="D82" s="626"/>
      <c r="E82" s="867"/>
      <c r="F82" s="735"/>
      <c r="G82" s="836"/>
    </row>
    <row r="83" spans="1:18" ht="15" hidden="1" customHeight="1">
      <c r="A83" s="628"/>
      <c r="B83" s="629"/>
      <c r="C83" s="625"/>
      <c r="D83" s="644"/>
      <c r="E83" s="862"/>
      <c r="F83" s="733"/>
      <c r="G83" s="836"/>
    </row>
    <row r="84" spans="1:18" ht="15" hidden="1" customHeight="1">
      <c r="A84" s="624"/>
      <c r="B84" s="601"/>
      <c r="C84" s="625"/>
      <c r="D84" s="626"/>
      <c r="E84" s="861"/>
      <c r="F84" s="735"/>
      <c r="G84" s="836"/>
    </row>
    <row r="85" spans="1:18" ht="15" hidden="1" customHeight="1">
      <c r="A85" s="645"/>
      <c r="B85" s="646"/>
      <c r="C85" s="647"/>
      <c r="D85" s="648"/>
      <c r="E85" s="868"/>
      <c r="F85" s="737"/>
      <c r="G85" s="836"/>
    </row>
    <row r="86" spans="1:18" ht="15" customHeight="1">
      <c r="A86" s="624" t="s">
        <v>446</v>
      </c>
      <c r="B86" s="649" t="s">
        <v>171</v>
      </c>
      <c r="C86" s="649" t="s">
        <v>196</v>
      </c>
      <c r="D86" s="626" t="s">
        <v>963</v>
      </c>
      <c r="E86" s="861">
        <v>39.75</v>
      </c>
      <c r="F86" s="732"/>
      <c r="G86" s="836">
        <f>ROUND(E86*F86,2)</f>
        <v>0</v>
      </c>
    </row>
    <row r="87" spans="1:18" ht="15" customHeight="1">
      <c r="A87" s="645"/>
      <c r="B87" s="646"/>
      <c r="C87" s="650" t="s">
        <v>7</v>
      </c>
      <c r="D87" s="648"/>
      <c r="E87" s="868"/>
      <c r="F87" s="888"/>
      <c r="G87" s="841"/>
    </row>
    <row r="88" spans="1:18" ht="15" customHeight="1">
      <c r="A88" s="651"/>
      <c r="B88" s="652"/>
      <c r="C88" s="653" t="s">
        <v>6</v>
      </c>
      <c r="D88" s="654"/>
      <c r="E88" s="869"/>
      <c r="F88" s="660"/>
      <c r="G88" s="842"/>
    </row>
    <row r="89" spans="1:18" ht="15" customHeight="1">
      <c r="A89" s="655" t="s">
        <v>450</v>
      </c>
      <c r="B89" s="649" t="s">
        <v>171</v>
      </c>
      <c r="C89" s="649" t="s">
        <v>174</v>
      </c>
      <c r="D89" s="626" t="s">
        <v>963</v>
      </c>
      <c r="E89" s="861">
        <v>39.75</v>
      </c>
      <c r="F89" s="732"/>
      <c r="G89" s="836">
        <f>ROUND(E89*F89,2)</f>
        <v>0</v>
      </c>
    </row>
    <row r="90" spans="1:18" ht="15" customHeight="1">
      <c r="A90" s="614"/>
      <c r="B90" s="656"/>
      <c r="C90" s="650" t="s">
        <v>7</v>
      </c>
      <c r="D90" s="657"/>
      <c r="E90" s="870"/>
      <c r="F90" s="888"/>
      <c r="G90" s="841"/>
    </row>
    <row r="91" spans="1:18" ht="15" customHeight="1">
      <c r="A91" s="619"/>
      <c r="B91" s="658"/>
      <c r="C91" s="653" t="s">
        <v>6</v>
      </c>
      <c r="D91" s="659"/>
      <c r="E91" s="660"/>
      <c r="F91" s="660"/>
      <c r="G91" s="842"/>
    </row>
    <row r="92" spans="1:18" ht="15" customHeight="1">
      <c r="A92" s="534"/>
      <c r="B92" s="699"/>
      <c r="C92" s="700"/>
      <c r="D92" s="699"/>
      <c r="E92" s="698"/>
      <c r="F92" s="654"/>
      <c r="G92" s="843"/>
    </row>
    <row r="93" spans="1:18" ht="18.649999999999999" customHeight="1">
      <c r="A93" s="533"/>
      <c r="B93" s="980" t="s">
        <v>5</v>
      </c>
      <c r="C93" s="980"/>
      <c r="D93" s="878"/>
      <c r="E93" s="879"/>
      <c r="F93" s="880"/>
      <c r="G93" s="844"/>
      <c r="H93" s="515"/>
      <c r="I93" s="515"/>
      <c r="J93" s="512"/>
      <c r="K93" s="512"/>
      <c r="L93" s="512"/>
      <c r="M93" s="512"/>
      <c r="N93" s="512"/>
    </row>
    <row r="94" spans="1:18" ht="17.25" customHeight="1">
      <c r="A94" s="514"/>
      <c r="B94" s="981" t="s">
        <v>4</v>
      </c>
      <c r="C94" s="982"/>
      <c r="D94" s="982"/>
      <c r="E94" s="982"/>
      <c r="F94" s="982"/>
      <c r="G94" s="834">
        <f>G96+G98+G100+G102+G104+G106+G108+G110+G112+G113+G116+G119+G121+G124+G126+G129+G130</f>
        <v>0</v>
      </c>
      <c r="H94" s="513"/>
      <c r="I94" s="513"/>
      <c r="J94" s="513"/>
      <c r="K94" s="513"/>
      <c r="L94" s="513"/>
      <c r="M94" s="513"/>
      <c r="N94" s="513"/>
      <c r="O94" s="512"/>
      <c r="P94" s="512"/>
      <c r="Q94" s="512"/>
      <c r="R94" s="512"/>
    </row>
    <row r="95" spans="1:18" ht="15" customHeight="1">
      <c r="A95" s="576" t="s">
        <v>381</v>
      </c>
      <c r="B95" s="576" t="s">
        <v>383</v>
      </c>
      <c r="C95" s="576" t="s">
        <v>384</v>
      </c>
      <c r="D95" s="576" t="s">
        <v>915</v>
      </c>
      <c r="E95" s="576" t="s">
        <v>916</v>
      </c>
      <c r="F95" s="823" t="s">
        <v>388</v>
      </c>
      <c r="G95" s="835" t="s">
        <v>369</v>
      </c>
    </row>
    <row r="96" spans="1:18" ht="55" customHeight="1">
      <c r="A96" s="626" t="s">
        <v>883</v>
      </c>
      <c r="B96" s="601" t="s">
        <v>1155</v>
      </c>
      <c r="C96" s="601" t="s">
        <v>1154</v>
      </c>
      <c r="D96" s="661" t="s">
        <v>1008</v>
      </c>
      <c r="E96" s="662" t="s">
        <v>1153</v>
      </c>
      <c r="F96" s="732"/>
      <c r="G96" s="836">
        <f>F96*E96</f>
        <v>0</v>
      </c>
    </row>
    <row r="97" spans="1:9" ht="15" customHeight="1">
      <c r="A97" s="604"/>
      <c r="B97" s="629"/>
      <c r="C97" s="601">
        <v>649</v>
      </c>
      <c r="D97" s="663"/>
      <c r="E97" s="664"/>
      <c r="F97" s="644"/>
      <c r="G97" s="837"/>
    </row>
    <row r="98" spans="1:9" ht="15" customHeight="1">
      <c r="A98" s="626" t="s">
        <v>885</v>
      </c>
      <c r="B98" s="601" t="s">
        <v>3</v>
      </c>
      <c r="C98" s="601" t="s">
        <v>2</v>
      </c>
      <c r="D98" s="661" t="s">
        <v>1008</v>
      </c>
      <c r="E98" s="662" t="s">
        <v>1153</v>
      </c>
      <c r="F98" s="732"/>
      <c r="G98" s="836">
        <f>F98*E98</f>
        <v>0</v>
      </c>
    </row>
    <row r="99" spans="1:9" ht="15" customHeight="1">
      <c r="A99" s="604"/>
      <c r="B99" s="629"/>
      <c r="C99" s="601">
        <v>649</v>
      </c>
      <c r="D99" s="663"/>
      <c r="E99" s="664"/>
      <c r="F99" s="644"/>
      <c r="G99" s="837"/>
    </row>
    <row r="100" spans="1:9" ht="30.75" customHeight="1">
      <c r="A100" s="626" t="s">
        <v>887</v>
      </c>
      <c r="B100" s="601" t="s">
        <v>1</v>
      </c>
      <c r="C100" s="601" t="s">
        <v>0</v>
      </c>
      <c r="D100" s="661" t="s">
        <v>1008</v>
      </c>
      <c r="E100" s="662" t="s">
        <v>1153</v>
      </c>
      <c r="F100" s="732"/>
      <c r="G100" s="836">
        <f>F100*E100</f>
        <v>0</v>
      </c>
    </row>
    <row r="101" spans="1:9" ht="15" customHeight="1">
      <c r="A101" s="604"/>
      <c r="B101" s="629"/>
      <c r="C101" s="601">
        <v>649</v>
      </c>
      <c r="D101" s="663"/>
      <c r="E101" s="664"/>
      <c r="F101" s="644"/>
      <c r="G101" s="837"/>
    </row>
    <row r="102" spans="1:9" ht="30" customHeight="1">
      <c r="A102" s="624" t="s">
        <v>406</v>
      </c>
      <c r="B102" s="601"/>
      <c r="C102" s="601" t="s">
        <v>1160</v>
      </c>
      <c r="D102" s="626" t="s">
        <v>1008</v>
      </c>
      <c r="E102" s="665">
        <v>649</v>
      </c>
      <c r="F102" s="732"/>
      <c r="G102" s="836">
        <f>E102*F102</f>
        <v>0</v>
      </c>
    </row>
    <row r="103" spans="1:9" ht="15" customHeight="1">
      <c r="A103" s="604"/>
      <c r="B103" s="629"/>
      <c r="C103" s="601">
        <v>649</v>
      </c>
      <c r="D103" s="625"/>
      <c r="E103" s="666"/>
      <c r="F103" s="644"/>
      <c r="G103" s="837"/>
    </row>
    <row r="104" spans="1:9" ht="15" customHeight="1">
      <c r="A104" s="624" t="s">
        <v>889</v>
      </c>
      <c r="B104" s="601"/>
      <c r="C104" s="667" t="s">
        <v>1159</v>
      </c>
      <c r="D104" s="626" t="s">
        <v>963</v>
      </c>
      <c r="E104" s="665">
        <v>130</v>
      </c>
      <c r="F104" s="825"/>
      <c r="G104" s="836">
        <f>E104*F104</f>
        <v>0</v>
      </c>
    </row>
    <row r="105" spans="1:9" ht="15" customHeight="1">
      <c r="A105" s="604"/>
      <c r="B105" s="600"/>
      <c r="C105" s="601" t="s">
        <v>1158</v>
      </c>
      <c r="D105" s="605"/>
      <c r="E105" s="666"/>
      <c r="F105" s="644"/>
      <c r="G105" s="837"/>
    </row>
    <row r="106" spans="1:9" ht="15" customHeight="1">
      <c r="A106" s="626" t="s">
        <v>423</v>
      </c>
      <c r="B106" s="601" t="s">
        <v>1157</v>
      </c>
      <c r="C106" s="601" t="s">
        <v>1156</v>
      </c>
      <c r="D106" s="661" t="s">
        <v>1008</v>
      </c>
      <c r="E106" s="668" t="s">
        <v>1137</v>
      </c>
      <c r="F106" s="732"/>
      <c r="G106" s="836">
        <f>F106*E106</f>
        <v>0</v>
      </c>
    </row>
    <row r="107" spans="1:9" ht="15" customHeight="1">
      <c r="A107" s="604"/>
      <c r="B107" s="629"/>
      <c r="C107" s="649" t="s">
        <v>187</v>
      </c>
      <c r="D107" s="663"/>
      <c r="E107" s="664"/>
      <c r="F107" s="644"/>
      <c r="G107" s="837"/>
    </row>
    <row r="108" spans="1:9" ht="53.15" customHeight="1">
      <c r="A108" s="626" t="s">
        <v>428</v>
      </c>
      <c r="B108" s="601" t="s">
        <v>1155</v>
      </c>
      <c r="C108" s="601" t="s">
        <v>1154</v>
      </c>
      <c r="D108" s="661" t="s">
        <v>1008</v>
      </c>
      <c r="E108" s="662" t="s">
        <v>1153</v>
      </c>
      <c r="F108" s="732"/>
      <c r="G108" s="836">
        <f>F108*E108</f>
        <v>0</v>
      </c>
      <c r="I108" s="856"/>
    </row>
    <row r="109" spans="1:9" ht="15" customHeight="1">
      <c r="A109" s="604"/>
      <c r="B109" s="629"/>
      <c r="C109" s="601">
        <v>649</v>
      </c>
      <c r="D109" s="663"/>
      <c r="E109" s="664"/>
      <c r="F109" s="644"/>
      <c r="G109" s="837"/>
    </row>
    <row r="110" spans="1:9" ht="34" customHeight="1">
      <c r="A110" s="626" t="s">
        <v>435</v>
      </c>
      <c r="B110" s="601">
        <v>181451131</v>
      </c>
      <c r="C110" s="601" t="s">
        <v>188</v>
      </c>
      <c r="D110" s="661" t="s">
        <v>1008</v>
      </c>
      <c r="E110" s="668" t="s">
        <v>1137</v>
      </c>
      <c r="F110" s="732"/>
      <c r="G110" s="836">
        <f>F110*E110</f>
        <v>0</v>
      </c>
    </row>
    <row r="111" spans="1:9" ht="15" customHeight="1">
      <c r="A111" s="604"/>
      <c r="B111" s="629"/>
      <c r="C111" s="649" t="s">
        <v>1152</v>
      </c>
      <c r="D111" s="663"/>
      <c r="E111" s="664"/>
      <c r="F111" s="644"/>
      <c r="G111" s="837"/>
    </row>
    <row r="112" spans="1:9" ht="15" customHeight="1">
      <c r="A112" s="626" t="s">
        <v>441</v>
      </c>
      <c r="B112" s="601" t="s">
        <v>958</v>
      </c>
      <c r="C112" s="649" t="s">
        <v>1151</v>
      </c>
      <c r="D112" s="661" t="s">
        <v>1025</v>
      </c>
      <c r="E112" s="668" t="s">
        <v>1150</v>
      </c>
      <c r="F112" s="732"/>
      <c r="G112" s="836">
        <f>F112*E112</f>
        <v>0</v>
      </c>
    </row>
    <row r="113" spans="1:7" ht="28.5" customHeight="1">
      <c r="A113" s="626" t="s">
        <v>446</v>
      </c>
      <c r="B113" s="669" t="s">
        <v>1149</v>
      </c>
      <c r="C113" s="670" t="s">
        <v>1148</v>
      </c>
      <c r="D113" s="671" t="s">
        <v>1042</v>
      </c>
      <c r="E113" s="672">
        <v>0.02</v>
      </c>
      <c r="F113" s="732"/>
      <c r="G113" s="845">
        <f>E113*F113</f>
        <v>0</v>
      </c>
    </row>
    <row r="114" spans="1:7" ht="15" customHeight="1">
      <c r="A114" s="673"/>
      <c r="B114" s="674"/>
      <c r="C114" s="675" t="s">
        <v>1145</v>
      </c>
      <c r="D114" s="676"/>
      <c r="E114" s="677"/>
      <c r="F114" s="670"/>
      <c r="G114" s="846"/>
    </row>
    <row r="115" spans="1:7" ht="15" customHeight="1">
      <c r="A115" s="678"/>
      <c r="B115" s="679"/>
      <c r="C115" s="680" t="s">
        <v>1147</v>
      </c>
      <c r="D115" s="681"/>
      <c r="E115" s="682"/>
      <c r="F115" s="889"/>
      <c r="G115" s="847"/>
    </row>
    <row r="116" spans="1:7" ht="15" customHeight="1">
      <c r="A116" s="626" t="s">
        <v>450</v>
      </c>
      <c r="B116" s="669" t="s">
        <v>958</v>
      </c>
      <c r="C116" s="590" t="s">
        <v>1146</v>
      </c>
      <c r="D116" s="671" t="s">
        <v>1025</v>
      </c>
      <c r="E116" s="672">
        <v>19.100000000000001</v>
      </c>
      <c r="F116" s="824"/>
      <c r="G116" s="845">
        <f>E116*F116</f>
        <v>0</v>
      </c>
    </row>
    <row r="117" spans="1:7" ht="15" customHeight="1">
      <c r="A117" s="673"/>
      <c r="B117" s="674"/>
      <c r="C117" s="675" t="s">
        <v>1145</v>
      </c>
      <c r="D117" s="676"/>
      <c r="E117" s="677"/>
      <c r="F117" s="670"/>
      <c r="G117" s="846"/>
    </row>
    <row r="118" spans="1:7" ht="15" customHeight="1">
      <c r="A118" s="678"/>
      <c r="B118" s="679"/>
      <c r="C118" s="680" t="s">
        <v>1144</v>
      </c>
      <c r="D118" s="681"/>
      <c r="E118" s="682"/>
      <c r="F118" s="889"/>
      <c r="G118" s="847"/>
    </row>
    <row r="119" spans="1:7" ht="15" customHeight="1">
      <c r="A119" s="626" t="s">
        <v>456</v>
      </c>
      <c r="B119" s="601" t="s">
        <v>1143</v>
      </c>
      <c r="C119" s="601" t="s">
        <v>1142</v>
      </c>
      <c r="D119" s="661" t="s">
        <v>1008</v>
      </c>
      <c r="E119" s="668" t="s">
        <v>1137</v>
      </c>
      <c r="F119" s="732"/>
      <c r="G119" s="836">
        <f>F119*E119</f>
        <v>0</v>
      </c>
    </row>
    <row r="120" spans="1:7" ht="15" customHeight="1">
      <c r="A120" s="604"/>
      <c r="B120" s="629"/>
      <c r="C120" s="649">
        <v>3811</v>
      </c>
      <c r="D120" s="663"/>
      <c r="E120" s="664"/>
      <c r="F120" s="644"/>
      <c r="G120" s="837"/>
    </row>
    <row r="121" spans="1:7" ht="15" customHeight="1">
      <c r="A121" s="624" t="s">
        <v>460</v>
      </c>
      <c r="B121" s="601">
        <v>185804312</v>
      </c>
      <c r="C121" s="601" t="s">
        <v>1117</v>
      </c>
      <c r="D121" s="626" t="s">
        <v>963</v>
      </c>
      <c r="E121" s="683">
        <v>76.22</v>
      </c>
      <c r="F121" s="732"/>
      <c r="G121" s="836">
        <f>E121*F121</f>
        <v>0</v>
      </c>
    </row>
    <row r="122" spans="1:7" ht="15" customHeight="1">
      <c r="A122" s="673"/>
      <c r="B122" s="674"/>
      <c r="C122" s="675" t="s">
        <v>1141</v>
      </c>
      <c r="D122" s="676"/>
      <c r="E122" s="677"/>
      <c r="F122" s="670"/>
      <c r="G122" s="846"/>
    </row>
    <row r="123" spans="1:7" ht="15" customHeight="1">
      <c r="A123" s="678"/>
      <c r="B123" s="679"/>
      <c r="C123" s="680" t="s">
        <v>1140</v>
      </c>
      <c r="D123" s="681"/>
      <c r="E123" s="682"/>
      <c r="F123" s="889"/>
      <c r="G123" s="847"/>
    </row>
    <row r="124" spans="1:7" ht="29.15" customHeight="1">
      <c r="A124" s="626" t="s">
        <v>465</v>
      </c>
      <c r="B124" s="601" t="s">
        <v>1139</v>
      </c>
      <c r="C124" s="601" t="s">
        <v>1138</v>
      </c>
      <c r="D124" s="661" t="s">
        <v>1008</v>
      </c>
      <c r="E124" s="668" t="s">
        <v>1137</v>
      </c>
      <c r="F124" s="732"/>
      <c r="G124" s="836">
        <f>F124*E124</f>
        <v>0</v>
      </c>
    </row>
    <row r="125" spans="1:7" ht="15" customHeight="1">
      <c r="A125" s="604"/>
      <c r="B125" s="629"/>
      <c r="C125" s="649">
        <v>3811</v>
      </c>
      <c r="D125" s="663"/>
      <c r="E125" s="664"/>
      <c r="F125" s="644"/>
      <c r="G125" s="837"/>
    </row>
    <row r="126" spans="1:7" ht="15" customHeight="1">
      <c r="A126" s="655" t="s">
        <v>471</v>
      </c>
      <c r="B126" s="649" t="s">
        <v>171</v>
      </c>
      <c r="C126" s="649" t="s">
        <v>176</v>
      </c>
      <c r="D126" s="626" t="s">
        <v>963</v>
      </c>
      <c r="E126" s="871">
        <v>76.22</v>
      </c>
      <c r="F126" s="732"/>
      <c r="G126" s="836">
        <f>E126*F126</f>
        <v>0</v>
      </c>
    </row>
    <row r="127" spans="1:7" ht="15" customHeight="1">
      <c r="A127" s="684"/>
      <c r="B127" s="685"/>
      <c r="C127" s="686" t="s">
        <v>1141</v>
      </c>
      <c r="D127" s="687"/>
      <c r="E127" s="688"/>
      <c r="F127" s="890"/>
      <c r="G127" s="848"/>
    </row>
    <row r="128" spans="1:7" ht="15" customHeight="1">
      <c r="A128" s="689"/>
      <c r="B128" s="690"/>
      <c r="C128" s="680" t="s">
        <v>1140</v>
      </c>
      <c r="D128" s="691"/>
      <c r="E128" s="692"/>
      <c r="F128" s="891"/>
      <c r="G128" s="849"/>
    </row>
    <row r="129" spans="1:18" ht="21.65" customHeight="1">
      <c r="A129" s="693" t="s">
        <v>677</v>
      </c>
      <c r="B129" s="694" t="s">
        <v>190</v>
      </c>
      <c r="C129" s="695" t="s">
        <v>189</v>
      </c>
      <c r="D129" s="594" t="s">
        <v>191</v>
      </c>
      <c r="E129" s="872">
        <v>3162</v>
      </c>
      <c r="F129" s="732"/>
      <c r="G129" s="836">
        <f>E129*F129</f>
        <v>0</v>
      </c>
    </row>
    <row r="130" spans="1:18" ht="15" customHeight="1">
      <c r="A130" s="693" t="s">
        <v>681</v>
      </c>
      <c r="B130" s="694" t="s">
        <v>171</v>
      </c>
      <c r="C130" s="695" t="s">
        <v>197</v>
      </c>
      <c r="D130" s="594" t="s">
        <v>192</v>
      </c>
      <c r="E130" s="872">
        <v>63.246000000000002</v>
      </c>
      <c r="F130" s="732"/>
      <c r="G130" s="836">
        <f>E130*F130</f>
        <v>0</v>
      </c>
    </row>
    <row r="131" spans="1:18" ht="15" customHeight="1">
      <c r="A131" s="693"/>
      <c r="B131" s="694"/>
      <c r="C131" s="695" t="s">
        <v>193</v>
      </c>
      <c r="D131" s="697"/>
      <c r="E131" s="696"/>
      <c r="F131" s="891"/>
      <c r="G131" s="849"/>
    </row>
    <row r="132" spans="1:18" ht="15" customHeight="1">
      <c r="A132" s="698"/>
      <c r="B132" s="699"/>
      <c r="C132" s="700"/>
      <c r="D132" s="699"/>
      <c r="E132" s="698"/>
      <c r="F132" s="654"/>
      <c r="G132" s="843"/>
    </row>
    <row r="133" spans="1:18" ht="18.649999999999999" customHeight="1">
      <c r="A133" s="533"/>
      <c r="B133" s="979" t="s">
        <v>164</v>
      </c>
      <c r="C133" s="979"/>
      <c r="D133" s="878"/>
      <c r="E133" s="879"/>
      <c r="F133" s="880"/>
      <c r="G133" s="844"/>
      <c r="H133" s="515"/>
      <c r="I133" s="515"/>
      <c r="J133" s="512"/>
      <c r="K133" s="512"/>
      <c r="L133" s="512"/>
      <c r="M133" s="512"/>
      <c r="N133" s="512"/>
    </row>
    <row r="134" spans="1:18" ht="18.649999999999999" customHeight="1">
      <c r="A134" s="516"/>
      <c r="B134" s="892" t="s">
        <v>1136</v>
      </c>
      <c r="C134" s="892"/>
      <c r="D134" s="893"/>
      <c r="E134" s="894"/>
      <c r="F134" s="895"/>
      <c r="G134" s="850"/>
      <c r="H134" s="515"/>
      <c r="I134" s="515"/>
      <c r="J134" s="512"/>
      <c r="K134" s="512"/>
      <c r="L134" s="512"/>
      <c r="M134" s="512"/>
      <c r="N134" s="512"/>
    </row>
    <row r="135" spans="1:18" ht="18.649999999999999" customHeight="1">
      <c r="A135" s="516"/>
      <c r="B135" s="987" t="s">
        <v>165</v>
      </c>
      <c r="C135" s="987"/>
      <c r="D135" s="987"/>
      <c r="E135" s="987"/>
      <c r="F135" s="987"/>
      <c r="G135" s="850"/>
      <c r="H135" s="515"/>
      <c r="I135" s="515"/>
      <c r="J135" s="512"/>
      <c r="K135" s="512"/>
      <c r="L135" s="512"/>
      <c r="M135" s="512"/>
      <c r="N135" s="512"/>
    </row>
    <row r="136" spans="1:18" ht="17.25" customHeight="1">
      <c r="A136" s="514"/>
      <c r="B136" s="981" t="s">
        <v>1123</v>
      </c>
      <c r="C136" s="982"/>
      <c r="D136" s="982"/>
      <c r="E136" s="982"/>
      <c r="F136" s="982"/>
      <c r="G136" s="834">
        <f>G138+G139+G140+G141+G143+G144+G145+G148+G149</f>
        <v>0</v>
      </c>
      <c r="H136" s="513"/>
      <c r="I136" s="513"/>
      <c r="J136" s="513"/>
      <c r="K136" s="513"/>
      <c r="L136" s="513"/>
      <c r="M136" s="513"/>
      <c r="N136" s="513"/>
      <c r="O136" s="512"/>
      <c r="P136" s="512"/>
      <c r="Q136" s="512"/>
      <c r="R136" s="512"/>
    </row>
    <row r="137" spans="1:18" ht="15" customHeight="1">
      <c r="A137" s="511" t="s">
        <v>381</v>
      </c>
      <c r="B137" s="511" t="s">
        <v>383</v>
      </c>
      <c r="C137" s="511" t="s">
        <v>384</v>
      </c>
      <c r="D137" s="511" t="s">
        <v>915</v>
      </c>
      <c r="E137" s="511" t="s">
        <v>916</v>
      </c>
      <c r="F137" s="823" t="s">
        <v>388</v>
      </c>
      <c r="G137" s="835" t="s">
        <v>369</v>
      </c>
    </row>
    <row r="138" spans="1:18" s="527" customFormat="1" ht="52.5" customHeight="1">
      <c r="A138" s="577" t="s">
        <v>883</v>
      </c>
      <c r="B138" s="580" t="s">
        <v>1130</v>
      </c>
      <c r="C138" s="581" t="s">
        <v>1135</v>
      </c>
      <c r="D138" s="626" t="s">
        <v>9</v>
      </c>
      <c r="E138" s="866">
        <v>1</v>
      </c>
      <c r="F138" s="732"/>
      <c r="G138" s="836">
        <f>E138*F138</f>
        <v>0</v>
      </c>
      <c r="H138" s="528"/>
      <c r="I138" s="528"/>
      <c r="J138" s="513"/>
      <c r="K138" s="528"/>
      <c r="L138" s="528"/>
      <c r="M138" s="528"/>
      <c r="N138" s="528"/>
      <c r="O138" s="528"/>
      <c r="P138" s="528"/>
      <c r="Q138" s="528"/>
      <c r="R138" s="528"/>
    </row>
    <row r="139" spans="1:18" s="527" customFormat="1" ht="30" customHeight="1">
      <c r="A139" s="577" t="s">
        <v>885</v>
      </c>
      <c r="B139" s="580" t="s">
        <v>1134</v>
      </c>
      <c r="C139" s="581" t="s">
        <v>1133</v>
      </c>
      <c r="D139" s="626" t="s">
        <v>9</v>
      </c>
      <c r="E139" s="866">
        <v>1</v>
      </c>
      <c r="F139" s="732"/>
      <c r="G139" s="836">
        <f>E139*F139</f>
        <v>0</v>
      </c>
      <c r="H139" s="528"/>
      <c r="I139" s="528"/>
      <c r="J139" s="513"/>
      <c r="K139" s="528"/>
      <c r="L139" s="528"/>
      <c r="M139" s="528"/>
      <c r="N139" s="528"/>
      <c r="O139" s="528"/>
      <c r="P139" s="528"/>
      <c r="Q139" s="528"/>
      <c r="R139" s="528"/>
    </row>
    <row r="140" spans="1:18" s="527" customFormat="1" ht="30" customHeight="1">
      <c r="A140" s="577" t="s">
        <v>887</v>
      </c>
      <c r="B140" s="583" t="s">
        <v>958</v>
      </c>
      <c r="C140" s="587" t="s">
        <v>1132</v>
      </c>
      <c r="D140" s="671" t="s">
        <v>1069</v>
      </c>
      <c r="E140" s="873">
        <v>2</v>
      </c>
      <c r="F140" s="824"/>
      <c r="G140" s="836">
        <f>F140*E140</f>
        <v>0</v>
      </c>
      <c r="H140" s="528"/>
      <c r="I140" s="528"/>
      <c r="J140" s="513"/>
      <c r="K140" s="528"/>
      <c r="L140" s="528"/>
      <c r="M140" s="528"/>
      <c r="N140" s="528"/>
      <c r="O140" s="528"/>
      <c r="P140" s="528"/>
      <c r="Q140" s="528"/>
      <c r="R140" s="528"/>
    </row>
    <row r="141" spans="1:18" s="527" customFormat="1" ht="30" customHeight="1">
      <c r="A141" s="577" t="s">
        <v>406</v>
      </c>
      <c r="B141" s="580" t="s">
        <v>1131</v>
      </c>
      <c r="C141" s="581" t="s">
        <v>198</v>
      </c>
      <c r="D141" s="626" t="s">
        <v>9</v>
      </c>
      <c r="E141" s="861">
        <v>8</v>
      </c>
      <c r="F141" s="732"/>
      <c r="G141" s="836">
        <f>E141*F141</f>
        <v>0</v>
      </c>
      <c r="H141" s="528"/>
      <c r="I141" s="528"/>
      <c r="J141" s="513"/>
      <c r="K141" s="528"/>
      <c r="L141" s="528"/>
      <c r="M141" s="528"/>
      <c r="N141" s="528"/>
      <c r="O141" s="528"/>
      <c r="P141" s="528"/>
      <c r="Q141" s="528"/>
      <c r="R141" s="528"/>
    </row>
    <row r="142" spans="1:18" s="527" customFormat="1" ht="13.5" customHeight="1">
      <c r="A142" s="577"/>
      <c r="B142" s="580"/>
      <c r="C142" s="581" t="s">
        <v>211</v>
      </c>
      <c r="D142" s="626"/>
      <c r="E142" s="627"/>
      <c r="F142" s="896"/>
      <c r="G142" s="836"/>
      <c r="H142" s="528"/>
      <c r="I142" s="528"/>
      <c r="J142" s="513"/>
      <c r="K142" s="528"/>
      <c r="L142" s="528"/>
      <c r="M142" s="528"/>
      <c r="N142" s="528"/>
      <c r="O142" s="528"/>
      <c r="P142" s="528"/>
      <c r="Q142" s="528"/>
      <c r="R142" s="528"/>
    </row>
    <row r="143" spans="1:18" s="527" customFormat="1" ht="30" customHeight="1">
      <c r="A143" s="577" t="s">
        <v>889</v>
      </c>
      <c r="B143" s="580" t="s">
        <v>168</v>
      </c>
      <c r="C143" s="581" t="s">
        <v>169</v>
      </c>
      <c r="D143" s="626" t="s">
        <v>1042</v>
      </c>
      <c r="E143" s="701">
        <v>4.0000000000000002E-4</v>
      </c>
      <c r="F143" s="732"/>
      <c r="G143" s="836">
        <f>E143*F143</f>
        <v>0</v>
      </c>
      <c r="H143" s="528"/>
      <c r="I143" s="528"/>
      <c r="J143" s="513"/>
      <c r="K143" s="528"/>
      <c r="L143" s="528"/>
      <c r="M143" s="528"/>
      <c r="N143" s="528"/>
      <c r="O143" s="528"/>
      <c r="P143" s="528"/>
      <c r="Q143" s="528"/>
      <c r="R143" s="528"/>
    </row>
    <row r="144" spans="1:18" s="527" customFormat="1" ht="30" customHeight="1">
      <c r="A144" s="577" t="s">
        <v>423</v>
      </c>
      <c r="B144" s="580" t="s">
        <v>1130</v>
      </c>
      <c r="C144" s="581" t="s">
        <v>170</v>
      </c>
      <c r="D144" s="626" t="s">
        <v>9</v>
      </c>
      <c r="E144" s="861">
        <v>8</v>
      </c>
      <c r="F144" s="732"/>
      <c r="G144" s="836">
        <f>E144*F144</f>
        <v>0</v>
      </c>
      <c r="H144" s="528"/>
      <c r="I144" s="528"/>
      <c r="J144" s="513"/>
      <c r="K144" s="528"/>
      <c r="L144" s="528"/>
      <c r="M144" s="528"/>
      <c r="N144" s="528"/>
      <c r="O144" s="528"/>
      <c r="P144" s="528"/>
      <c r="Q144" s="528"/>
      <c r="R144" s="528"/>
    </row>
    <row r="145" spans="1:18" s="527" customFormat="1" ht="13.5" customHeight="1">
      <c r="A145" s="577" t="s">
        <v>428</v>
      </c>
      <c r="B145" s="578">
        <v>185804312</v>
      </c>
      <c r="C145" s="578" t="s">
        <v>1117</v>
      </c>
      <c r="D145" s="626" t="s">
        <v>963</v>
      </c>
      <c r="E145" s="871">
        <v>1.536</v>
      </c>
      <c r="F145" s="732"/>
      <c r="G145" s="836">
        <f>E145*F145</f>
        <v>0</v>
      </c>
      <c r="H145" s="528"/>
      <c r="I145" s="528"/>
      <c r="J145" s="513"/>
      <c r="K145" s="528"/>
      <c r="L145" s="528"/>
      <c r="M145" s="528"/>
      <c r="N145" s="528"/>
      <c r="O145" s="528"/>
      <c r="P145" s="528"/>
      <c r="Q145" s="528"/>
      <c r="R145" s="528"/>
    </row>
    <row r="146" spans="1:18" s="527" customFormat="1" ht="0.75" hidden="1" customHeight="1">
      <c r="A146" s="702"/>
      <c r="B146" s="703"/>
      <c r="C146" s="704"/>
      <c r="D146" s="676"/>
      <c r="E146" s="874"/>
      <c r="F146" s="529"/>
      <c r="G146" s="851"/>
      <c r="H146" s="528"/>
      <c r="I146" s="528"/>
      <c r="J146" s="528"/>
      <c r="K146" s="528"/>
      <c r="L146" s="528"/>
      <c r="M146" s="528"/>
      <c r="N146" s="528"/>
      <c r="O146" s="528"/>
      <c r="P146" s="528"/>
      <c r="Q146" s="528"/>
      <c r="R146" s="528"/>
    </row>
    <row r="147" spans="1:18" s="527" customFormat="1" ht="23.5" customHeight="1">
      <c r="A147" s="705"/>
      <c r="B147" s="706"/>
      <c r="C147" s="707" t="s">
        <v>210</v>
      </c>
      <c r="D147" s="681"/>
      <c r="E147" s="875"/>
      <c r="F147" s="897"/>
      <c r="G147" s="852"/>
      <c r="H147" s="528"/>
      <c r="I147" s="528"/>
      <c r="J147" s="528"/>
      <c r="K147" s="528"/>
      <c r="L147" s="528"/>
      <c r="M147" s="528"/>
      <c r="N147" s="528"/>
      <c r="O147" s="528"/>
      <c r="P147" s="528"/>
      <c r="Q147" s="528"/>
      <c r="R147" s="528"/>
    </row>
    <row r="148" spans="1:18" s="527" customFormat="1" ht="23.5" customHeight="1">
      <c r="A148" s="708" t="s">
        <v>435</v>
      </c>
      <c r="B148" s="582" t="s">
        <v>171</v>
      </c>
      <c r="C148" s="582" t="s">
        <v>176</v>
      </c>
      <c r="D148" s="709" t="s">
        <v>963</v>
      </c>
      <c r="E148" s="871">
        <v>1.536</v>
      </c>
      <c r="F148" s="732"/>
      <c r="G148" s="836">
        <f>E148*F148</f>
        <v>0</v>
      </c>
      <c r="H148" s="528"/>
      <c r="I148" s="528"/>
      <c r="J148" s="528"/>
      <c r="K148" s="528"/>
      <c r="L148" s="528"/>
      <c r="M148" s="528"/>
      <c r="N148" s="528"/>
      <c r="O148" s="528"/>
      <c r="P148" s="528"/>
      <c r="Q148" s="528"/>
      <c r="R148" s="528"/>
    </row>
    <row r="149" spans="1:18" s="527" customFormat="1" ht="31.5" customHeight="1">
      <c r="A149" s="598" t="s">
        <v>441</v>
      </c>
      <c r="B149" s="710" t="s">
        <v>171</v>
      </c>
      <c r="C149" s="711" t="s">
        <v>203</v>
      </c>
      <c r="D149" s="709" t="s">
        <v>9</v>
      </c>
      <c r="E149" s="866">
        <v>48</v>
      </c>
      <c r="F149" s="732"/>
      <c r="G149" s="836">
        <f>E149*F149</f>
        <v>0</v>
      </c>
      <c r="H149" s="528"/>
      <c r="I149" s="528"/>
      <c r="J149" s="513"/>
      <c r="K149" s="528"/>
      <c r="L149" s="528"/>
      <c r="M149" s="528"/>
      <c r="N149" s="528"/>
      <c r="O149" s="528"/>
      <c r="P149" s="528"/>
      <c r="Q149" s="528"/>
      <c r="R149" s="528"/>
    </row>
    <row r="150" spans="1:18" s="527" customFormat="1" ht="15.65" customHeight="1">
      <c r="A150" s="712"/>
      <c r="B150" s="713"/>
      <c r="C150" s="714" t="s">
        <v>205</v>
      </c>
      <c r="D150" s="715"/>
      <c r="E150" s="716"/>
      <c r="F150" s="575"/>
      <c r="G150" s="836"/>
      <c r="H150" s="528"/>
      <c r="I150" s="528"/>
      <c r="J150" s="513"/>
      <c r="K150" s="528"/>
      <c r="L150" s="528"/>
      <c r="M150" s="528"/>
      <c r="N150" s="528"/>
      <c r="O150" s="528"/>
      <c r="P150" s="528"/>
      <c r="Q150" s="528"/>
      <c r="R150" s="528"/>
    </row>
    <row r="151" spans="1:18" ht="30" customHeight="1">
      <c r="A151" s="526"/>
      <c r="B151" s="525"/>
      <c r="C151" s="524"/>
      <c r="D151" s="523"/>
      <c r="E151" s="522"/>
      <c r="F151" s="521"/>
      <c r="G151" s="837"/>
    </row>
    <row r="152" spans="1:18" ht="18.649999999999999" customHeight="1">
      <c r="A152" s="516"/>
      <c r="B152" s="520" t="s">
        <v>1128</v>
      </c>
      <c r="C152" s="520"/>
      <c r="D152" s="519"/>
      <c r="E152" s="518"/>
      <c r="F152" s="517"/>
      <c r="G152" s="850"/>
      <c r="H152" s="515"/>
      <c r="I152" s="515"/>
      <c r="J152" s="512"/>
      <c r="K152" s="512"/>
      <c r="L152" s="512"/>
      <c r="M152" s="512"/>
      <c r="N152" s="512"/>
    </row>
    <row r="153" spans="1:18" ht="18.649999999999999" customHeight="1">
      <c r="A153" s="516"/>
      <c r="B153" s="988" t="s">
        <v>166</v>
      </c>
      <c r="C153" s="988"/>
      <c r="D153" s="988"/>
      <c r="E153" s="988"/>
      <c r="F153" s="988"/>
      <c r="G153" s="850"/>
      <c r="H153" s="515"/>
      <c r="I153" s="515"/>
      <c r="J153" s="512"/>
      <c r="K153" s="512"/>
      <c r="L153" s="512"/>
      <c r="M153" s="512"/>
      <c r="N153" s="512"/>
    </row>
    <row r="154" spans="1:18" ht="17.25" customHeight="1">
      <c r="A154" s="514"/>
      <c r="B154" s="985" t="s">
        <v>1123</v>
      </c>
      <c r="C154" s="986"/>
      <c r="D154" s="986"/>
      <c r="E154" s="986"/>
      <c r="F154" s="986"/>
      <c r="G154" s="834">
        <f>G156+G159+G162+G165</f>
        <v>0</v>
      </c>
      <c r="H154" s="513"/>
      <c r="I154" s="513"/>
      <c r="J154" s="513"/>
      <c r="K154" s="513"/>
      <c r="L154" s="513"/>
      <c r="M154" s="513"/>
      <c r="N154" s="513"/>
      <c r="O154" s="512"/>
      <c r="P154" s="512"/>
      <c r="Q154" s="512"/>
      <c r="R154" s="512"/>
    </row>
    <row r="155" spans="1:18" ht="15" customHeight="1">
      <c r="A155" s="511" t="s">
        <v>381</v>
      </c>
      <c r="B155" s="511" t="s">
        <v>383</v>
      </c>
      <c r="C155" s="511" t="s">
        <v>384</v>
      </c>
      <c r="D155" s="511" t="s">
        <v>915</v>
      </c>
      <c r="E155" s="511" t="s">
        <v>916</v>
      </c>
      <c r="F155" s="823" t="s">
        <v>388</v>
      </c>
      <c r="G155" s="835" t="s">
        <v>369</v>
      </c>
    </row>
    <row r="156" spans="1:18" ht="30" customHeight="1">
      <c r="A156" s="624" t="s">
        <v>883</v>
      </c>
      <c r="B156" s="641" t="s">
        <v>1118</v>
      </c>
      <c r="C156" s="717" t="s">
        <v>1117</v>
      </c>
      <c r="D156" s="626" t="s">
        <v>963</v>
      </c>
      <c r="E156" s="866">
        <v>261</v>
      </c>
      <c r="F156" s="827"/>
      <c r="G156" s="837">
        <f>E156*F156</f>
        <v>0</v>
      </c>
    </row>
    <row r="157" spans="1:18" ht="13.5" customHeight="1">
      <c r="A157" s="624"/>
      <c r="B157" s="641"/>
      <c r="C157" s="616" t="s">
        <v>172</v>
      </c>
      <c r="D157" s="626"/>
      <c r="E157" s="861"/>
      <c r="F157" s="630"/>
      <c r="G157" s="837"/>
    </row>
    <row r="158" spans="1:18" ht="15.65" customHeight="1">
      <c r="A158" s="624"/>
      <c r="B158" s="641"/>
      <c r="C158" s="718" t="s">
        <v>199</v>
      </c>
      <c r="D158" s="626"/>
      <c r="E158" s="861"/>
      <c r="F158" s="630"/>
      <c r="G158" s="837"/>
    </row>
    <row r="159" spans="1:18" ht="30" customHeight="1">
      <c r="A159" s="624" t="s">
        <v>885</v>
      </c>
      <c r="B159" s="641" t="s">
        <v>1127</v>
      </c>
      <c r="C159" s="719" t="s">
        <v>1126</v>
      </c>
      <c r="D159" s="709" t="s">
        <v>1008</v>
      </c>
      <c r="E159" s="866">
        <v>5011.2</v>
      </c>
      <c r="F159" s="827"/>
      <c r="G159" s="837">
        <f>E159*F159</f>
        <v>0</v>
      </c>
    </row>
    <row r="160" spans="1:18" ht="13.5" customHeight="1">
      <c r="A160" s="624"/>
      <c r="B160" s="641"/>
      <c r="C160" s="719" t="s">
        <v>1125</v>
      </c>
      <c r="D160" s="709"/>
      <c r="E160" s="866"/>
      <c r="F160" s="630"/>
      <c r="G160" s="837"/>
    </row>
    <row r="161" spans="1:18" ht="15.65" customHeight="1">
      <c r="A161" s="624"/>
      <c r="B161" s="641"/>
      <c r="C161" s="719" t="s">
        <v>163</v>
      </c>
      <c r="D161" s="709"/>
      <c r="E161" s="866"/>
      <c r="F161" s="630"/>
      <c r="G161" s="837"/>
    </row>
    <row r="162" spans="1:18" ht="15.65" customHeight="1">
      <c r="A162" s="655" t="s">
        <v>887</v>
      </c>
      <c r="B162" s="720" t="s">
        <v>171</v>
      </c>
      <c r="C162" s="719" t="s">
        <v>176</v>
      </c>
      <c r="D162" s="709" t="s">
        <v>963</v>
      </c>
      <c r="E162" s="866">
        <v>261</v>
      </c>
      <c r="F162" s="827"/>
      <c r="G162" s="837">
        <f>E162*F162</f>
        <v>0</v>
      </c>
    </row>
    <row r="163" spans="1:18" ht="15.65" customHeight="1">
      <c r="A163" s="655"/>
      <c r="B163" s="720"/>
      <c r="C163" s="616" t="s">
        <v>172</v>
      </c>
      <c r="D163" s="709"/>
      <c r="E163" s="866"/>
      <c r="F163" s="630"/>
      <c r="G163" s="837"/>
    </row>
    <row r="164" spans="1:18" ht="12" customHeight="1">
      <c r="A164" s="655"/>
      <c r="B164" s="710"/>
      <c r="C164" s="718" t="s">
        <v>199</v>
      </c>
      <c r="D164" s="709"/>
      <c r="E164" s="866"/>
      <c r="F164" s="898"/>
      <c r="G164" s="836"/>
    </row>
    <row r="165" spans="1:18" ht="21.65" customHeight="1">
      <c r="A165" s="655" t="s">
        <v>406</v>
      </c>
      <c r="B165" s="720" t="s">
        <v>171</v>
      </c>
      <c r="C165" s="719" t="s">
        <v>202</v>
      </c>
      <c r="D165" s="709" t="s">
        <v>1008</v>
      </c>
      <c r="E165" s="866">
        <v>2070</v>
      </c>
      <c r="F165" s="827"/>
      <c r="G165" s="837">
        <f>E165*F165</f>
        <v>0</v>
      </c>
    </row>
    <row r="166" spans="1:18" ht="21.65" customHeight="1">
      <c r="A166" s="721"/>
      <c r="B166" s="722"/>
      <c r="C166" s="723" t="s">
        <v>204</v>
      </c>
      <c r="D166" s="724"/>
      <c r="E166" s="725"/>
      <c r="F166" s="574"/>
      <c r="G166" s="853"/>
    </row>
    <row r="167" spans="1:18" ht="30" customHeight="1">
      <c r="A167" s="526"/>
      <c r="B167" s="525"/>
      <c r="C167" s="524"/>
      <c r="D167" s="523"/>
      <c r="E167" s="522"/>
      <c r="F167" s="521"/>
      <c r="G167" s="837"/>
    </row>
    <row r="168" spans="1:18" ht="18.649999999999999" customHeight="1">
      <c r="A168" s="516"/>
      <c r="B168" s="520" t="s">
        <v>1124</v>
      </c>
      <c r="C168" s="520"/>
      <c r="D168" s="519"/>
      <c r="E168" s="518"/>
      <c r="F168" s="517"/>
      <c r="G168" s="850"/>
      <c r="H168" s="515"/>
      <c r="I168" s="515"/>
      <c r="J168" s="512"/>
      <c r="K168" s="512"/>
      <c r="L168" s="512"/>
      <c r="M168" s="512"/>
      <c r="N168" s="512"/>
    </row>
    <row r="169" spans="1:18" ht="18.649999999999999" customHeight="1">
      <c r="A169" s="516"/>
      <c r="B169" s="988" t="s">
        <v>167</v>
      </c>
      <c r="C169" s="988"/>
      <c r="D169" s="988"/>
      <c r="E169" s="988"/>
      <c r="F169" s="988"/>
      <c r="G169" s="850"/>
      <c r="H169" s="515"/>
      <c r="I169" s="515"/>
      <c r="J169" s="512"/>
      <c r="K169" s="512"/>
      <c r="L169" s="512"/>
      <c r="M169" s="512"/>
      <c r="N169" s="512"/>
    </row>
    <row r="170" spans="1:18" ht="17.25" customHeight="1">
      <c r="A170" s="514"/>
      <c r="B170" s="981" t="s">
        <v>1123</v>
      </c>
      <c r="C170" s="982"/>
      <c r="D170" s="982"/>
      <c r="E170" s="982"/>
      <c r="F170" s="982"/>
      <c r="G170" s="834">
        <f>G172+G174+G176+G179</f>
        <v>0</v>
      </c>
      <c r="H170" s="513"/>
      <c r="I170" s="513"/>
      <c r="J170" s="513"/>
      <c r="K170" s="513"/>
      <c r="L170" s="513"/>
      <c r="M170" s="513"/>
      <c r="N170" s="513"/>
      <c r="O170" s="512"/>
      <c r="P170" s="512"/>
      <c r="Q170" s="512"/>
      <c r="R170" s="512"/>
    </row>
    <row r="171" spans="1:18" ht="15" customHeight="1">
      <c r="A171" s="511" t="s">
        <v>381</v>
      </c>
      <c r="B171" s="511" t="s">
        <v>383</v>
      </c>
      <c r="C171" s="511" t="s">
        <v>384</v>
      </c>
      <c r="D171" s="511" t="s">
        <v>915</v>
      </c>
      <c r="E171" s="511" t="s">
        <v>916</v>
      </c>
      <c r="F171" s="823" t="s">
        <v>388</v>
      </c>
      <c r="G171" s="835" t="s">
        <v>369</v>
      </c>
    </row>
    <row r="172" spans="1:18" ht="30" customHeight="1">
      <c r="A172" s="624" t="s">
        <v>885</v>
      </c>
      <c r="B172" s="641" t="s">
        <v>1122</v>
      </c>
      <c r="C172" s="717" t="s">
        <v>1121</v>
      </c>
      <c r="D172" s="626" t="s">
        <v>1008</v>
      </c>
      <c r="E172" s="866">
        <v>4770</v>
      </c>
      <c r="F172" s="827"/>
      <c r="G172" s="837">
        <f>E172*F172</f>
        <v>0</v>
      </c>
    </row>
    <row r="173" spans="1:18" ht="13.5" customHeight="1">
      <c r="A173" s="624"/>
      <c r="B173" s="641"/>
      <c r="C173" s="719" t="s">
        <v>206</v>
      </c>
      <c r="D173" s="626"/>
      <c r="E173" s="861"/>
      <c r="F173" s="630"/>
      <c r="G173" s="837"/>
    </row>
    <row r="174" spans="1:18" ht="30" customHeight="1">
      <c r="A174" s="624" t="s">
        <v>887</v>
      </c>
      <c r="B174" s="583" t="s">
        <v>1120</v>
      </c>
      <c r="C174" s="707" t="s">
        <v>1119</v>
      </c>
      <c r="D174" s="726" t="s">
        <v>1008</v>
      </c>
      <c r="E174" s="873">
        <v>2385</v>
      </c>
      <c r="F174" s="824"/>
      <c r="G174" s="836">
        <f>F174*E174</f>
        <v>0</v>
      </c>
    </row>
    <row r="175" spans="1:18" ht="13.5" customHeight="1">
      <c r="A175" s="624"/>
      <c r="B175" s="641"/>
      <c r="C175" s="719" t="s">
        <v>207</v>
      </c>
      <c r="D175" s="709"/>
      <c r="E175" s="866"/>
      <c r="F175" s="630"/>
      <c r="G175" s="837"/>
    </row>
    <row r="176" spans="1:18" ht="30" customHeight="1">
      <c r="A176" s="624" t="s">
        <v>406</v>
      </c>
      <c r="B176" s="641" t="s">
        <v>1118</v>
      </c>
      <c r="C176" s="719" t="s">
        <v>1117</v>
      </c>
      <c r="D176" s="709" t="s">
        <v>963</v>
      </c>
      <c r="E176" s="866">
        <v>596.25</v>
      </c>
      <c r="F176" s="827"/>
      <c r="G176" s="837">
        <f>E176*F176</f>
        <v>0</v>
      </c>
    </row>
    <row r="177" spans="1:18" ht="15.65" customHeight="1">
      <c r="A177" s="624"/>
      <c r="B177" s="641"/>
      <c r="C177" s="719" t="s">
        <v>208</v>
      </c>
      <c r="D177" s="709"/>
      <c r="E177" s="866"/>
      <c r="F177" s="630"/>
      <c r="G177" s="837"/>
    </row>
    <row r="178" spans="1:18" ht="15.65" customHeight="1">
      <c r="A178" s="624"/>
      <c r="B178" s="641"/>
      <c r="C178" s="719" t="s">
        <v>209</v>
      </c>
      <c r="D178" s="709"/>
      <c r="E178" s="866"/>
      <c r="F178" s="630"/>
      <c r="G178" s="837"/>
    </row>
    <row r="179" spans="1:18" ht="30" customHeight="1">
      <c r="A179" s="655" t="s">
        <v>889</v>
      </c>
      <c r="B179" s="720" t="s">
        <v>171</v>
      </c>
      <c r="C179" s="719" t="s">
        <v>176</v>
      </c>
      <c r="D179" s="709" t="s">
        <v>963</v>
      </c>
      <c r="E179" s="866">
        <v>596.25</v>
      </c>
      <c r="F179" s="827"/>
      <c r="G179" s="837">
        <f>E179*F179</f>
        <v>0</v>
      </c>
    </row>
    <row r="180" spans="1:18" ht="15.65" customHeight="1">
      <c r="A180" s="624"/>
      <c r="B180" s="641"/>
      <c r="C180" s="719" t="s">
        <v>208</v>
      </c>
      <c r="D180" s="626"/>
      <c r="E180" s="627"/>
      <c r="F180" s="630"/>
      <c r="G180" s="837"/>
    </row>
    <row r="181" spans="1:18" ht="15.65" customHeight="1">
      <c r="A181" s="624"/>
      <c r="B181" s="641"/>
      <c r="C181" s="719" t="s">
        <v>209</v>
      </c>
      <c r="D181" s="626"/>
      <c r="E181" s="627"/>
      <c r="F181" s="630"/>
      <c r="G181" s="837"/>
    </row>
    <row r="182" spans="1:18" s="509" customFormat="1" ht="15.65" customHeight="1" thickBot="1">
      <c r="A182" s="727"/>
      <c r="B182" s="728"/>
      <c r="C182" s="729"/>
      <c r="D182" s="730"/>
      <c r="E182" s="731"/>
      <c r="F182" s="899"/>
      <c r="G182" s="854"/>
      <c r="H182" s="510"/>
      <c r="I182" s="510"/>
      <c r="J182" s="510"/>
      <c r="K182" s="510"/>
      <c r="L182" s="510"/>
      <c r="M182" s="510"/>
      <c r="N182" s="510"/>
      <c r="O182" s="510"/>
      <c r="P182" s="510"/>
      <c r="Q182" s="510"/>
      <c r="R182" s="510"/>
    </row>
    <row r="183" spans="1:18" s="501" customFormat="1" ht="15.65" customHeight="1" thickBot="1">
      <c r="A183" s="508"/>
      <c r="B183" s="507"/>
      <c r="C183" s="506" t="s">
        <v>829</v>
      </c>
      <c r="D183" s="505"/>
      <c r="E183" s="504"/>
      <c r="F183" s="503"/>
      <c r="G183" s="855">
        <f>G170+G154+G136+G94+G60+G27+G5</f>
        <v>0</v>
      </c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</row>
    <row r="184" spans="1:18" ht="15" customHeight="1">
      <c r="G184" s="822"/>
    </row>
  </sheetData>
  <sheetProtection sheet="1" objects="1" scenarios="1"/>
  <mergeCells count="14">
    <mergeCell ref="B170:F170"/>
    <mergeCell ref="B154:F154"/>
    <mergeCell ref="B135:F135"/>
    <mergeCell ref="B153:F153"/>
    <mergeCell ref="B169:F169"/>
    <mergeCell ref="B136:F136"/>
    <mergeCell ref="B133:C133"/>
    <mergeCell ref="B59:C59"/>
    <mergeCell ref="B93:C93"/>
    <mergeCell ref="B94:F94"/>
    <mergeCell ref="B5:F5"/>
    <mergeCell ref="B27:F27"/>
    <mergeCell ref="B26:C26"/>
    <mergeCell ref="B60:F60"/>
  </mergeCells>
  <phoneticPr fontId="17" type="noConversion"/>
  <pageMargins left="0.70866141732283472" right="0.70866141732283472" top="0.78740157480314965" bottom="0.78740157480314965" header="0.31496062992125984" footer="0.31496062992125984"/>
  <pageSetup paperSize="9" scale="97" orientation="portrait" r:id="rId1"/>
  <rowBreaks count="5" manualBreakCount="5">
    <brk id="25" max="6" man="1"/>
    <brk id="58" max="6" man="1"/>
    <brk id="92" max="6" man="1"/>
    <brk id="131" max="6" man="1"/>
    <brk id="150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22"/>
  </sheetPr>
  <dimension ref="A1:IV118"/>
  <sheetViews>
    <sheetView tabSelected="1" workbookViewId="0">
      <selection activeCell="B2" sqref="B2"/>
    </sheetView>
  </sheetViews>
  <sheetFormatPr defaultColWidth="9.1796875" defaultRowHeight="14.5"/>
  <cols>
    <col min="1" max="1" width="4.453125" style="563" customWidth="1"/>
    <col min="2" max="2" width="25.1796875" style="563" customWidth="1"/>
    <col min="3" max="3" width="6.453125" style="563" customWidth="1"/>
    <col min="4" max="4" width="5.453125" style="563" customWidth="1"/>
    <col min="5" max="5" width="4.453125" style="563" customWidth="1"/>
    <col min="6" max="6" width="3.81640625" style="563" customWidth="1"/>
    <col min="7" max="12" width="3.54296875" style="563" customWidth="1"/>
    <col min="13" max="13" width="5.453125" style="563" customWidth="1"/>
    <col min="14" max="14" width="7.81640625" style="563" customWidth="1"/>
    <col min="15" max="15" width="14.54296875" style="563" customWidth="1"/>
    <col min="16" max="16" width="13.453125" style="563" customWidth="1"/>
    <col min="17" max="17" width="12.54296875" style="563" customWidth="1"/>
    <col min="18" max="18" width="29.54296875" style="563" customWidth="1"/>
    <col min="19" max="16384" width="9.1796875" style="563"/>
  </cols>
  <sheetData>
    <row r="1" spans="1:256">
      <c r="A1" s="997" t="s">
        <v>159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</row>
    <row r="2" spans="1:256" s="571" customFormat="1" ht="95.25" customHeight="1">
      <c r="A2" s="738" t="s">
        <v>158</v>
      </c>
      <c r="B2" s="738" t="s">
        <v>157</v>
      </c>
      <c r="C2" s="738" t="s">
        <v>156</v>
      </c>
      <c r="D2" s="738" t="s">
        <v>155</v>
      </c>
      <c r="E2" s="739" t="s">
        <v>154</v>
      </c>
      <c r="F2" s="739" t="s">
        <v>153</v>
      </c>
      <c r="G2" s="739" t="s">
        <v>152</v>
      </c>
      <c r="H2" s="738" t="s">
        <v>151</v>
      </c>
      <c r="I2" s="738" t="s">
        <v>150</v>
      </c>
      <c r="J2" s="738" t="s">
        <v>149</v>
      </c>
      <c r="K2" s="738" t="s">
        <v>148</v>
      </c>
      <c r="L2" s="738" t="s">
        <v>147</v>
      </c>
      <c r="M2" s="738" t="s">
        <v>146</v>
      </c>
      <c r="N2" s="738" t="s">
        <v>145</v>
      </c>
      <c r="O2" s="740" t="s">
        <v>833</v>
      </c>
      <c r="P2" s="573" t="s">
        <v>144</v>
      </c>
      <c r="Q2" s="572" t="s">
        <v>143</v>
      </c>
      <c r="R2" s="738" t="s">
        <v>142</v>
      </c>
    </row>
    <row r="3" spans="1:256">
      <c r="A3" s="741">
        <v>14</v>
      </c>
      <c r="B3" s="742" t="s">
        <v>89</v>
      </c>
      <c r="C3" s="741">
        <v>216</v>
      </c>
      <c r="D3" s="741">
        <v>69</v>
      </c>
      <c r="E3" s="743">
        <v>17</v>
      </c>
      <c r="F3" s="744">
        <v>4.5</v>
      </c>
      <c r="G3" s="744">
        <v>10</v>
      </c>
      <c r="H3" s="741">
        <v>4</v>
      </c>
      <c r="I3" s="741">
        <v>1</v>
      </c>
      <c r="J3" s="741">
        <v>4</v>
      </c>
      <c r="K3" s="741">
        <v>4</v>
      </c>
      <c r="L3" s="741" t="s">
        <v>91</v>
      </c>
      <c r="M3" s="745">
        <f t="shared" ref="M3:M18" si="0">PRODUCT(E3,G3)</f>
        <v>170</v>
      </c>
      <c r="N3" s="746" t="s">
        <v>59</v>
      </c>
      <c r="O3" s="568">
        <f t="shared" ref="O3:O34" si="1">SUM(P3,Q3)</f>
        <v>0</v>
      </c>
      <c r="P3" s="794"/>
      <c r="Q3" s="570"/>
      <c r="R3" s="780" t="s">
        <v>141</v>
      </c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/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/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/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/>
      <c r="FD3" s="569"/>
      <c r="FE3" s="569"/>
      <c r="FF3" s="569"/>
      <c r="FG3" s="569"/>
      <c r="FH3" s="569"/>
      <c r="FI3" s="569"/>
      <c r="FJ3" s="569"/>
      <c r="FK3" s="569"/>
      <c r="FL3" s="569"/>
      <c r="FM3" s="569"/>
      <c r="FN3" s="569"/>
      <c r="FO3" s="569"/>
      <c r="FP3" s="569"/>
      <c r="FQ3" s="569"/>
      <c r="FR3" s="569"/>
      <c r="FS3" s="569"/>
      <c r="FT3" s="569"/>
      <c r="FU3" s="569"/>
      <c r="FV3" s="569"/>
      <c r="FW3" s="569"/>
      <c r="FX3" s="569"/>
      <c r="FY3" s="569"/>
      <c r="FZ3" s="569"/>
      <c r="GA3" s="569"/>
      <c r="GB3" s="569"/>
      <c r="GC3" s="569"/>
      <c r="GD3" s="569"/>
      <c r="GE3" s="569"/>
      <c r="GF3" s="569"/>
      <c r="GG3" s="569"/>
      <c r="GH3" s="569"/>
      <c r="GI3" s="569"/>
      <c r="GJ3" s="569"/>
      <c r="GK3" s="569"/>
      <c r="GL3" s="569"/>
      <c r="GM3" s="569"/>
      <c r="GN3" s="569"/>
      <c r="GO3" s="569"/>
      <c r="GP3" s="569"/>
      <c r="GQ3" s="569"/>
      <c r="GR3" s="569"/>
      <c r="GS3" s="569"/>
      <c r="GT3" s="569"/>
      <c r="GU3" s="569"/>
      <c r="GV3" s="569"/>
      <c r="GW3" s="569"/>
      <c r="GX3" s="569"/>
      <c r="GY3" s="569"/>
      <c r="GZ3" s="569"/>
      <c r="HA3" s="569"/>
      <c r="HB3" s="569"/>
      <c r="HC3" s="569"/>
      <c r="HD3" s="569"/>
      <c r="HE3" s="569"/>
      <c r="HF3" s="569"/>
      <c r="HG3" s="569"/>
      <c r="HH3" s="569"/>
      <c r="HI3" s="569"/>
      <c r="HJ3" s="569"/>
      <c r="HK3" s="569"/>
      <c r="HL3" s="569"/>
      <c r="HM3" s="569"/>
      <c r="HN3" s="569"/>
      <c r="HO3" s="569"/>
      <c r="HP3" s="569"/>
      <c r="HQ3" s="569"/>
      <c r="HR3" s="569"/>
      <c r="HS3" s="569"/>
      <c r="HT3" s="569"/>
      <c r="HU3" s="569"/>
      <c r="HV3" s="569"/>
      <c r="HW3" s="569"/>
      <c r="HX3" s="569"/>
      <c r="HY3" s="569"/>
      <c r="HZ3" s="569"/>
      <c r="IA3" s="569"/>
      <c r="IB3" s="569"/>
      <c r="IC3" s="569"/>
      <c r="ID3" s="569"/>
      <c r="IE3" s="569"/>
      <c r="IF3" s="569"/>
      <c r="IG3" s="569"/>
      <c r="IH3" s="569"/>
      <c r="II3" s="569"/>
      <c r="IJ3" s="569"/>
      <c r="IK3" s="569"/>
      <c r="IL3" s="569"/>
      <c r="IM3" s="569"/>
      <c r="IN3" s="569"/>
      <c r="IO3" s="569"/>
      <c r="IP3" s="569"/>
      <c r="IQ3" s="569"/>
      <c r="IR3" s="569"/>
      <c r="IS3" s="569"/>
      <c r="IT3" s="569"/>
      <c r="IU3" s="569"/>
      <c r="IV3" s="569"/>
    </row>
    <row r="4" spans="1:256">
      <c r="A4" s="741">
        <v>36</v>
      </c>
      <c r="B4" s="742" t="s">
        <v>89</v>
      </c>
      <c r="C4" s="741">
        <v>191</v>
      </c>
      <c r="D4" s="741">
        <v>61</v>
      </c>
      <c r="E4" s="743">
        <v>25</v>
      </c>
      <c r="F4" s="744">
        <v>4</v>
      </c>
      <c r="G4" s="744">
        <v>11</v>
      </c>
      <c r="H4" s="741">
        <v>4</v>
      </c>
      <c r="I4" s="741">
        <v>2</v>
      </c>
      <c r="J4" s="741">
        <v>4</v>
      </c>
      <c r="K4" s="741">
        <v>4</v>
      </c>
      <c r="L4" s="741" t="s">
        <v>91</v>
      </c>
      <c r="M4" s="745">
        <f t="shared" si="0"/>
        <v>275</v>
      </c>
      <c r="N4" s="746" t="s">
        <v>59</v>
      </c>
      <c r="O4" s="568">
        <f t="shared" si="1"/>
        <v>0</v>
      </c>
      <c r="P4" s="794"/>
      <c r="Q4" s="570"/>
      <c r="R4" s="781" t="s">
        <v>140</v>
      </c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  <c r="AO4" s="569"/>
      <c r="AP4" s="569"/>
      <c r="AQ4" s="569"/>
      <c r="AR4" s="569"/>
      <c r="AS4" s="569"/>
      <c r="AT4" s="569"/>
      <c r="AU4" s="569"/>
      <c r="AV4" s="569"/>
      <c r="AW4" s="569"/>
      <c r="AX4" s="569"/>
      <c r="AY4" s="569"/>
      <c r="AZ4" s="569"/>
      <c r="BA4" s="569"/>
      <c r="BB4" s="569"/>
      <c r="BC4" s="569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  <c r="CP4" s="569"/>
      <c r="CQ4" s="569"/>
      <c r="CR4" s="569"/>
      <c r="CS4" s="569"/>
      <c r="CT4" s="569"/>
      <c r="CU4" s="569"/>
      <c r="CV4" s="569"/>
      <c r="CW4" s="569"/>
      <c r="CX4" s="569"/>
      <c r="CY4" s="569"/>
      <c r="CZ4" s="569"/>
      <c r="DA4" s="569"/>
      <c r="DB4" s="569"/>
      <c r="DC4" s="569"/>
      <c r="DD4" s="569"/>
      <c r="DE4" s="569"/>
      <c r="DF4" s="569"/>
      <c r="DG4" s="569"/>
      <c r="DH4" s="569"/>
      <c r="DI4" s="569"/>
      <c r="DJ4" s="569"/>
      <c r="DK4" s="569"/>
      <c r="DL4" s="569"/>
      <c r="DM4" s="569"/>
      <c r="DN4" s="569"/>
      <c r="DO4" s="569"/>
      <c r="DP4" s="569"/>
      <c r="DQ4" s="569"/>
      <c r="DR4" s="569"/>
      <c r="DS4" s="569"/>
      <c r="DT4" s="569"/>
      <c r="DU4" s="569"/>
      <c r="DV4" s="569"/>
      <c r="DW4" s="569"/>
      <c r="DX4" s="569"/>
      <c r="DY4" s="569"/>
      <c r="DZ4" s="569"/>
      <c r="EA4" s="569"/>
      <c r="EB4" s="569"/>
      <c r="EC4" s="569"/>
      <c r="ED4" s="569"/>
      <c r="EE4" s="569"/>
      <c r="EF4" s="569"/>
      <c r="EG4" s="569"/>
      <c r="EH4" s="569"/>
      <c r="EI4" s="569"/>
      <c r="EJ4" s="569"/>
      <c r="EK4" s="569"/>
      <c r="EL4" s="569"/>
      <c r="EM4" s="569"/>
      <c r="EN4" s="569"/>
      <c r="EO4" s="569"/>
      <c r="EP4" s="569"/>
      <c r="EQ4" s="569"/>
      <c r="ER4" s="569"/>
      <c r="ES4" s="569"/>
      <c r="ET4" s="569"/>
      <c r="EU4" s="569"/>
      <c r="EV4" s="569"/>
      <c r="EW4" s="569"/>
      <c r="EX4" s="569"/>
      <c r="EY4" s="569"/>
      <c r="EZ4" s="569"/>
      <c r="FA4" s="569"/>
      <c r="FB4" s="569"/>
      <c r="FC4" s="569"/>
      <c r="FD4" s="569"/>
      <c r="FE4" s="569"/>
      <c r="FF4" s="569"/>
      <c r="FG4" s="569"/>
      <c r="FH4" s="569"/>
      <c r="FI4" s="569"/>
      <c r="FJ4" s="569"/>
      <c r="FK4" s="569"/>
      <c r="FL4" s="569"/>
      <c r="FM4" s="569"/>
      <c r="FN4" s="569"/>
      <c r="FO4" s="569"/>
      <c r="FP4" s="569"/>
      <c r="FQ4" s="569"/>
      <c r="FR4" s="569"/>
      <c r="FS4" s="569"/>
      <c r="FT4" s="569"/>
      <c r="FU4" s="569"/>
      <c r="FV4" s="569"/>
      <c r="FW4" s="569"/>
      <c r="FX4" s="569"/>
      <c r="FY4" s="569"/>
      <c r="FZ4" s="569"/>
      <c r="GA4" s="569"/>
      <c r="GB4" s="569"/>
      <c r="GC4" s="569"/>
      <c r="GD4" s="569"/>
      <c r="GE4" s="569"/>
      <c r="GF4" s="569"/>
      <c r="GG4" s="569"/>
      <c r="GH4" s="569"/>
      <c r="GI4" s="569"/>
      <c r="GJ4" s="569"/>
      <c r="GK4" s="569"/>
      <c r="GL4" s="569"/>
      <c r="GM4" s="569"/>
      <c r="GN4" s="569"/>
      <c r="GO4" s="569"/>
      <c r="GP4" s="569"/>
      <c r="GQ4" s="569"/>
      <c r="GR4" s="569"/>
      <c r="GS4" s="569"/>
      <c r="GT4" s="569"/>
      <c r="GU4" s="569"/>
      <c r="GV4" s="569"/>
      <c r="GW4" s="569"/>
      <c r="GX4" s="569"/>
      <c r="GY4" s="569"/>
      <c r="GZ4" s="569"/>
      <c r="HA4" s="569"/>
      <c r="HB4" s="569"/>
      <c r="HC4" s="569"/>
      <c r="HD4" s="569"/>
      <c r="HE4" s="569"/>
      <c r="HF4" s="569"/>
      <c r="HG4" s="569"/>
      <c r="HH4" s="569"/>
      <c r="HI4" s="569"/>
      <c r="HJ4" s="569"/>
      <c r="HK4" s="569"/>
      <c r="HL4" s="569"/>
      <c r="HM4" s="569"/>
      <c r="HN4" s="569"/>
      <c r="HO4" s="569"/>
      <c r="HP4" s="569"/>
      <c r="HQ4" s="569"/>
      <c r="HR4" s="569"/>
      <c r="HS4" s="569"/>
      <c r="HT4" s="569"/>
      <c r="HU4" s="569"/>
      <c r="HV4" s="569"/>
      <c r="HW4" s="569"/>
      <c r="HX4" s="569"/>
      <c r="HY4" s="569"/>
      <c r="HZ4" s="569"/>
      <c r="IA4" s="569"/>
      <c r="IB4" s="569"/>
      <c r="IC4" s="569"/>
      <c r="ID4" s="569"/>
      <c r="IE4" s="569"/>
      <c r="IF4" s="569"/>
      <c r="IG4" s="569"/>
      <c r="IH4" s="569"/>
      <c r="II4" s="569"/>
      <c r="IJ4" s="569"/>
      <c r="IK4" s="569"/>
      <c r="IL4" s="569"/>
      <c r="IM4" s="569"/>
      <c r="IN4" s="569"/>
      <c r="IO4" s="569"/>
      <c r="IP4" s="569"/>
      <c r="IQ4" s="569"/>
      <c r="IR4" s="569"/>
      <c r="IS4" s="569"/>
      <c r="IT4" s="569"/>
      <c r="IU4" s="569"/>
      <c r="IV4" s="569"/>
    </row>
    <row r="5" spans="1:256" ht="23.5">
      <c r="A5" s="741">
        <v>41</v>
      </c>
      <c r="B5" s="742" t="s">
        <v>89</v>
      </c>
      <c r="C5" s="741">
        <v>128</v>
      </c>
      <c r="D5" s="741">
        <v>41</v>
      </c>
      <c r="E5" s="743">
        <v>19</v>
      </c>
      <c r="F5" s="744">
        <v>5.5</v>
      </c>
      <c r="G5" s="744">
        <v>9</v>
      </c>
      <c r="H5" s="741">
        <v>4</v>
      </c>
      <c r="I5" s="741">
        <v>1</v>
      </c>
      <c r="J5" s="741">
        <v>4</v>
      </c>
      <c r="K5" s="741">
        <v>4</v>
      </c>
      <c r="L5" s="741" t="s">
        <v>91</v>
      </c>
      <c r="M5" s="745">
        <f t="shared" si="0"/>
        <v>171</v>
      </c>
      <c r="N5" s="746" t="s">
        <v>59</v>
      </c>
      <c r="O5" s="568">
        <f t="shared" si="1"/>
        <v>0</v>
      </c>
      <c r="P5" s="794"/>
      <c r="Q5" s="570"/>
      <c r="R5" s="781" t="s">
        <v>136</v>
      </c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569"/>
      <c r="AW5" s="569"/>
      <c r="AX5" s="569"/>
      <c r="AY5" s="569"/>
      <c r="AZ5" s="569"/>
      <c r="BA5" s="569"/>
      <c r="BB5" s="569"/>
      <c r="BC5" s="569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  <c r="CP5" s="569"/>
      <c r="CQ5" s="569"/>
      <c r="CR5" s="569"/>
      <c r="CS5" s="569"/>
      <c r="CT5" s="569"/>
      <c r="CU5" s="569"/>
      <c r="CV5" s="569"/>
      <c r="CW5" s="569"/>
      <c r="CX5" s="569"/>
      <c r="CY5" s="569"/>
      <c r="CZ5" s="569"/>
      <c r="DA5" s="569"/>
      <c r="DB5" s="569"/>
      <c r="DC5" s="569"/>
      <c r="DD5" s="569"/>
      <c r="DE5" s="569"/>
      <c r="DF5" s="569"/>
      <c r="DG5" s="569"/>
      <c r="DH5" s="569"/>
      <c r="DI5" s="569"/>
      <c r="DJ5" s="569"/>
      <c r="DK5" s="569"/>
      <c r="DL5" s="569"/>
      <c r="DM5" s="569"/>
      <c r="DN5" s="569"/>
      <c r="DO5" s="569"/>
      <c r="DP5" s="569"/>
      <c r="DQ5" s="569"/>
      <c r="DR5" s="569"/>
      <c r="DS5" s="569"/>
      <c r="DT5" s="569"/>
      <c r="DU5" s="569"/>
      <c r="DV5" s="569"/>
      <c r="DW5" s="569"/>
      <c r="DX5" s="569"/>
      <c r="DY5" s="569"/>
      <c r="DZ5" s="569"/>
      <c r="EA5" s="569"/>
      <c r="EB5" s="569"/>
      <c r="EC5" s="569"/>
      <c r="ED5" s="569"/>
      <c r="EE5" s="569"/>
      <c r="EF5" s="569"/>
      <c r="EG5" s="569"/>
      <c r="EH5" s="569"/>
      <c r="EI5" s="569"/>
      <c r="EJ5" s="569"/>
      <c r="EK5" s="569"/>
      <c r="EL5" s="569"/>
      <c r="EM5" s="569"/>
      <c r="EN5" s="569"/>
      <c r="EO5" s="569"/>
      <c r="EP5" s="569"/>
      <c r="EQ5" s="569"/>
      <c r="ER5" s="569"/>
      <c r="ES5" s="569"/>
      <c r="ET5" s="569"/>
      <c r="EU5" s="569"/>
      <c r="EV5" s="569"/>
      <c r="EW5" s="569"/>
      <c r="EX5" s="569"/>
      <c r="EY5" s="569"/>
      <c r="EZ5" s="569"/>
      <c r="FA5" s="569"/>
      <c r="FB5" s="569"/>
      <c r="FC5" s="569"/>
      <c r="FD5" s="569"/>
      <c r="FE5" s="569"/>
      <c r="FF5" s="569"/>
      <c r="FG5" s="569"/>
      <c r="FH5" s="569"/>
      <c r="FI5" s="569"/>
      <c r="FJ5" s="569"/>
      <c r="FK5" s="569"/>
      <c r="FL5" s="569"/>
      <c r="FM5" s="569"/>
      <c r="FN5" s="569"/>
      <c r="FO5" s="569"/>
      <c r="FP5" s="569"/>
      <c r="FQ5" s="569"/>
      <c r="FR5" s="569"/>
      <c r="FS5" s="569"/>
      <c r="FT5" s="569"/>
      <c r="FU5" s="569"/>
      <c r="FV5" s="569"/>
      <c r="FW5" s="569"/>
      <c r="FX5" s="569"/>
      <c r="FY5" s="569"/>
      <c r="FZ5" s="569"/>
      <c r="GA5" s="569"/>
      <c r="GB5" s="569"/>
      <c r="GC5" s="569"/>
      <c r="GD5" s="569"/>
      <c r="GE5" s="569"/>
      <c r="GF5" s="569"/>
      <c r="GG5" s="569"/>
      <c r="GH5" s="569"/>
      <c r="GI5" s="569"/>
      <c r="GJ5" s="569"/>
      <c r="GK5" s="569"/>
      <c r="GL5" s="569"/>
      <c r="GM5" s="569"/>
      <c r="GN5" s="569"/>
      <c r="GO5" s="569"/>
      <c r="GP5" s="569"/>
      <c r="GQ5" s="569"/>
      <c r="GR5" s="569"/>
      <c r="GS5" s="569"/>
      <c r="GT5" s="569"/>
      <c r="GU5" s="569"/>
      <c r="GV5" s="569"/>
      <c r="GW5" s="569"/>
      <c r="GX5" s="569"/>
      <c r="GY5" s="569"/>
      <c r="GZ5" s="569"/>
      <c r="HA5" s="569"/>
      <c r="HB5" s="569"/>
      <c r="HC5" s="569"/>
      <c r="HD5" s="569"/>
      <c r="HE5" s="569"/>
      <c r="HF5" s="569"/>
      <c r="HG5" s="569"/>
      <c r="HH5" s="569"/>
      <c r="HI5" s="569"/>
      <c r="HJ5" s="569"/>
      <c r="HK5" s="569"/>
      <c r="HL5" s="569"/>
      <c r="HM5" s="569"/>
      <c r="HN5" s="569"/>
      <c r="HO5" s="569"/>
      <c r="HP5" s="569"/>
      <c r="HQ5" s="569"/>
      <c r="HR5" s="569"/>
      <c r="HS5" s="569"/>
      <c r="HT5" s="569"/>
      <c r="HU5" s="569"/>
      <c r="HV5" s="569"/>
      <c r="HW5" s="569"/>
      <c r="HX5" s="569"/>
      <c r="HY5" s="569"/>
      <c r="HZ5" s="569"/>
      <c r="IA5" s="569"/>
      <c r="IB5" s="569"/>
      <c r="IC5" s="569"/>
      <c r="ID5" s="569"/>
      <c r="IE5" s="569"/>
      <c r="IF5" s="569"/>
      <c r="IG5" s="569"/>
      <c r="IH5" s="569"/>
      <c r="II5" s="569"/>
      <c r="IJ5" s="569"/>
      <c r="IK5" s="569"/>
      <c r="IL5" s="569"/>
      <c r="IM5" s="569"/>
      <c r="IN5" s="569"/>
      <c r="IO5" s="569"/>
      <c r="IP5" s="569"/>
      <c r="IQ5" s="569"/>
      <c r="IR5" s="569"/>
      <c r="IS5" s="569"/>
      <c r="IT5" s="569"/>
      <c r="IU5" s="569"/>
      <c r="IV5" s="569"/>
    </row>
    <row r="6" spans="1:256">
      <c r="A6" s="741">
        <v>71</v>
      </c>
      <c r="B6" s="742" t="s">
        <v>89</v>
      </c>
      <c r="C6" s="741">
        <v>163</v>
      </c>
      <c r="D6" s="741">
        <v>52</v>
      </c>
      <c r="E6" s="743">
        <v>19</v>
      </c>
      <c r="F6" s="744">
        <v>3.5</v>
      </c>
      <c r="G6" s="744">
        <v>8</v>
      </c>
      <c r="H6" s="741">
        <v>4</v>
      </c>
      <c r="I6" s="741">
        <v>2</v>
      </c>
      <c r="J6" s="741">
        <v>3</v>
      </c>
      <c r="K6" s="741">
        <v>4</v>
      </c>
      <c r="L6" s="741" t="s">
        <v>91</v>
      </c>
      <c r="M6" s="745">
        <f t="shared" si="0"/>
        <v>152</v>
      </c>
      <c r="N6" s="746" t="s">
        <v>59</v>
      </c>
      <c r="O6" s="568">
        <f t="shared" si="1"/>
        <v>0</v>
      </c>
      <c r="P6" s="795"/>
      <c r="Q6" s="568"/>
      <c r="R6" s="782" t="s">
        <v>139</v>
      </c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69"/>
      <c r="AW6" s="569"/>
      <c r="AX6" s="569"/>
      <c r="AY6" s="569"/>
      <c r="AZ6" s="569"/>
      <c r="BA6" s="569"/>
      <c r="BB6" s="569"/>
      <c r="BC6" s="569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  <c r="CP6" s="569"/>
      <c r="CQ6" s="569"/>
      <c r="CR6" s="569"/>
      <c r="CS6" s="569"/>
      <c r="CT6" s="569"/>
      <c r="CU6" s="569"/>
      <c r="CV6" s="569"/>
      <c r="CW6" s="569"/>
      <c r="CX6" s="569"/>
      <c r="CY6" s="569"/>
      <c r="CZ6" s="569"/>
      <c r="DA6" s="569"/>
      <c r="DB6" s="569"/>
      <c r="DC6" s="569"/>
      <c r="DD6" s="569"/>
      <c r="DE6" s="569"/>
      <c r="DF6" s="569"/>
      <c r="DG6" s="569"/>
      <c r="DH6" s="569"/>
      <c r="DI6" s="569"/>
      <c r="DJ6" s="569"/>
      <c r="DK6" s="569"/>
      <c r="DL6" s="569"/>
      <c r="DM6" s="569"/>
      <c r="DN6" s="569"/>
      <c r="DO6" s="569"/>
      <c r="DP6" s="569"/>
      <c r="DQ6" s="569"/>
      <c r="DR6" s="569"/>
      <c r="DS6" s="569"/>
      <c r="DT6" s="569"/>
      <c r="DU6" s="569"/>
      <c r="DV6" s="569"/>
      <c r="DW6" s="569"/>
      <c r="DX6" s="569"/>
      <c r="DY6" s="569"/>
      <c r="DZ6" s="569"/>
      <c r="EA6" s="569"/>
      <c r="EB6" s="569"/>
      <c r="EC6" s="569"/>
      <c r="ED6" s="569"/>
      <c r="EE6" s="569"/>
      <c r="EF6" s="569"/>
      <c r="EG6" s="569"/>
      <c r="EH6" s="569"/>
      <c r="EI6" s="569"/>
      <c r="EJ6" s="569"/>
      <c r="EK6" s="569"/>
      <c r="EL6" s="569"/>
      <c r="EM6" s="569"/>
      <c r="EN6" s="569"/>
      <c r="EO6" s="569"/>
      <c r="EP6" s="569"/>
      <c r="EQ6" s="569"/>
      <c r="ER6" s="569"/>
      <c r="ES6" s="569"/>
      <c r="ET6" s="569"/>
      <c r="EU6" s="569"/>
      <c r="EV6" s="569"/>
      <c r="EW6" s="569"/>
      <c r="EX6" s="569"/>
      <c r="EY6" s="569"/>
      <c r="EZ6" s="569"/>
      <c r="FA6" s="569"/>
      <c r="FB6" s="569"/>
      <c r="FC6" s="569"/>
      <c r="FD6" s="569"/>
      <c r="FE6" s="569"/>
      <c r="FF6" s="569"/>
      <c r="FG6" s="569"/>
      <c r="FH6" s="569"/>
      <c r="FI6" s="569"/>
      <c r="FJ6" s="569"/>
      <c r="FK6" s="569"/>
      <c r="FL6" s="569"/>
      <c r="FM6" s="569"/>
      <c r="FN6" s="569"/>
      <c r="FO6" s="569"/>
      <c r="FP6" s="569"/>
      <c r="FQ6" s="569"/>
      <c r="FR6" s="569"/>
      <c r="FS6" s="569"/>
      <c r="FT6" s="569"/>
      <c r="FU6" s="569"/>
      <c r="FV6" s="569"/>
      <c r="FW6" s="569"/>
      <c r="FX6" s="569"/>
      <c r="FY6" s="569"/>
      <c r="FZ6" s="569"/>
      <c r="GA6" s="569"/>
      <c r="GB6" s="569"/>
      <c r="GC6" s="569"/>
      <c r="GD6" s="569"/>
      <c r="GE6" s="569"/>
      <c r="GF6" s="569"/>
      <c r="GG6" s="569"/>
      <c r="GH6" s="569"/>
      <c r="GI6" s="569"/>
      <c r="GJ6" s="569"/>
      <c r="GK6" s="569"/>
      <c r="GL6" s="569"/>
      <c r="GM6" s="569"/>
      <c r="GN6" s="569"/>
      <c r="GO6" s="569"/>
      <c r="GP6" s="569"/>
      <c r="GQ6" s="569"/>
      <c r="GR6" s="569"/>
      <c r="GS6" s="569"/>
      <c r="GT6" s="569"/>
      <c r="GU6" s="569"/>
      <c r="GV6" s="569"/>
      <c r="GW6" s="569"/>
      <c r="GX6" s="569"/>
      <c r="GY6" s="569"/>
      <c r="GZ6" s="569"/>
      <c r="HA6" s="569"/>
      <c r="HB6" s="569"/>
      <c r="HC6" s="569"/>
      <c r="HD6" s="569"/>
      <c r="HE6" s="569"/>
      <c r="HF6" s="569"/>
      <c r="HG6" s="569"/>
      <c r="HH6" s="569"/>
      <c r="HI6" s="569"/>
      <c r="HJ6" s="569"/>
      <c r="HK6" s="569"/>
      <c r="HL6" s="569"/>
      <c r="HM6" s="569"/>
      <c r="HN6" s="569"/>
      <c r="HO6" s="569"/>
      <c r="HP6" s="569"/>
      <c r="HQ6" s="569"/>
      <c r="HR6" s="569"/>
      <c r="HS6" s="569"/>
      <c r="HT6" s="569"/>
      <c r="HU6" s="569"/>
      <c r="HV6" s="569"/>
      <c r="HW6" s="569"/>
      <c r="HX6" s="569"/>
      <c r="HY6" s="569"/>
      <c r="HZ6" s="569"/>
      <c r="IA6" s="569"/>
      <c r="IB6" s="569"/>
      <c r="IC6" s="569"/>
      <c r="ID6" s="569"/>
      <c r="IE6" s="569"/>
      <c r="IF6" s="569"/>
      <c r="IG6" s="569"/>
      <c r="IH6" s="569"/>
      <c r="II6" s="569"/>
      <c r="IJ6" s="569"/>
      <c r="IK6" s="569"/>
      <c r="IL6" s="569"/>
      <c r="IM6" s="569"/>
      <c r="IN6" s="569"/>
      <c r="IO6" s="569"/>
      <c r="IP6" s="569"/>
      <c r="IQ6" s="569"/>
      <c r="IR6" s="569"/>
      <c r="IS6" s="569"/>
      <c r="IT6" s="569"/>
      <c r="IU6" s="569"/>
      <c r="IV6" s="569"/>
    </row>
    <row r="7" spans="1:256">
      <c r="A7" s="741">
        <v>73</v>
      </c>
      <c r="B7" s="742" t="s">
        <v>89</v>
      </c>
      <c r="C7" s="741">
        <v>311</v>
      </c>
      <c r="D7" s="741">
        <v>99</v>
      </c>
      <c r="E7" s="743">
        <v>21</v>
      </c>
      <c r="F7" s="744">
        <v>6.5</v>
      </c>
      <c r="G7" s="744">
        <v>12</v>
      </c>
      <c r="H7" s="741">
        <v>4</v>
      </c>
      <c r="I7" s="741">
        <v>1</v>
      </c>
      <c r="J7" s="741">
        <v>4</v>
      </c>
      <c r="K7" s="741">
        <v>3</v>
      </c>
      <c r="L7" s="741" t="s">
        <v>98</v>
      </c>
      <c r="M7" s="745">
        <f t="shared" si="0"/>
        <v>252</v>
      </c>
      <c r="N7" s="746" t="s">
        <v>59</v>
      </c>
      <c r="O7" s="568">
        <f t="shared" si="1"/>
        <v>0</v>
      </c>
      <c r="P7" s="795"/>
      <c r="Q7" s="568"/>
      <c r="R7" s="782" t="s">
        <v>133</v>
      </c>
      <c r="S7" s="569"/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69"/>
      <c r="AP7" s="569"/>
      <c r="AQ7" s="569"/>
      <c r="AR7" s="569"/>
      <c r="AS7" s="569"/>
      <c r="AT7" s="569"/>
      <c r="AU7" s="569"/>
      <c r="AV7" s="569"/>
      <c r="AW7" s="569"/>
      <c r="AX7" s="569"/>
      <c r="AY7" s="569"/>
      <c r="AZ7" s="569"/>
      <c r="BA7" s="569"/>
      <c r="BB7" s="569"/>
      <c r="BC7" s="569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  <c r="CP7" s="569"/>
      <c r="CQ7" s="569"/>
      <c r="CR7" s="569"/>
      <c r="CS7" s="569"/>
      <c r="CT7" s="569"/>
      <c r="CU7" s="569"/>
      <c r="CV7" s="569"/>
      <c r="CW7" s="569"/>
      <c r="CX7" s="569"/>
      <c r="CY7" s="569"/>
      <c r="CZ7" s="569"/>
      <c r="DA7" s="569"/>
      <c r="DB7" s="569"/>
      <c r="DC7" s="569"/>
      <c r="DD7" s="569"/>
      <c r="DE7" s="569"/>
      <c r="DF7" s="569"/>
      <c r="DG7" s="569"/>
      <c r="DH7" s="569"/>
      <c r="DI7" s="569"/>
      <c r="DJ7" s="569"/>
      <c r="DK7" s="569"/>
      <c r="DL7" s="569"/>
      <c r="DM7" s="569"/>
      <c r="DN7" s="569"/>
      <c r="DO7" s="569"/>
      <c r="DP7" s="569"/>
      <c r="DQ7" s="569"/>
      <c r="DR7" s="569"/>
      <c r="DS7" s="569"/>
      <c r="DT7" s="569"/>
      <c r="DU7" s="569"/>
      <c r="DV7" s="569"/>
      <c r="DW7" s="569"/>
      <c r="DX7" s="569"/>
      <c r="DY7" s="569"/>
      <c r="DZ7" s="569"/>
      <c r="EA7" s="569"/>
      <c r="EB7" s="569"/>
      <c r="EC7" s="569"/>
      <c r="ED7" s="569"/>
      <c r="EE7" s="569"/>
      <c r="EF7" s="569"/>
      <c r="EG7" s="569"/>
      <c r="EH7" s="569"/>
      <c r="EI7" s="569"/>
      <c r="EJ7" s="569"/>
      <c r="EK7" s="569"/>
      <c r="EL7" s="569"/>
      <c r="EM7" s="569"/>
      <c r="EN7" s="569"/>
      <c r="EO7" s="569"/>
      <c r="EP7" s="569"/>
      <c r="EQ7" s="569"/>
      <c r="ER7" s="569"/>
      <c r="ES7" s="569"/>
      <c r="ET7" s="569"/>
      <c r="EU7" s="569"/>
      <c r="EV7" s="569"/>
      <c r="EW7" s="569"/>
      <c r="EX7" s="569"/>
      <c r="EY7" s="569"/>
      <c r="EZ7" s="569"/>
      <c r="FA7" s="569"/>
      <c r="FB7" s="569"/>
      <c r="FC7" s="569"/>
      <c r="FD7" s="569"/>
      <c r="FE7" s="569"/>
      <c r="FF7" s="569"/>
      <c r="FG7" s="569"/>
      <c r="FH7" s="569"/>
      <c r="FI7" s="569"/>
      <c r="FJ7" s="569"/>
      <c r="FK7" s="569"/>
      <c r="FL7" s="569"/>
      <c r="FM7" s="569"/>
      <c r="FN7" s="569"/>
      <c r="FO7" s="569"/>
      <c r="FP7" s="569"/>
      <c r="FQ7" s="569"/>
      <c r="FR7" s="569"/>
      <c r="FS7" s="569"/>
      <c r="FT7" s="569"/>
      <c r="FU7" s="569"/>
      <c r="FV7" s="569"/>
      <c r="FW7" s="569"/>
      <c r="FX7" s="569"/>
      <c r="FY7" s="569"/>
      <c r="FZ7" s="569"/>
      <c r="GA7" s="569"/>
      <c r="GB7" s="569"/>
      <c r="GC7" s="569"/>
      <c r="GD7" s="569"/>
      <c r="GE7" s="569"/>
      <c r="GF7" s="569"/>
      <c r="GG7" s="569"/>
      <c r="GH7" s="569"/>
      <c r="GI7" s="569"/>
      <c r="GJ7" s="569"/>
      <c r="GK7" s="569"/>
      <c r="GL7" s="569"/>
      <c r="GM7" s="569"/>
      <c r="GN7" s="569"/>
      <c r="GO7" s="569"/>
      <c r="GP7" s="569"/>
      <c r="GQ7" s="569"/>
      <c r="GR7" s="569"/>
      <c r="GS7" s="569"/>
      <c r="GT7" s="569"/>
      <c r="GU7" s="569"/>
      <c r="GV7" s="569"/>
      <c r="GW7" s="569"/>
      <c r="GX7" s="569"/>
      <c r="GY7" s="569"/>
      <c r="GZ7" s="569"/>
      <c r="HA7" s="569"/>
      <c r="HB7" s="569"/>
      <c r="HC7" s="569"/>
      <c r="HD7" s="569"/>
      <c r="HE7" s="569"/>
      <c r="HF7" s="569"/>
      <c r="HG7" s="569"/>
      <c r="HH7" s="569"/>
      <c r="HI7" s="569"/>
      <c r="HJ7" s="569"/>
      <c r="HK7" s="569"/>
      <c r="HL7" s="569"/>
      <c r="HM7" s="569"/>
      <c r="HN7" s="569"/>
      <c r="HO7" s="569"/>
      <c r="HP7" s="569"/>
      <c r="HQ7" s="569"/>
      <c r="HR7" s="569"/>
      <c r="HS7" s="569"/>
      <c r="HT7" s="569"/>
      <c r="HU7" s="569"/>
      <c r="HV7" s="569"/>
      <c r="HW7" s="569"/>
      <c r="HX7" s="569"/>
      <c r="HY7" s="569"/>
      <c r="HZ7" s="569"/>
      <c r="IA7" s="569"/>
      <c r="IB7" s="569"/>
      <c r="IC7" s="569"/>
      <c r="ID7" s="569"/>
      <c r="IE7" s="569"/>
      <c r="IF7" s="569"/>
      <c r="IG7" s="569"/>
      <c r="IH7" s="569"/>
      <c r="II7" s="569"/>
      <c r="IJ7" s="569"/>
      <c r="IK7" s="569"/>
      <c r="IL7" s="569"/>
      <c r="IM7" s="569"/>
      <c r="IN7" s="569"/>
      <c r="IO7" s="569"/>
      <c r="IP7" s="569"/>
      <c r="IQ7" s="569"/>
      <c r="IR7" s="569"/>
      <c r="IS7" s="569"/>
      <c r="IT7" s="569"/>
      <c r="IU7" s="569"/>
      <c r="IV7" s="569"/>
    </row>
    <row r="8" spans="1:256">
      <c r="A8" s="741">
        <v>79</v>
      </c>
      <c r="B8" s="742" t="s">
        <v>89</v>
      </c>
      <c r="C8" s="741">
        <v>201</v>
      </c>
      <c r="D8" s="741">
        <v>64</v>
      </c>
      <c r="E8" s="743">
        <v>18</v>
      </c>
      <c r="F8" s="744">
        <v>4.5</v>
      </c>
      <c r="G8" s="744">
        <v>12</v>
      </c>
      <c r="H8" s="741">
        <v>4</v>
      </c>
      <c r="I8" s="741">
        <v>1</v>
      </c>
      <c r="J8" s="741">
        <v>4</v>
      </c>
      <c r="K8" s="741">
        <v>4</v>
      </c>
      <c r="L8" s="741" t="s">
        <v>98</v>
      </c>
      <c r="M8" s="745">
        <f t="shared" si="0"/>
        <v>216</v>
      </c>
      <c r="N8" s="746" t="s">
        <v>59</v>
      </c>
      <c r="O8" s="568">
        <f t="shared" si="1"/>
        <v>0</v>
      </c>
      <c r="P8" s="795"/>
      <c r="Q8" s="568"/>
      <c r="R8" s="782" t="s">
        <v>133</v>
      </c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69"/>
      <c r="CV8" s="569"/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69"/>
      <c r="DK8" s="569"/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DX8" s="569"/>
      <c r="DY8" s="569"/>
      <c r="DZ8" s="569"/>
      <c r="EA8" s="569"/>
      <c r="EB8" s="569"/>
      <c r="EC8" s="569"/>
      <c r="ED8" s="569"/>
      <c r="EE8" s="569"/>
      <c r="EF8" s="569"/>
      <c r="EG8" s="569"/>
      <c r="EH8" s="569"/>
      <c r="EI8" s="569"/>
      <c r="EJ8" s="569"/>
      <c r="EK8" s="569"/>
      <c r="EL8" s="569"/>
      <c r="EM8" s="569"/>
      <c r="EN8" s="569"/>
      <c r="EO8" s="569"/>
      <c r="EP8" s="569"/>
      <c r="EQ8" s="569"/>
      <c r="ER8" s="569"/>
      <c r="ES8" s="569"/>
      <c r="ET8" s="569"/>
      <c r="EU8" s="569"/>
      <c r="EV8" s="569"/>
      <c r="EW8" s="569"/>
      <c r="EX8" s="569"/>
      <c r="EY8" s="569"/>
      <c r="EZ8" s="569"/>
      <c r="FA8" s="569"/>
      <c r="FB8" s="569"/>
      <c r="FC8" s="569"/>
      <c r="FD8" s="569"/>
      <c r="FE8" s="569"/>
      <c r="FF8" s="569"/>
      <c r="FG8" s="569"/>
      <c r="FH8" s="569"/>
      <c r="FI8" s="569"/>
      <c r="FJ8" s="569"/>
      <c r="FK8" s="569"/>
      <c r="FL8" s="569"/>
      <c r="FM8" s="569"/>
      <c r="FN8" s="569"/>
      <c r="FO8" s="569"/>
      <c r="FP8" s="569"/>
      <c r="FQ8" s="569"/>
      <c r="FR8" s="569"/>
      <c r="FS8" s="569"/>
      <c r="FT8" s="569"/>
      <c r="FU8" s="569"/>
      <c r="FV8" s="569"/>
      <c r="FW8" s="569"/>
      <c r="FX8" s="569"/>
      <c r="FY8" s="569"/>
      <c r="FZ8" s="569"/>
      <c r="GA8" s="569"/>
      <c r="GB8" s="569"/>
      <c r="GC8" s="569"/>
      <c r="GD8" s="569"/>
      <c r="GE8" s="569"/>
      <c r="GF8" s="569"/>
      <c r="GG8" s="569"/>
      <c r="GH8" s="569"/>
      <c r="GI8" s="569"/>
      <c r="GJ8" s="569"/>
      <c r="GK8" s="569"/>
      <c r="GL8" s="569"/>
      <c r="GM8" s="569"/>
      <c r="GN8" s="569"/>
      <c r="GO8" s="569"/>
      <c r="GP8" s="569"/>
      <c r="GQ8" s="569"/>
      <c r="GR8" s="569"/>
      <c r="GS8" s="569"/>
      <c r="GT8" s="569"/>
      <c r="GU8" s="569"/>
      <c r="GV8" s="569"/>
      <c r="GW8" s="569"/>
      <c r="GX8" s="569"/>
      <c r="GY8" s="569"/>
      <c r="GZ8" s="569"/>
      <c r="HA8" s="569"/>
      <c r="HB8" s="569"/>
      <c r="HC8" s="569"/>
      <c r="HD8" s="569"/>
      <c r="HE8" s="569"/>
      <c r="HF8" s="569"/>
      <c r="HG8" s="569"/>
      <c r="HH8" s="569"/>
      <c r="HI8" s="569"/>
      <c r="HJ8" s="569"/>
      <c r="HK8" s="569"/>
      <c r="HL8" s="569"/>
      <c r="HM8" s="569"/>
      <c r="HN8" s="569"/>
      <c r="HO8" s="569"/>
      <c r="HP8" s="569"/>
      <c r="HQ8" s="569"/>
      <c r="HR8" s="569"/>
      <c r="HS8" s="569"/>
      <c r="HT8" s="569"/>
      <c r="HU8" s="569"/>
      <c r="HV8" s="569"/>
      <c r="HW8" s="569"/>
      <c r="HX8" s="569"/>
      <c r="HY8" s="569"/>
      <c r="HZ8" s="569"/>
      <c r="IA8" s="569"/>
      <c r="IB8" s="569"/>
      <c r="IC8" s="569"/>
      <c r="ID8" s="569"/>
      <c r="IE8" s="569"/>
      <c r="IF8" s="569"/>
      <c r="IG8" s="569"/>
      <c r="IH8" s="569"/>
      <c r="II8" s="569"/>
      <c r="IJ8" s="569"/>
      <c r="IK8" s="569"/>
      <c r="IL8" s="569"/>
      <c r="IM8" s="569"/>
      <c r="IN8" s="569"/>
      <c r="IO8" s="569"/>
      <c r="IP8" s="569"/>
      <c r="IQ8" s="569"/>
      <c r="IR8" s="569"/>
      <c r="IS8" s="569"/>
      <c r="IT8" s="569"/>
      <c r="IU8" s="569"/>
      <c r="IV8" s="569"/>
    </row>
    <row r="9" spans="1:256">
      <c r="A9" s="741">
        <v>108</v>
      </c>
      <c r="B9" s="742" t="s">
        <v>89</v>
      </c>
      <c r="C9" s="741">
        <v>207</v>
      </c>
      <c r="D9" s="741">
        <v>66</v>
      </c>
      <c r="E9" s="743">
        <v>22</v>
      </c>
      <c r="F9" s="744">
        <v>2.5</v>
      </c>
      <c r="G9" s="744">
        <v>9</v>
      </c>
      <c r="H9" s="741">
        <v>4</v>
      </c>
      <c r="I9" s="741">
        <v>2</v>
      </c>
      <c r="J9" s="741">
        <v>4</v>
      </c>
      <c r="K9" s="741">
        <v>4</v>
      </c>
      <c r="L9" s="741" t="s">
        <v>91</v>
      </c>
      <c r="M9" s="745">
        <f t="shared" si="0"/>
        <v>198</v>
      </c>
      <c r="N9" s="747" t="s">
        <v>59</v>
      </c>
      <c r="O9" s="568">
        <f t="shared" si="1"/>
        <v>0</v>
      </c>
      <c r="P9" s="795"/>
      <c r="Q9" s="568"/>
      <c r="R9" s="782" t="s">
        <v>133</v>
      </c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  <c r="AR9" s="569"/>
      <c r="AS9" s="569"/>
      <c r="AT9" s="569"/>
      <c r="AU9" s="569"/>
      <c r="AV9" s="569"/>
      <c r="AW9" s="569"/>
      <c r="AX9" s="569"/>
      <c r="AY9" s="569"/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  <c r="CH9" s="569"/>
      <c r="CI9" s="569"/>
      <c r="CJ9" s="569"/>
      <c r="CK9" s="569"/>
      <c r="CL9" s="569"/>
      <c r="CM9" s="569"/>
      <c r="CN9" s="569"/>
      <c r="CO9" s="569"/>
      <c r="CP9" s="569"/>
      <c r="CQ9" s="569"/>
      <c r="CR9" s="569"/>
      <c r="CS9" s="569"/>
      <c r="CT9" s="569"/>
      <c r="CU9" s="569"/>
      <c r="CV9" s="569"/>
      <c r="CW9" s="569"/>
      <c r="CX9" s="569"/>
      <c r="CY9" s="569"/>
      <c r="CZ9" s="569"/>
      <c r="DA9" s="569"/>
      <c r="DB9" s="569"/>
      <c r="DC9" s="569"/>
      <c r="DD9" s="569"/>
      <c r="DE9" s="569"/>
      <c r="DF9" s="569"/>
      <c r="DG9" s="569"/>
      <c r="DH9" s="569"/>
      <c r="DI9" s="569"/>
      <c r="DJ9" s="569"/>
      <c r="DK9" s="569"/>
      <c r="DL9" s="569"/>
      <c r="DM9" s="569"/>
      <c r="DN9" s="569"/>
      <c r="DO9" s="569"/>
      <c r="DP9" s="569"/>
      <c r="DQ9" s="569"/>
      <c r="DR9" s="569"/>
      <c r="DS9" s="569"/>
      <c r="DT9" s="569"/>
      <c r="DU9" s="569"/>
      <c r="DV9" s="569"/>
      <c r="DW9" s="569"/>
      <c r="DX9" s="569"/>
      <c r="DY9" s="569"/>
      <c r="DZ9" s="569"/>
      <c r="EA9" s="569"/>
      <c r="EB9" s="569"/>
      <c r="EC9" s="569"/>
      <c r="ED9" s="569"/>
      <c r="EE9" s="569"/>
      <c r="EF9" s="569"/>
      <c r="EG9" s="569"/>
      <c r="EH9" s="569"/>
      <c r="EI9" s="569"/>
      <c r="EJ9" s="569"/>
      <c r="EK9" s="569"/>
      <c r="EL9" s="569"/>
      <c r="EM9" s="569"/>
      <c r="EN9" s="569"/>
      <c r="EO9" s="569"/>
      <c r="EP9" s="569"/>
      <c r="EQ9" s="569"/>
      <c r="ER9" s="569"/>
      <c r="ES9" s="569"/>
      <c r="ET9" s="569"/>
      <c r="EU9" s="569"/>
      <c r="EV9" s="569"/>
      <c r="EW9" s="569"/>
      <c r="EX9" s="569"/>
      <c r="EY9" s="569"/>
      <c r="EZ9" s="569"/>
      <c r="FA9" s="569"/>
      <c r="FB9" s="569"/>
      <c r="FC9" s="569"/>
      <c r="FD9" s="569"/>
      <c r="FE9" s="569"/>
      <c r="FF9" s="569"/>
      <c r="FG9" s="569"/>
      <c r="FH9" s="569"/>
      <c r="FI9" s="569"/>
      <c r="FJ9" s="569"/>
      <c r="FK9" s="569"/>
      <c r="FL9" s="569"/>
      <c r="FM9" s="569"/>
      <c r="FN9" s="569"/>
      <c r="FO9" s="569"/>
      <c r="FP9" s="569"/>
      <c r="FQ9" s="569"/>
      <c r="FR9" s="569"/>
      <c r="FS9" s="569"/>
      <c r="FT9" s="569"/>
      <c r="FU9" s="569"/>
      <c r="FV9" s="569"/>
      <c r="FW9" s="569"/>
      <c r="FX9" s="569"/>
      <c r="FY9" s="569"/>
      <c r="FZ9" s="569"/>
      <c r="GA9" s="569"/>
      <c r="GB9" s="569"/>
      <c r="GC9" s="569"/>
      <c r="GD9" s="569"/>
      <c r="GE9" s="569"/>
      <c r="GF9" s="569"/>
      <c r="GG9" s="569"/>
      <c r="GH9" s="569"/>
      <c r="GI9" s="569"/>
      <c r="GJ9" s="569"/>
      <c r="GK9" s="569"/>
      <c r="GL9" s="569"/>
      <c r="GM9" s="569"/>
      <c r="GN9" s="569"/>
      <c r="GO9" s="569"/>
      <c r="GP9" s="569"/>
      <c r="GQ9" s="569"/>
      <c r="GR9" s="569"/>
      <c r="GS9" s="569"/>
      <c r="GT9" s="569"/>
      <c r="GU9" s="569"/>
      <c r="GV9" s="569"/>
      <c r="GW9" s="569"/>
      <c r="GX9" s="569"/>
      <c r="GY9" s="569"/>
      <c r="GZ9" s="569"/>
      <c r="HA9" s="569"/>
      <c r="HB9" s="569"/>
      <c r="HC9" s="569"/>
      <c r="HD9" s="569"/>
      <c r="HE9" s="569"/>
      <c r="HF9" s="569"/>
      <c r="HG9" s="569"/>
      <c r="HH9" s="569"/>
      <c r="HI9" s="569"/>
      <c r="HJ9" s="569"/>
      <c r="HK9" s="569"/>
      <c r="HL9" s="569"/>
      <c r="HM9" s="569"/>
      <c r="HN9" s="569"/>
      <c r="HO9" s="569"/>
      <c r="HP9" s="569"/>
      <c r="HQ9" s="569"/>
      <c r="HR9" s="569"/>
      <c r="HS9" s="569"/>
      <c r="HT9" s="569"/>
      <c r="HU9" s="569"/>
      <c r="HV9" s="569"/>
      <c r="HW9" s="569"/>
      <c r="HX9" s="569"/>
      <c r="HY9" s="569"/>
      <c r="HZ9" s="569"/>
      <c r="IA9" s="569"/>
      <c r="IB9" s="569"/>
      <c r="IC9" s="569"/>
      <c r="ID9" s="569"/>
      <c r="IE9" s="569"/>
      <c r="IF9" s="569"/>
      <c r="IG9" s="569"/>
      <c r="IH9" s="569"/>
      <c r="II9" s="569"/>
      <c r="IJ9" s="569"/>
      <c r="IK9" s="569"/>
      <c r="IL9" s="569"/>
      <c r="IM9" s="569"/>
      <c r="IN9" s="569"/>
      <c r="IO9" s="569"/>
      <c r="IP9" s="569"/>
      <c r="IQ9" s="569"/>
      <c r="IR9" s="569"/>
      <c r="IS9" s="569"/>
      <c r="IT9" s="569"/>
      <c r="IU9" s="569"/>
      <c r="IV9" s="569"/>
    </row>
    <row r="10" spans="1:256" ht="23.5">
      <c r="A10" s="741">
        <v>109</v>
      </c>
      <c r="B10" s="742" t="s">
        <v>89</v>
      </c>
      <c r="C10" s="741">
        <v>210</v>
      </c>
      <c r="D10" s="741">
        <v>67</v>
      </c>
      <c r="E10" s="743">
        <v>23</v>
      </c>
      <c r="F10" s="744">
        <v>5</v>
      </c>
      <c r="G10" s="744">
        <v>12</v>
      </c>
      <c r="H10" s="741">
        <v>4</v>
      </c>
      <c r="I10" s="741">
        <v>2</v>
      </c>
      <c r="J10" s="741">
        <v>4</v>
      </c>
      <c r="K10" s="741">
        <v>4</v>
      </c>
      <c r="L10" s="741" t="s">
        <v>91</v>
      </c>
      <c r="M10" s="745">
        <f t="shared" si="0"/>
        <v>276</v>
      </c>
      <c r="N10" s="747" t="s">
        <v>59</v>
      </c>
      <c r="O10" s="568">
        <f t="shared" si="1"/>
        <v>0</v>
      </c>
      <c r="P10" s="795"/>
      <c r="Q10" s="568"/>
      <c r="R10" s="782" t="s">
        <v>138</v>
      </c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  <c r="CH10" s="569"/>
      <c r="CI10" s="569"/>
      <c r="CJ10" s="569"/>
      <c r="CK10" s="569"/>
      <c r="CL10" s="569"/>
      <c r="CM10" s="569"/>
      <c r="CN10" s="569"/>
      <c r="CO10" s="569"/>
      <c r="CP10" s="569"/>
      <c r="CQ10" s="569"/>
      <c r="CR10" s="569"/>
      <c r="CS10" s="569"/>
      <c r="CT10" s="569"/>
      <c r="CU10" s="569"/>
      <c r="CV10" s="569"/>
      <c r="CW10" s="569"/>
      <c r="CX10" s="569"/>
      <c r="CY10" s="569"/>
      <c r="CZ10" s="569"/>
      <c r="DA10" s="569"/>
      <c r="DB10" s="569"/>
      <c r="DC10" s="569"/>
      <c r="DD10" s="569"/>
      <c r="DE10" s="569"/>
      <c r="DF10" s="569"/>
      <c r="DG10" s="569"/>
      <c r="DH10" s="569"/>
      <c r="DI10" s="569"/>
      <c r="DJ10" s="569"/>
      <c r="DK10" s="569"/>
      <c r="DL10" s="569"/>
      <c r="DM10" s="569"/>
      <c r="DN10" s="569"/>
      <c r="DO10" s="569"/>
      <c r="DP10" s="569"/>
      <c r="DQ10" s="569"/>
      <c r="DR10" s="569"/>
      <c r="DS10" s="569"/>
      <c r="DT10" s="569"/>
      <c r="DU10" s="569"/>
      <c r="DV10" s="569"/>
      <c r="DW10" s="569"/>
      <c r="DX10" s="569"/>
      <c r="DY10" s="569"/>
      <c r="DZ10" s="569"/>
      <c r="EA10" s="569"/>
      <c r="EB10" s="569"/>
      <c r="EC10" s="569"/>
      <c r="ED10" s="569"/>
      <c r="EE10" s="569"/>
      <c r="EF10" s="569"/>
      <c r="EG10" s="569"/>
      <c r="EH10" s="569"/>
      <c r="EI10" s="569"/>
      <c r="EJ10" s="569"/>
      <c r="EK10" s="569"/>
      <c r="EL10" s="569"/>
      <c r="EM10" s="569"/>
      <c r="EN10" s="569"/>
      <c r="EO10" s="569"/>
      <c r="EP10" s="569"/>
      <c r="EQ10" s="569"/>
      <c r="ER10" s="569"/>
      <c r="ES10" s="569"/>
      <c r="ET10" s="569"/>
      <c r="EU10" s="569"/>
      <c r="EV10" s="569"/>
      <c r="EW10" s="569"/>
      <c r="EX10" s="569"/>
      <c r="EY10" s="569"/>
      <c r="EZ10" s="569"/>
      <c r="FA10" s="569"/>
      <c r="FB10" s="569"/>
      <c r="FC10" s="569"/>
      <c r="FD10" s="569"/>
      <c r="FE10" s="569"/>
      <c r="FF10" s="569"/>
      <c r="FG10" s="569"/>
      <c r="FH10" s="569"/>
      <c r="FI10" s="569"/>
      <c r="FJ10" s="569"/>
      <c r="FK10" s="569"/>
      <c r="FL10" s="569"/>
      <c r="FM10" s="569"/>
      <c r="FN10" s="569"/>
      <c r="FO10" s="569"/>
      <c r="FP10" s="569"/>
      <c r="FQ10" s="569"/>
      <c r="FR10" s="569"/>
      <c r="FS10" s="569"/>
      <c r="FT10" s="569"/>
      <c r="FU10" s="569"/>
      <c r="FV10" s="569"/>
      <c r="FW10" s="569"/>
      <c r="FX10" s="569"/>
      <c r="FY10" s="569"/>
      <c r="FZ10" s="569"/>
      <c r="GA10" s="569"/>
      <c r="GB10" s="569"/>
      <c r="GC10" s="569"/>
      <c r="GD10" s="569"/>
      <c r="GE10" s="569"/>
      <c r="GF10" s="569"/>
      <c r="GG10" s="569"/>
      <c r="GH10" s="569"/>
      <c r="GI10" s="569"/>
      <c r="GJ10" s="569"/>
      <c r="GK10" s="569"/>
      <c r="GL10" s="569"/>
      <c r="GM10" s="569"/>
      <c r="GN10" s="569"/>
      <c r="GO10" s="569"/>
      <c r="GP10" s="569"/>
      <c r="GQ10" s="569"/>
      <c r="GR10" s="569"/>
      <c r="GS10" s="569"/>
      <c r="GT10" s="569"/>
      <c r="GU10" s="569"/>
      <c r="GV10" s="569"/>
      <c r="GW10" s="569"/>
      <c r="GX10" s="569"/>
      <c r="GY10" s="569"/>
      <c r="GZ10" s="569"/>
      <c r="HA10" s="569"/>
      <c r="HB10" s="569"/>
      <c r="HC10" s="569"/>
      <c r="HD10" s="569"/>
      <c r="HE10" s="569"/>
      <c r="HF10" s="569"/>
      <c r="HG10" s="569"/>
      <c r="HH10" s="569"/>
      <c r="HI10" s="569"/>
      <c r="HJ10" s="569"/>
      <c r="HK10" s="569"/>
      <c r="HL10" s="569"/>
      <c r="HM10" s="569"/>
      <c r="HN10" s="569"/>
      <c r="HO10" s="569"/>
      <c r="HP10" s="569"/>
      <c r="HQ10" s="569"/>
      <c r="HR10" s="569"/>
      <c r="HS10" s="569"/>
      <c r="HT10" s="569"/>
      <c r="HU10" s="569"/>
      <c r="HV10" s="569"/>
      <c r="HW10" s="569"/>
      <c r="HX10" s="569"/>
      <c r="HY10" s="569"/>
      <c r="HZ10" s="569"/>
      <c r="IA10" s="569"/>
      <c r="IB10" s="569"/>
      <c r="IC10" s="569"/>
      <c r="ID10" s="569"/>
      <c r="IE10" s="569"/>
      <c r="IF10" s="569"/>
      <c r="IG10" s="569"/>
      <c r="IH10" s="569"/>
      <c r="II10" s="569"/>
      <c r="IJ10" s="569"/>
      <c r="IK10" s="569"/>
      <c r="IL10" s="569"/>
      <c r="IM10" s="569"/>
      <c r="IN10" s="569"/>
      <c r="IO10" s="569"/>
      <c r="IP10" s="569"/>
      <c r="IQ10" s="569"/>
      <c r="IR10" s="569"/>
      <c r="IS10" s="569"/>
      <c r="IT10" s="569"/>
      <c r="IU10" s="569"/>
      <c r="IV10" s="569"/>
    </row>
    <row r="11" spans="1:256" ht="23">
      <c r="A11" s="741">
        <v>120</v>
      </c>
      <c r="B11" s="742" t="s">
        <v>89</v>
      </c>
      <c r="C11" s="741">
        <v>37</v>
      </c>
      <c r="D11" s="741">
        <v>12</v>
      </c>
      <c r="E11" s="743">
        <v>6</v>
      </c>
      <c r="F11" s="744">
        <v>0.5</v>
      </c>
      <c r="G11" s="744">
        <v>4</v>
      </c>
      <c r="H11" s="741">
        <v>2</v>
      </c>
      <c r="I11" s="741">
        <v>1</v>
      </c>
      <c r="J11" s="741">
        <v>1</v>
      </c>
      <c r="K11" s="741">
        <v>1</v>
      </c>
      <c r="L11" s="741" t="s">
        <v>91</v>
      </c>
      <c r="M11" s="748">
        <f t="shared" si="0"/>
        <v>24</v>
      </c>
      <c r="N11" s="749" t="s">
        <v>59</v>
      </c>
      <c r="O11" s="568">
        <f t="shared" si="1"/>
        <v>0</v>
      </c>
      <c r="P11" s="796"/>
      <c r="Q11" s="568"/>
      <c r="R11" s="783" t="s">
        <v>137</v>
      </c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69"/>
      <c r="AR11" s="569"/>
      <c r="AS11" s="569"/>
      <c r="AT11" s="569"/>
      <c r="AU11" s="569"/>
      <c r="AV11" s="569"/>
      <c r="AW11" s="569"/>
      <c r="AX11" s="569"/>
      <c r="AY11" s="569"/>
      <c r="AZ11" s="569"/>
      <c r="BA11" s="569"/>
      <c r="BB11" s="569"/>
      <c r="BC11" s="569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  <c r="CH11" s="569"/>
      <c r="CI11" s="569"/>
      <c r="CJ11" s="569"/>
      <c r="CK11" s="569"/>
      <c r="CL11" s="569"/>
      <c r="CM11" s="569"/>
      <c r="CN11" s="569"/>
      <c r="CO11" s="569"/>
      <c r="CP11" s="569"/>
      <c r="CQ11" s="569"/>
      <c r="CR11" s="569"/>
      <c r="CS11" s="569"/>
      <c r="CT11" s="569"/>
      <c r="CU11" s="569"/>
      <c r="CV11" s="569"/>
      <c r="CW11" s="569"/>
      <c r="CX11" s="569"/>
      <c r="CY11" s="569"/>
      <c r="CZ11" s="569"/>
      <c r="DA11" s="569"/>
      <c r="DB11" s="569"/>
      <c r="DC11" s="569"/>
      <c r="DD11" s="569"/>
      <c r="DE11" s="569"/>
      <c r="DF11" s="569"/>
      <c r="DG11" s="569"/>
      <c r="DH11" s="569"/>
      <c r="DI11" s="569"/>
      <c r="DJ11" s="569"/>
      <c r="DK11" s="569"/>
      <c r="DL11" s="569"/>
      <c r="DM11" s="569"/>
      <c r="DN11" s="569"/>
      <c r="DO11" s="569"/>
      <c r="DP11" s="569"/>
      <c r="DQ11" s="569"/>
      <c r="DR11" s="569"/>
      <c r="DS11" s="569"/>
      <c r="DT11" s="569"/>
      <c r="DU11" s="569"/>
      <c r="DV11" s="569"/>
      <c r="DW11" s="569"/>
      <c r="DX11" s="569"/>
      <c r="DY11" s="569"/>
      <c r="DZ11" s="569"/>
      <c r="EA11" s="569"/>
      <c r="EB11" s="569"/>
      <c r="EC11" s="569"/>
      <c r="ED11" s="569"/>
      <c r="EE11" s="569"/>
      <c r="EF11" s="569"/>
      <c r="EG11" s="569"/>
      <c r="EH11" s="569"/>
      <c r="EI11" s="569"/>
      <c r="EJ11" s="569"/>
      <c r="EK11" s="569"/>
      <c r="EL11" s="569"/>
      <c r="EM11" s="569"/>
      <c r="EN11" s="569"/>
      <c r="EO11" s="569"/>
      <c r="EP11" s="569"/>
      <c r="EQ11" s="569"/>
      <c r="ER11" s="569"/>
      <c r="ES11" s="569"/>
      <c r="ET11" s="569"/>
      <c r="EU11" s="569"/>
      <c r="EV11" s="569"/>
      <c r="EW11" s="569"/>
      <c r="EX11" s="569"/>
      <c r="EY11" s="569"/>
      <c r="EZ11" s="569"/>
      <c r="FA11" s="569"/>
      <c r="FB11" s="569"/>
      <c r="FC11" s="569"/>
      <c r="FD11" s="569"/>
      <c r="FE11" s="569"/>
      <c r="FF11" s="569"/>
      <c r="FG11" s="569"/>
      <c r="FH11" s="569"/>
      <c r="FI11" s="569"/>
      <c r="FJ11" s="569"/>
      <c r="FK11" s="569"/>
      <c r="FL11" s="569"/>
      <c r="FM11" s="569"/>
      <c r="FN11" s="569"/>
      <c r="FO11" s="569"/>
      <c r="FP11" s="569"/>
      <c r="FQ11" s="569"/>
      <c r="FR11" s="569"/>
      <c r="FS11" s="569"/>
      <c r="FT11" s="569"/>
      <c r="FU11" s="569"/>
      <c r="FV11" s="569"/>
      <c r="FW11" s="569"/>
      <c r="FX11" s="569"/>
      <c r="FY11" s="569"/>
      <c r="FZ11" s="569"/>
      <c r="GA11" s="569"/>
      <c r="GB11" s="569"/>
      <c r="GC11" s="569"/>
      <c r="GD11" s="569"/>
      <c r="GE11" s="569"/>
      <c r="GF11" s="569"/>
      <c r="GG11" s="569"/>
      <c r="GH11" s="569"/>
      <c r="GI11" s="569"/>
      <c r="GJ11" s="569"/>
      <c r="GK11" s="569"/>
      <c r="GL11" s="569"/>
      <c r="GM11" s="569"/>
      <c r="GN11" s="569"/>
      <c r="GO11" s="569"/>
      <c r="GP11" s="569"/>
      <c r="GQ11" s="569"/>
      <c r="GR11" s="569"/>
      <c r="GS11" s="569"/>
      <c r="GT11" s="569"/>
      <c r="GU11" s="569"/>
      <c r="GV11" s="569"/>
      <c r="GW11" s="569"/>
      <c r="GX11" s="569"/>
      <c r="GY11" s="569"/>
      <c r="GZ11" s="569"/>
      <c r="HA11" s="569"/>
      <c r="HB11" s="569"/>
      <c r="HC11" s="569"/>
      <c r="HD11" s="569"/>
      <c r="HE11" s="569"/>
      <c r="HF11" s="569"/>
      <c r="HG11" s="569"/>
      <c r="HH11" s="569"/>
      <c r="HI11" s="569"/>
      <c r="HJ11" s="569"/>
      <c r="HK11" s="569"/>
      <c r="HL11" s="569"/>
      <c r="HM11" s="569"/>
      <c r="HN11" s="569"/>
      <c r="HO11" s="569"/>
      <c r="HP11" s="569"/>
      <c r="HQ11" s="569"/>
      <c r="HR11" s="569"/>
      <c r="HS11" s="569"/>
      <c r="HT11" s="569"/>
      <c r="HU11" s="569"/>
      <c r="HV11" s="569"/>
      <c r="HW11" s="569"/>
      <c r="HX11" s="569"/>
      <c r="HY11" s="569"/>
      <c r="HZ11" s="569"/>
      <c r="IA11" s="569"/>
      <c r="IB11" s="569"/>
      <c r="IC11" s="569"/>
      <c r="ID11" s="569"/>
      <c r="IE11" s="569"/>
      <c r="IF11" s="569"/>
      <c r="IG11" s="569"/>
      <c r="IH11" s="569"/>
      <c r="II11" s="569"/>
      <c r="IJ11" s="569"/>
      <c r="IK11" s="569"/>
      <c r="IL11" s="569"/>
      <c r="IM11" s="569"/>
      <c r="IN11" s="569"/>
      <c r="IO11" s="569"/>
      <c r="IP11" s="569"/>
      <c r="IQ11" s="569"/>
      <c r="IR11" s="569"/>
      <c r="IS11" s="569"/>
      <c r="IT11" s="569"/>
      <c r="IU11" s="569"/>
      <c r="IV11" s="569"/>
    </row>
    <row r="12" spans="1:256" ht="23">
      <c r="A12" s="741">
        <v>121</v>
      </c>
      <c r="B12" s="742" t="s">
        <v>89</v>
      </c>
      <c r="C12" s="741">
        <v>21</v>
      </c>
      <c r="D12" s="741">
        <v>9</v>
      </c>
      <c r="E12" s="743">
        <v>6</v>
      </c>
      <c r="F12" s="744">
        <v>0</v>
      </c>
      <c r="G12" s="744">
        <v>2</v>
      </c>
      <c r="H12" s="741">
        <v>2</v>
      </c>
      <c r="I12" s="741">
        <v>1</v>
      </c>
      <c r="J12" s="741">
        <v>1</v>
      </c>
      <c r="K12" s="741">
        <v>1</v>
      </c>
      <c r="L12" s="741" t="s">
        <v>91</v>
      </c>
      <c r="M12" s="748">
        <f t="shared" si="0"/>
        <v>12</v>
      </c>
      <c r="N12" s="750" t="s">
        <v>59</v>
      </c>
      <c r="O12" s="568">
        <f t="shared" si="1"/>
        <v>0</v>
      </c>
      <c r="P12" s="796"/>
      <c r="Q12" s="568"/>
      <c r="R12" s="783" t="s">
        <v>136</v>
      </c>
    </row>
    <row r="13" spans="1:256" ht="23">
      <c r="A13" s="741">
        <v>122</v>
      </c>
      <c r="B13" s="742" t="s">
        <v>89</v>
      </c>
      <c r="C13" s="741">
        <v>21</v>
      </c>
      <c r="D13" s="741">
        <v>9</v>
      </c>
      <c r="E13" s="743">
        <v>6</v>
      </c>
      <c r="F13" s="744">
        <v>0</v>
      </c>
      <c r="G13" s="744">
        <v>3</v>
      </c>
      <c r="H13" s="741">
        <v>2</v>
      </c>
      <c r="I13" s="741">
        <v>1</v>
      </c>
      <c r="J13" s="741">
        <v>1</v>
      </c>
      <c r="K13" s="741">
        <v>1</v>
      </c>
      <c r="L13" s="741" t="s">
        <v>91</v>
      </c>
      <c r="M13" s="748">
        <f t="shared" si="0"/>
        <v>18</v>
      </c>
      <c r="N13" s="750" t="s">
        <v>59</v>
      </c>
      <c r="O13" s="568">
        <f t="shared" si="1"/>
        <v>0</v>
      </c>
      <c r="P13" s="796"/>
      <c r="Q13" s="568"/>
      <c r="R13" s="783" t="s">
        <v>136</v>
      </c>
    </row>
    <row r="14" spans="1:256">
      <c r="A14" s="741">
        <v>123</v>
      </c>
      <c r="B14" s="742" t="s">
        <v>89</v>
      </c>
      <c r="C14" s="741">
        <v>65</v>
      </c>
      <c r="D14" s="741">
        <v>21</v>
      </c>
      <c r="E14" s="743">
        <v>8</v>
      </c>
      <c r="F14" s="744">
        <v>1.7</v>
      </c>
      <c r="G14" s="744">
        <v>6</v>
      </c>
      <c r="H14" s="741">
        <v>3</v>
      </c>
      <c r="I14" s="741">
        <v>1</v>
      </c>
      <c r="J14" s="741">
        <v>1</v>
      </c>
      <c r="K14" s="741">
        <v>1</v>
      </c>
      <c r="L14" s="741" t="s">
        <v>86</v>
      </c>
      <c r="M14" s="745">
        <f t="shared" si="0"/>
        <v>48</v>
      </c>
      <c r="N14" s="751" t="s">
        <v>81</v>
      </c>
      <c r="O14" s="568">
        <f t="shared" si="1"/>
        <v>0</v>
      </c>
      <c r="P14" s="797"/>
      <c r="Q14" s="804"/>
      <c r="R14" s="784"/>
    </row>
    <row r="15" spans="1:256">
      <c r="A15" s="741">
        <v>124</v>
      </c>
      <c r="B15" s="742" t="s">
        <v>89</v>
      </c>
      <c r="C15" s="741">
        <v>91</v>
      </c>
      <c r="D15" s="741">
        <v>29</v>
      </c>
      <c r="E15" s="743">
        <v>12</v>
      </c>
      <c r="F15" s="744">
        <v>1.7</v>
      </c>
      <c r="G15" s="744">
        <v>7</v>
      </c>
      <c r="H15" s="741">
        <v>3</v>
      </c>
      <c r="I15" s="741">
        <v>1</v>
      </c>
      <c r="J15" s="741">
        <v>1</v>
      </c>
      <c r="K15" s="741">
        <v>1</v>
      </c>
      <c r="L15" s="741" t="s">
        <v>86</v>
      </c>
      <c r="M15" s="745">
        <f t="shared" si="0"/>
        <v>84</v>
      </c>
      <c r="N15" s="752" t="s">
        <v>81</v>
      </c>
      <c r="O15" s="568">
        <f t="shared" si="1"/>
        <v>0</v>
      </c>
      <c r="P15" s="798"/>
      <c r="Q15" s="804"/>
      <c r="R15" s="785"/>
    </row>
    <row r="16" spans="1:256">
      <c r="A16" s="741">
        <v>125</v>
      </c>
      <c r="B16" s="742" t="s">
        <v>89</v>
      </c>
      <c r="C16" s="741">
        <v>69</v>
      </c>
      <c r="D16" s="741">
        <v>22</v>
      </c>
      <c r="E16" s="743">
        <v>13</v>
      </c>
      <c r="F16" s="744">
        <v>4</v>
      </c>
      <c r="G16" s="744">
        <v>7</v>
      </c>
      <c r="H16" s="741">
        <v>3</v>
      </c>
      <c r="I16" s="741">
        <v>1</v>
      </c>
      <c r="J16" s="741">
        <v>1</v>
      </c>
      <c r="K16" s="741">
        <v>1</v>
      </c>
      <c r="L16" s="741" t="s">
        <v>86</v>
      </c>
      <c r="M16" s="745">
        <f t="shared" si="0"/>
        <v>91</v>
      </c>
      <c r="N16" s="752" t="s">
        <v>81</v>
      </c>
      <c r="O16" s="568">
        <f t="shared" si="1"/>
        <v>0</v>
      </c>
      <c r="P16" s="798"/>
      <c r="Q16" s="804"/>
      <c r="R16" s="785"/>
    </row>
    <row r="17" spans="1:18">
      <c r="A17" s="741">
        <v>126</v>
      </c>
      <c r="B17" s="742" t="s">
        <v>89</v>
      </c>
      <c r="C17" s="741">
        <v>62</v>
      </c>
      <c r="D17" s="741">
        <v>20</v>
      </c>
      <c r="E17" s="743">
        <v>12</v>
      </c>
      <c r="F17" s="744">
        <v>2.5</v>
      </c>
      <c r="G17" s="744">
        <v>6</v>
      </c>
      <c r="H17" s="741">
        <v>3</v>
      </c>
      <c r="I17" s="741">
        <v>1</v>
      </c>
      <c r="J17" s="741">
        <v>1</v>
      </c>
      <c r="K17" s="741">
        <v>1</v>
      </c>
      <c r="L17" s="741" t="s">
        <v>86</v>
      </c>
      <c r="M17" s="745">
        <f t="shared" si="0"/>
        <v>72</v>
      </c>
      <c r="N17" s="752" t="s">
        <v>81</v>
      </c>
      <c r="O17" s="568">
        <f t="shared" si="1"/>
        <v>0</v>
      </c>
      <c r="P17" s="798"/>
      <c r="Q17" s="804"/>
      <c r="R17" s="785"/>
    </row>
    <row r="18" spans="1:18">
      <c r="A18" s="741">
        <v>127</v>
      </c>
      <c r="B18" s="742" t="s">
        <v>89</v>
      </c>
      <c r="C18" s="741">
        <v>232</v>
      </c>
      <c r="D18" s="741">
        <v>74</v>
      </c>
      <c r="E18" s="743">
        <v>23</v>
      </c>
      <c r="F18" s="744">
        <v>2</v>
      </c>
      <c r="G18" s="744">
        <v>12</v>
      </c>
      <c r="H18" s="741">
        <v>4</v>
      </c>
      <c r="I18" s="741">
        <v>1</v>
      </c>
      <c r="J18" s="741">
        <v>4</v>
      </c>
      <c r="K18" s="741">
        <v>4</v>
      </c>
      <c r="L18" s="741" t="s">
        <v>98</v>
      </c>
      <c r="M18" s="745">
        <f t="shared" si="0"/>
        <v>276</v>
      </c>
      <c r="N18" s="752" t="s">
        <v>67</v>
      </c>
      <c r="O18" s="568">
        <f t="shared" si="1"/>
        <v>0</v>
      </c>
      <c r="P18" s="798"/>
      <c r="Q18" s="804"/>
      <c r="R18" s="1002" t="s">
        <v>135</v>
      </c>
    </row>
    <row r="19" spans="1:18">
      <c r="A19" s="741"/>
      <c r="B19" s="742"/>
      <c r="C19" s="741"/>
      <c r="D19" s="741"/>
      <c r="E19" s="743"/>
      <c r="F19" s="744"/>
      <c r="G19" s="744"/>
      <c r="H19" s="741"/>
      <c r="I19" s="741"/>
      <c r="J19" s="741"/>
      <c r="K19" s="741"/>
      <c r="L19" s="741"/>
      <c r="M19" s="745"/>
      <c r="N19" s="752" t="s">
        <v>120</v>
      </c>
      <c r="O19" s="568">
        <f t="shared" si="1"/>
        <v>0</v>
      </c>
      <c r="P19" s="798"/>
      <c r="Q19" s="568"/>
      <c r="R19" s="993"/>
    </row>
    <row r="20" spans="1:18">
      <c r="A20" s="741">
        <v>128</v>
      </c>
      <c r="B20" s="742" t="s">
        <v>89</v>
      </c>
      <c r="C20" s="741">
        <v>201</v>
      </c>
      <c r="D20" s="741">
        <v>64</v>
      </c>
      <c r="E20" s="743">
        <v>20</v>
      </c>
      <c r="F20" s="744">
        <v>3</v>
      </c>
      <c r="G20" s="744">
        <v>11</v>
      </c>
      <c r="H20" s="741">
        <v>4</v>
      </c>
      <c r="I20" s="741">
        <v>2</v>
      </c>
      <c r="J20" s="741">
        <v>4</v>
      </c>
      <c r="K20" s="741">
        <v>4</v>
      </c>
      <c r="L20" s="741" t="s">
        <v>98</v>
      </c>
      <c r="M20" s="745">
        <f>PRODUCT(E20,G20)</f>
        <v>220</v>
      </c>
      <c r="N20" s="752" t="s">
        <v>67</v>
      </c>
      <c r="O20" s="568">
        <f t="shared" si="1"/>
        <v>0</v>
      </c>
      <c r="P20" s="798"/>
      <c r="Q20" s="804"/>
      <c r="R20" s="992" t="s">
        <v>134</v>
      </c>
    </row>
    <row r="21" spans="1:18">
      <c r="A21" s="1000"/>
      <c r="B21" s="742"/>
      <c r="C21" s="741"/>
      <c r="D21" s="741"/>
      <c r="E21" s="743"/>
      <c r="F21" s="744"/>
      <c r="G21" s="744"/>
      <c r="H21" s="741"/>
      <c r="I21" s="741"/>
      <c r="J21" s="741"/>
      <c r="K21" s="741"/>
      <c r="L21" s="741"/>
      <c r="M21" s="745"/>
      <c r="N21" s="752" t="s">
        <v>75</v>
      </c>
      <c r="O21" s="568">
        <f t="shared" si="1"/>
        <v>0</v>
      </c>
      <c r="P21" s="798"/>
      <c r="Q21" s="804"/>
      <c r="R21" s="1003"/>
    </row>
    <row r="22" spans="1:18">
      <c r="A22" s="1001"/>
      <c r="B22" s="742"/>
      <c r="C22" s="741"/>
      <c r="D22" s="741"/>
      <c r="E22" s="743"/>
      <c r="F22" s="744"/>
      <c r="G22" s="744"/>
      <c r="H22" s="741"/>
      <c r="I22" s="741"/>
      <c r="J22" s="741"/>
      <c r="K22" s="741"/>
      <c r="L22" s="741"/>
      <c r="M22" s="745"/>
      <c r="N22" s="752" t="s">
        <v>94</v>
      </c>
      <c r="O22" s="568">
        <f t="shared" si="1"/>
        <v>0</v>
      </c>
      <c r="P22" s="798"/>
      <c r="Q22" s="568"/>
      <c r="R22" s="993"/>
    </row>
    <row r="23" spans="1:18">
      <c r="A23" s="741">
        <v>129</v>
      </c>
      <c r="B23" s="742" t="s">
        <v>89</v>
      </c>
      <c r="C23" s="741">
        <v>210</v>
      </c>
      <c r="D23" s="741">
        <v>67</v>
      </c>
      <c r="E23" s="743">
        <v>26</v>
      </c>
      <c r="F23" s="744">
        <v>3</v>
      </c>
      <c r="G23" s="744">
        <v>12</v>
      </c>
      <c r="H23" s="741">
        <v>4</v>
      </c>
      <c r="I23" s="741">
        <v>1</v>
      </c>
      <c r="J23" s="741">
        <v>4</v>
      </c>
      <c r="K23" s="741">
        <v>3</v>
      </c>
      <c r="L23" s="741" t="s">
        <v>98</v>
      </c>
      <c r="M23" s="745">
        <f>PRODUCT(E23,G23)</f>
        <v>312</v>
      </c>
      <c r="N23" s="746" t="s">
        <v>67</v>
      </c>
      <c r="O23" s="568">
        <f t="shared" si="1"/>
        <v>0</v>
      </c>
      <c r="P23" s="795"/>
      <c r="Q23" s="804"/>
      <c r="R23" s="992" t="s">
        <v>129</v>
      </c>
    </row>
    <row r="24" spans="1:18">
      <c r="A24" s="741"/>
      <c r="B24" s="742"/>
      <c r="C24" s="741"/>
      <c r="D24" s="741"/>
      <c r="E24" s="743"/>
      <c r="F24" s="744"/>
      <c r="G24" s="744"/>
      <c r="H24" s="741"/>
      <c r="I24" s="741"/>
      <c r="J24" s="741"/>
      <c r="K24" s="741"/>
      <c r="L24" s="741"/>
      <c r="M24" s="745"/>
      <c r="N24" s="746" t="s">
        <v>94</v>
      </c>
      <c r="O24" s="568">
        <f t="shared" si="1"/>
        <v>0</v>
      </c>
      <c r="P24" s="795"/>
      <c r="Q24" s="568"/>
      <c r="R24" s="993"/>
    </row>
    <row r="25" spans="1:18">
      <c r="A25" s="741">
        <v>130</v>
      </c>
      <c r="B25" s="742" t="s">
        <v>89</v>
      </c>
      <c r="C25" s="741">
        <v>172</v>
      </c>
      <c r="D25" s="741">
        <v>55</v>
      </c>
      <c r="E25" s="743">
        <v>26</v>
      </c>
      <c r="F25" s="744">
        <v>4</v>
      </c>
      <c r="G25" s="744">
        <v>9</v>
      </c>
      <c r="H25" s="741">
        <v>4</v>
      </c>
      <c r="I25" s="741">
        <v>1</v>
      </c>
      <c r="J25" s="741">
        <v>4</v>
      </c>
      <c r="K25" s="741">
        <v>4</v>
      </c>
      <c r="L25" s="741" t="s">
        <v>98</v>
      </c>
      <c r="M25" s="745">
        <f>PRODUCT(E25,G25)</f>
        <v>234</v>
      </c>
      <c r="N25" s="746" t="s">
        <v>59</v>
      </c>
      <c r="O25" s="568">
        <f t="shared" si="1"/>
        <v>0</v>
      </c>
      <c r="P25" s="795"/>
      <c r="Q25" s="568"/>
      <c r="R25" s="782" t="s">
        <v>133</v>
      </c>
    </row>
    <row r="26" spans="1:18">
      <c r="A26" s="741">
        <v>131</v>
      </c>
      <c r="B26" s="742" t="s">
        <v>89</v>
      </c>
      <c r="C26" s="741">
        <v>109</v>
      </c>
      <c r="D26" s="741">
        <v>35</v>
      </c>
      <c r="E26" s="743">
        <v>19</v>
      </c>
      <c r="F26" s="744">
        <v>2.5</v>
      </c>
      <c r="G26" s="744">
        <v>5</v>
      </c>
      <c r="H26" s="741">
        <v>4</v>
      </c>
      <c r="I26" s="741">
        <v>1</v>
      </c>
      <c r="J26" s="741">
        <v>3</v>
      </c>
      <c r="K26" s="741">
        <v>3</v>
      </c>
      <c r="L26" s="741" t="s">
        <v>91</v>
      </c>
      <c r="M26" s="745">
        <f>PRODUCT(E26,G26)</f>
        <v>95</v>
      </c>
      <c r="N26" s="746" t="s">
        <v>59</v>
      </c>
      <c r="O26" s="568">
        <f t="shared" si="1"/>
        <v>0</v>
      </c>
      <c r="P26" s="795"/>
      <c r="Q26" s="568"/>
      <c r="R26" s="782" t="s">
        <v>132</v>
      </c>
    </row>
    <row r="27" spans="1:18">
      <c r="A27" s="741">
        <v>132</v>
      </c>
      <c r="B27" s="742" t="s">
        <v>89</v>
      </c>
      <c r="C27" s="741">
        <v>153</v>
      </c>
      <c r="D27" s="741">
        <v>49</v>
      </c>
      <c r="E27" s="743">
        <v>22</v>
      </c>
      <c r="F27" s="744">
        <v>5</v>
      </c>
      <c r="G27" s="744">
        <v>8</v>
      </c>
      <c r="H27" s="741">
        <v>4</v>
      </c>
      <c r="I27" s="741">
        <v>1</v>
      </c>
      <c r="J27" s="741">
        <v>3</v>
      </c>
      <c r="K27" s="741">
        <v>4</v>
      </c>
      <c r="L27" s="741" t="s">
        <v>98</v>
      </c>
      <c r="M27" s="745">
        <f>PRODUCT(E27,G27)</f>
        <v>176</v>
      </c>
      <c r="N27" s="746" t="s">
        <v>59</v>
      </c>
      <c r="O27" s="568">
        <f t="shared" si="1"/>
        <v>0</v>
      </c>
      <c r="P27" s="795"/>
      <c r="Q27" s="568"/>
      <c r="R27" s="782" t="s">
        <v>131</v>
      </c>
    </row>
    <row r="28" spans="1:18">
      <c r="A28" s="741">
        <v>133</v>
      </c>
      <c r="B28" s="742" t="s">
        <v>89</v>
      </c>
      <c r="C28" s="741">
        <v>106</v>
      </c>
      <c r="D28" s="741">
        <v>34</v>
      </c>
      <c r="E28" s="743">
        <v>20</v>
      </c>
      <c r="F28" s="744">
        <v>3</v>
      </c>
      <c r="G28" s="744">
        <v>7</v>
      </c>
      <c r="H28" s="741">
        <v>4</v>
      </c>
      <c r="I28" s="741">
        <v>1</v>
      </c>
      <c r="J28" s="741">
        <v>3</v>
      </c>
      <c r="K28" s="741">
        <v>3</v>
      </c>
      <c r="L28" s="741" t="s">
        <v>98</v>
      </c>
      <c r="M28" s="745">
        <f>PRODUCT(E28,G28)</f>
        <v>140</v>
      </c>
      <c r="N28" s="746" t="s">
        <v>67</v>
      </c>
      <c r="O28" s="568">
        <f t="shared" si="1"/>
        <v>0</v>
      </c>
      <c r="P28" s="795"/>
      <c r="Q28" s="804"/>
      <c r="R28" s="992" t="s">
        <v>130</v>
      </c>
    </row>
    <row r="29" spans="1:18">
      <c r="A29" s="741"/>
      <c r="B29" s="742"/>
      <c r="C29" s="741"/>
      <c r="D29" s="741"/>
      <c r="E29" s="743"/>
      <c r="F29" s="744"/>
      <c r="G29" s="744"/>
      <c r="H29" s="741"/>
      <c r="I29" s="741"/>
      <c r="J29" s="741"/>
      <c r="K29" s="741"/>
      <c r="L29" s="741"/>
      <c r="M29" s="745"/>
      <c r="N29" s="746" t="s">
        <v>75</v>
      </c>
      <c r="O29" s="568">
        <f t="shared" si="1"/>
        <v>0</v>
      </c>
      <c r="P29" s="795"/>
      <c r="Q29" s="804"/>
      <c r="R29" s="993"/>
    </row>
    <row r="30" spans="1:18">
      <c r="A30" s="741">
        <v>134</v>
      </c>
      <c r="B30" s="742" t="s">
        <v>89</v>
      </c>
      <c r="C30" s="741">
        <v>160</v>
      </c>
      <c r="D30" s="741">
        <v>51</v>
      </c>
      <c r="E30" s="743">
        <v>22</v>
      </c>
      <c r="F30" s="744">
        <v>4</v>
      </c>
      <c r="G30" s="744">
        <v>8</v>
      </c>
      <c r="H30" s="741">
        <v>4</v>
      </c>
      <c r="I30" s="741">
        <v>1</v>
      </c>
      <c r="J30" s="741">
        <v>3</v>
      </c>
      <c r="K30" s="741">
        <v>3</v>
      </c>
      <c r="L30" s="741" t="s">
        <v>98</v>
      </c>
      <c r="M30" s="745">
        <f t="shared" ref="M30:M35" si="2">PRODUCT(E30,G30)</f>
        <v>176</v>
      </c>
      <c r="N30" s="746" t="s">
        <v>67</v>
      </c>
      <c r="O30" s="568">
        <f t="shared" si="1"/>
        <v>0</v>
      </c>
      <c r="P30" s="795"/>
      <c r="Q30" s="804"/>
      <c r="R30" s="782" t="s">
        <v>129</v>
      </c>
    </row>
    <row r="31" spans="1:18">
      <c r="A31" s="741">
        <v>135</v>
      </c>
      <c r="B31" s="742" t="s">
        <v>89</v>
      </c>
      <c r="C31" s="741">
        <v>191</v>
      </c>
      <c r="D31" s="741">
        <v>61</v>
      </c>
      <c r="E31" s="743">
        <v>22</v>
      </c>
      <c r="F31" s="744">
        <v>5</v>
      </c>
      <c r="G31" s="744">
        <v>9</v>
      </c>
      <c r="H31" s="741">
        <v>4</v>
      </c>
      <c r="I31" s="741">
        <v>1</v>
      </c>
      <c r="J31" s="741">
        <v>3</v>
      </c>
      <c r="K31" s="741">
        <v>3</v>
      </c>
      <c r="L31" s="741" t="s">
        <v>98</v>
      </c>
      <c r="M31" s="745">
        <f t="shared" si="2"/>
        <v>198</v>
      </c>
      <c r="N31" s="746" t="s">
        <v>67</v>
      </c>
      <c r="O31" s="568">
        <f t="shared" si="1"/>
        <v>0</v>
      </c>
      <c r="P31" s="795"/>
      <c r="Q31" s="804"/>
      <c r="R31" s="782"/>
    </row>
    <row r="32" spans="1:18">
      <c r="A32" s="741">
        <v>136</v>
      </c>
      <c r="B32" s="742" t="s">
        <v>89</v>
      </c>
      <c r="C32" s="741">
        <v>150</v>
      </c>
      <c r="D32" s="741">
        <v>48</v>
      </c>
      <c r="E32" s="743">
        <v>21</v>
      </c>
      <c r="F32" s="744">
        <v>5</v>
      </c>
      <c r="G32" s="744">
        <v>9</v>
      </c>
      <c r="H32" s="741">
        <v>4</v>
      </c>
      <c r="I32" s="741">
        <v>1</v>
      </c>
      <c r="J32" s="741">
        <v>2</v>
      </c>
      <c r="K32" s="741">
        <v>3</v>
      </c>
      <c r="L32" s="741" t="s">
        <v>98</v>
      </c>
      <c r="M32" s="745">
        <f t="shared" si="2"/>
        <v>189</v>
      </c>
      <c r="N32" s="746" t="s">
        <v>67</v>
      </c>
      <c r="O32" s="568">
        <f t="shared" si="1"/>
        <v>0</v>
      </c>
      <c r="P32" s="795"/>
      <c r="Q32" s="804"/>
      <c r="R32" s="782"/>
    </row>
    <row r="33" spans="1:18">
      <c r="A33" s="741">
        <v>137</v>
      </c>
      <c r="B33" s="742" t="s">
        <v>89</v>
      </c>
      <c r="C33" s="741">
        <v>169</v>
      </c>
      <c r="D33" s="741">
        <v>54</v>
      </c>
      <c r="E33" s="743">
        <v>23</v>
      </c>
      <c r="F33" s="744">
        <v>5</v>
      </c>
      <c r="G33" s="744">
        <v>8</v>
      </c>
      <c r="H33" s="741">
        <v>4</v>
      </c>
      <c r="I33" s="741">
        <v>1</v>
      </c>
      <c r="J33" s="741">
        <v>4</v>
      </c>
      <c r="K33" s="741">
        <v>3</v>
      </c>
      <c r="L33" s="741" t="s">
        <v>98</v>
      </c>
      <c r="M33" s="745">
        <f t="shared" si="2"/>
        <v>184</v>
      </c>
      <c r="N33" s="746" t="s">
        <v>67</v>
      </c>
      <c r="O33" s="568">
        <f t="shared" si="1"/>
        <v>0</v>
      </c>
      <c r="P33" s="795"/>
      <c r="Q33" s="804"/>
      <c r="R33" s="782"/>
    </row>
    <row r="34" spans="1:18">
      <c r="A34" s="741">
        <v>138</v>
      </c>
      <c r="B34" s="742" t="s">
        <v>89</v>
      </c>
      <c r="C34" s="741">
        <v>128</v>
      </c>
      <c r="D34" s="741">
        <v>41</v>
      </c>
      <c r="E34" s="743">
        <v>24</v>
      </c>
      <c r="F34" s="744">
        <v>5</v>
      </c>
      <c r="G34" s="744">
        <v>8</v>
      </c>
      <c r="H34" s="741">
        <v>4</v>
      </c>
      <c r="I34" s="741">
        <v>1</v>
      </c>
      <c r="J34" s="741">
        <v>2</v>
      </c>
      <c r="K34" s="741">
        <v>2</v>
      </c>
      <c r="L34" s="741" t="s">
        <v>98</v>
      </c>
      <c r="M34" s="745">
        <f t="shared" si="2"/>
        <v>192</v>
      </c>
      <c r="N34" s="746" t="s">
        <v>69</v>
      </c>
      <c r="O34" s="568">
        <f t="shared" si="1"/>
        <v>0</v>
      </c>
      <c r="P34" s="795"/>
      <c r="Q34" s="804"/>
      <c r="R34" s="782"/>
    </row>
    <row r="35" spans="1:18">
      <c r="A35" s="741">
        <v>139</v>
      </c>
      <c r="B35" s="742" t="s">
        <v>89</v>
      </c>
      <c r="C35" s="741">
        <v>160</v>
      </c>
      <c r="D35" s="741">
        <v>51</v>
      </c>
      <c r="E35" s="743">
        <v>23</v>
      </c>
      <c r="F35" s="755" t="s">
        <v>885</v>
      </c>
      <c r="G35" s="744">
        <v>9</v>
      </c>
      <c r="H35" s="741">
        <v>4</v>
      </c>
      <c r="I35" s="741">
        <v>1</v>
      </c>
      <c r="J35" s="741">
        <v>4</v>
      </c>
      <c r="K35" s="741">
        <v>4</v>
      </c>
      <c r="L35" s="741" t="s">
        <v>98</v>
      </c>
      <c r="M35" s="745">
        <f t="shared" si="2"/>
        <v>207</v>
      </c>
      <c r="N35" s="746" t="s">
        <v>67</v>
      </c>
      <c r="O35" s="568">
        <f t="shared" ref="O35:O66" si="3">SUM(P35,Q35)</f>
        <v>0</v>
      </c>
      <c r="P35" s="795"/>
      <c r="Q35" s="804"/>
      <c r="R35" s="992" t="s">
        <v>124</v>
      </c>
    </row>
    <row r="36" spans="1:18">
      <c r="A36" s="756"/>
      <c r="B36" s="742"/>
      <c r="C36" s="741"/>
      <c r="D36" s="741"/>
      <c r="E36" s="743"/>
      <c r="F36" s="755"/>
      <c r="G36" s="744"/>
      <c r="H36" s="741"/>
      <c r="I36" s="741"/>
      <c r="J36" s="741"/>
      <c r="K36" s="741"/>
      <c r="L36" s="741"/>
      <c r="M36" s="745"/>
      <c r="N36" s="757" t="s">
        <v>94</v>
      </c>
      <c r="O36" s="568">
        <f t="shared" si="3"/>
        <v>0</v>
      </c>
      <c r="P36" s="795"/>
      <c r="Q36" s="568"/>
      <c r="R36" s="993"/>
    </row>
    <row r="37" spans="1:18">
      <c r="A37" s="741">
        <v>140</v>
      </c>
      <c r="B37" s="742" t="s">
        <v>89</v>
      </c>
      <c r="C37" s="741">
        <v>172</v>
      </c>
      <c r="D37" s="741">
        <v>55</v>
      </c>
      <c r="E37" s="743">
        <v>26</v>
      </c>
      <c r="F37" s="755" t="s">
        <v>423</v>
      </c>
      <c r="G37" s="744">
        <v>10</v>
      </c>
      <c r="H37" s="741">
        <v>4</v>
      </c>
      <c r="I37" s="741">
        <v>1</v>
      </c>
      <c r="J37" s="741">
        <v>2</v>
      </c>
      <c r="K37" s="741">
        <v>2</v>
      </c>
      <c r="L37" s="741" t="s">
        <v>98</v>
      </c>
      <c r="M37" s="748">
        <f>PRODUCT(E37,G37)</f>
        <v>260</v>
      </c>
      <c r="N37" s="750" t="s">
        <v>67</v>
      </c>
      <c r="O37" s="568">
        <f t="shared" si="3"/>
        <v>0</v>
      </c>
      <c r="P37" s="795"/>
      <c r="Q37" s="804"/>
      <c r="R37" s="787" t="s">
        <v>124</v>
      </c>
    </row>
    <row r="38" spans="1:18">
      <c r="A38" s="753">
        <v>141</v>
      </c>
      <c r="B38" s="742" t="s">
        <v>89</v>
      </c>
      <c r="C38" s="741">
        <v>263</v>
      </c>
      <c r="D38" s="741">
        <v>84</v>
      </c>
      <c r="E38" s="743">
        <v>26</v>
      </c>
      <c r="F38" s="755" t="s">
        <v>885</v>
      </c>
      <c r="G38" s="744">
        <v>13</v>
      </c>
      <c r="H38" s="741">
        <v>4</v>
      </c>
      <c r="I38" s="741">
        <v>1</v>
      </c>
      <c r="J38" s="741">
        <v>4</v>
      </c>
      <c r="K38" s="741">
        <v>4</v>
      </c>
      <c r="L38" s="741" t="s">
        <v>98</v>
      </c>
      <c r="M38" s="748">
        <f>PRODUCT(E38,G38)</f>
        <v>338</v>
      </c>
      <c r="N38" s="750" t="s">
        <v>67</v>
      </c>
      <c r="O38" s="568">
        <f t="shared" si="3"/>
        <v>0</v>
      </c>
      <c r="P38" s="795"/>
      <c r="Q38" s="804"/>
      <c r="R38" s="990" t="s">
        <v>128</v>
      </c>
    </row>
    <row r="39" spans="1:18">
      <c r="A39" s="758"/>
      <c r="B39" s="759"/>
      <c r="C39" s="741"/>
      <c r="D39" s="741"/>
      <c r="E39" s="743"/>
      <c r="F39" s="755"/>
      <c r="G39" s="744"/>
      <c r="H39" s="741"/>
      <c r="I39" s="741"/>
      <c r="J39" s="741"/>
      <c r="K39" s="741"/>
      <c r="L39" s="741"/>
      <c r="M39" s="745"/>
      <c r="N39" s="741" t="s">
        <v>94</v>
      </c>
      <c r="O39" s="568">
        <f t="shared" si="3"/>
        <v>0</v>
      </c>
      <c r="P39" s="795"/>
      <c r="Q39" s="568"/>
      <c r="R39" s="998"/>
    </row>
    <row r="40" spans="1:18">
      <c r="A40" s="758"/>
      <c r="B40" s="759"/>
      <c r="C40" s="741"/>
      <c r="D40" s="741"/>
      <c r="E40" s="743"/>
      <c r="F40" s="755"/>
      <c r="G40" s="744"/>
      <c r="H40" s="741"/>
      <c r="I40" s="741"/>
      <c r="J40" s="741"/>
      <c r="K40" s="741"/>
      <c r="L40" s="741"/>
      <c r="M40" s="745"/>
      <c r="N40" s="747" t="s">
        <v>49</v>
      </c>
      <c r="O40" s="568">
        <f t="shared" si="3"/>
        <v>0</v>
      </c>
      <c r="P40" s="795"/>
      <c r="Q40" s="568"/>
      <c r="R40" s="991"/>
    </row>
    <row r="41" spans="1:18">
      <c r="A41" s="760">
        <v>142</v>
      </c>
      <c r="B41" s="742" t="s">
        <v>89</v>
      </c>
      <c r="C41" s="741">
        <v>163</v>
      </c>
      <c r="D41" s="741">
        <v>52</v>
      </c>
      <c r="E41" s="743">
        <v>26</v>
      </c>
      <c r="F41" s="755" t="s">
        <v>406</v>
      </c>
      <c r="G41" s="744">
        <v>10</v>
      </c>
      <c r="H41" s="741">
        <v>4</v>
      </c>
      <c r="I41" s="741">
        <v>1</v>
      </c>
      <c r="J41" s="741">
        <v>4</v>
      </c>
      <c r="K41" s="741">
        <v>3</v>
      </c>
      <c r="L41" s="741" t="s">
        <v>98</v>
      </c>
      <c r="M41" s="745">
        <f>PRODUCT(E41,G41)</f>
        <v>260</v>
      </c>
      <c r="N41" s="761" t="s">
        <v>67</v>
      </c>
      <c r="O41" s="568">
        <f t="shared" si="3"/>
        <v>0</v>
      </c>
      <c r="P41" s="795"/>
      <c r="Q41" s="804"/>
      <c r="R41" s="999" t="s">
        <v>124</v>
      </c>
    </row>
    <row r="42" spans="1:18">
      <c r="A42" s="758"/>
      <c r="B42" s="759"/>
      <c r="C42" s="741"/>
      <c r="D42" s="741"/>
      <c r="E42" s="743"/>
      <c r="F42" s="755"/>
      <c r="G42" s="744"/>
      <c r="H42" s="741"/>
      <c r="I42" s="741"/>
      <c r="J42" s="741"/>
      <c r="K42" s="741"/>
      <c r="L42" s="741"/>
      <c r="M42" s="745"/>
      <c r="N42" s="752" t="s">
        <v>79</v>
      </c>
      <c r="O42" s="568">
        <f t="shared" si="3"/>
        <v>0</v>
      </c>
      <c r="P42" s="795"/>
      <c r="Q42" s="804"/>
      <c r="R42" s="998"/>
    </row>
    <row r="43" spans="1:18">
      <c r="A43" s="758"/>
      <c r="B43" s="759"/>
      <c r="C43" s="741"/>
      <c r="D43" s="741"/>
      <c r="E43" s="743"/>
      <c r="F43" s="755"/>
      <c r="G43" s="744"/>
      <c r="H43" s="741"/>
      <c r="I43" s="741"/>
      <c r="J43" s="741"/>
      <c r="K43" s="741"/>
      <c r="L43" s="741"/>
      <c r="M43" s="745"/>
      <c r="N43" s="762" t="s">
        <v>94</v>
      </c>
      <c r="O43" s="568">
        <f t="shared" si="3"/>
        <v>0</v>
      </c>
      <c r="P43" s="795"/>
      <c r="Q43" s="568"/>
      <c r="R43" s="991"/>
    </row>
    <row r="44" spans="1:18" ht="23">
      <c r="A44" s="754">
        <v>143</v>
      </c>
      <c r="B44" s="742" t="s">
        <v>89</v>
      </c>
      <c r="C44" s="741">
        <v>232</v>
      </c>
      <c r="D44" s="741">
        <v>74</v>
      </c>
      <c r="E44" s="743">
        <v>26</v>
      </c>
      <c r="F44" s="755" t="s">
        <v>406</v>
      </c>
      <c r="G44" s="744">
        <v>10</v>
      </c>
      <c r="H44" s="741">
        <v>4</v>
      </c>
      <c r="I44" s="741">
        <v>1</v>
      </c>
      <c r="J44" s="741">
        <v>4</v>
      </c>
      <c r="K44" s="741">
        <v>4</v>
      </c>
      <c r="L44" s="741" t="s">
        <v>98</v>
      </c>
      <c r="M44" s="745">
        <f>PRODUCT(E44,G44)</f>
        <v>260</v>
      </c>
      <c r="N44" s="761" t="s">
        <v>63</v>
      </c>
      <c r="O44" s="568">
        <f t="shared" si="3"/>
        <v>0</v>
      </c>
      <c r="P44" s="795"/>
      <c r="Q44" s="568"/>
      <c r="R44" s="788" t="s">
        <v>127</v>
      </c>
    </row>
    <row r="45" spans="1:18" ht="23">
      <c r="A45" s="741">
        <v>144</v>
      </c>
      <c r="B45" s="742" t="s">
        <v>89</v>
      </c>
      <c r="C45" s="741">
        <v>285</v>
      </c>
      <c r="D45" s="741">
        <v>89</v>
      </c>
      <c r="E45" s="743">
        <v>26</v>
      </c>
      <c r="F45" s="755" t="s">
        <v>889</v>
      </c>
      <c r="G45" s="744">
        <v>8</v>
      </c>
      <c r="H45" s="741">
        <v>4</v>
      </c>
      <c r="I45" s="741">
        <v>1</v>
      </c>
      <c r="J45" s="741">
        <v>4</v>
      </c>
      <c r="K45" s="741">
        <v>4</v>
      </c>
      <c r="L45" s="741" t="s">
        <v>98</v>
      </c>
      <c r="M45" s="748">
        <f>PRODUCT(E45,G45)</f>
        <v>208</v>
      </c>
      <c r="N45" s="750" t="s">
        <v>63</v>
      </c>
      <c r="O45" s="568">
        <f t="shared" si="3"/>
        <v>0</v>
      </c>
      <c r="P45" s="795"/>
      <c r="Q45" s="568"/>
      <c r="R45" s="788" t="s">
        <v>126</v>
      </c>
    </row>
    <row r="46" spans="1:18">
      <c r="A46" s="741">
        <v>145</v>
      </c>
      <c r="B46" s="742" t="s">
        <v>89</v>
      </c>
      <c r="C46" s="741">
        <v>197</v>
      </c>
      <c r="D46" s="741">
        <v>63</v>
      </c>
      <c r="E46" s="743">
        <v>23</v>
      </c>
      <c r="F46" s="755" t="s">
        <v>125</v>
      </c>
      <c r="G46" s="744">
        <v>10</v>
      </c>
      <c r="H46" s="741">
        <v>4</v>
      </c>
      <c r="I46" s="741">
        <v>1</v>
      </c>
      <c r="J46" s="741">
        <v>3</v>
      </c>
      <c r="K46" s="741">
        <v>3</v>
      </c>
      <c r="L46" s="741" t="s">
        <v>98</v>
      </c>
      <c r="M46" s="748">
        <f>PRODUCT(E46,G46)</f>
        <v>230</v>
      </c>
      <c r="N46" s="750" t="s">
        <v>67</v>
      </c>
      <c r="O46" s="568">
        <f t="shared" si="3"/>
        <v>0</v>
      </c>
      <c r="P46" s="795"/>
      <c r="Q46" s="804"/>
      <c r="R46" s="992" t="s">
        <v>124</v>
      </c>
    </row>
    <row r="47" spans="1:18">
      <c r="A47" s="763"/>
      <c r="B47" s="742"/>
      <c r="C47" s="741"/>
      <c r="D47" s="741"/>
      <c r="E47" s="743"/>
      <c r="F47" s="755"/>
      <c r="G47" s="744"/>
      <c r="H47" s="741"/>
      <c r="I47" s="741"/>
      <c r="J47" s="741"/>
      <c r="K47" s="741"/>
      <c r="L47" s="741"/>
      <c r="M47" s="748"/>
      <c r="N47" s="764" t="s">
        <v>94</v>
      </c>
      <c r="O47" s="568">
        <f t="shared" si="3"/>
        <v>0</v>
      </c>
      <c r="P47" s="795"/>
      <c r="Q47" s="568"/>
      <c r="R47" s="993"/>
    </row>
    <row r="48" spans="1:18">
      <c r="A48" s="741">
        <v>146</v>
      </c>
      <c r="B48" s="742" t="s">
        <v>89</v>
      </c>
      <c r="C48" s="741">
        <v>169</v>
      </c>
      <c r="D48" s="741">
        <v>54</v>
      </c>
      <c r="E48" s="743">
        <v>20</v>
      </c>
      <c r="F48" s="755" t="s">
        <v>406</v>
      </c>
      <c r="G48" s="744">
        <v>10</v>
      </c>
      <c r="H48" s="741">
        <v>4</v>
      </c>
      <c r="I48" s="741">
        <v>1</v>
      </c>
      <c r="J48" s="741">
        <v>2</v>
      </c>
      <c r="K48" s="741">
        <v>2</v>
      </c>
      <c r="L48" s="741" t="s">
        <v>98</v>
      </c>
      <c r="M48" s="748">
        <f>PRODUCT(E48,G48)</f>
        <v>200</v>
      </c>
      <c r="N48" s="750" t="s">
        <v>81</v>
      </c>
      <c r="O48" s="568">
        <f t="shared" si="3"/>
        <v>0</v>
      </c>
      <c r="P48" s="795"/>
      <c r="Q48" s="804"/>
      <c r="R48" s="789" t="s">
        <v>119</v>
      </c>
    </row>
    <row r="49" spans="1:18">
      <c r="A49" s="741">
        <v>147</v>
      </c>
      <c r="B49" s="742" t="s">
        <v>89</v>
      </c>
      <c r="C49" s="741">
        <v>163</v>
      </c>
      <c r="D49" s="741">
        <v>52</v>
      </c>
      <c r="E49" s="743">
        <v>20</v>
      </c>
      <c r="F49" s="755" t="s">
        <v>406</v>
      </c>
      <c r="G49" s="744">
        <v>8</v>
      </c>
      <c r="H49" s="741">
        <v>4</v>
      </c>
      <c r="I49" s="741">
        <v>1</v>
      </c>
      <c r="J49" s="741">
        <v>2</v>
      </c>
      <c r="K49" s="741">
        <v>2</v>
      </c>
      <c r="L49" s="741" t="s">
        <v>98</v>
      </c>
      <c r="M49" s="748">
        <f>PRODUCT(E49,G49)</f>
        <v>160</v>
      </c>
      <c r="N49" s="750" t="s">
        <v>81</v>
      </c>
      <c r="O49" s="568">
        <f t="shared" si="3"/>
        <v>0</v>
      </c>
      <c r="P49" s="795"/>
      <c r="Q49" s="804"/>
      <c r="R49" s="785" t="s">
        <v>119</v>
      </c>
    </row>
    <row r="50" spans="1:18">
      <c r="A50" s="741">
        <v>148</v>
      </c>
      <c r="B50" s="742" t="s">
        <v>89</v>
      </c>
      <c r="C50" s="741">
        <v>207</v>
      </c>
      <c r="D50" s="741">
        <v>66</v>
      </c>
      <c r="E50" s="743">
        <v>25</v>
      </c>
      <c r="F50" s="755" t="s">
        <v>406</v>
      </c>
      <c r="G50" s="744">
        <v>10</v>
      </c>
      <c r="H50" s="741">
        <v>4</v>
      </c>
      <c r="I50" s="741">
        <v>2</v>
      </c>
      <c r="J50" s="741">
        <v>3</v>
      </c>
      <c r="K50" s="741">
        <v>3</v>
      </c>
      <c r="L50" s="741" t="s">
        <v>98</v>
      </c>
      <c r="M50" s="748">
        <f>PRODUCT(E50,G50)</f>
        <v>250</v>
      </c>
      <c r="N50" s="750" t="s">
        <v>81</v>
      </c>
      <c r="O50" s="568">
        <f t="shared" si="3"/>
        <v>0</v>
      </c>
      <c r="P50" s="795"/>
      <c r="Q50" s="804"/>
      <c r="R50" s="990" t="s">
        <v>119</v>
      </c>
    </row>
    <row r="51" spans="1:18">
      <c r="A51" s="763"/>
      <c r="B51" s="742"/>
      <c r="C51" s="741"/>
      <c r="D51" s="741"/>
      <c r="E51" s="743"/>
      <c r="F51" s="755"/>
      <c r="G51" s="744"/>
      <c r="H51" s="741"/>
      <c r="I51" s="741"/>
      <c r="J51" s="741"/>
      <c r="K51" s="741"/>
      <c r="L51" s="741"/>
      <c r="M51" s="748"/>
      <c r="N51" s="749" t="s">
        <v>94</v>
      </c>
      <c r="O51" s="568">
        <f t="shared" si="3"/>
        <v>0</v>
      </c>
      <c r="P51" s="795"/>
      <c r="Q51" s="568"/>
      <c r="R51" s="991"/>
    </row>
    <row r="52" spans="1:18">
      <c r="A52" s="741">
        <v>149</v>
      </c>
      <c r="B52" s="742" t="s">
        <v>89</v>
      </c>
      <c r="C52" s="741">
        <v>263</v>
      </c>
      <c r="D52" s="741">
        <v>84</v>
      </c>
      <c r="E52" s="743">
        <v>25</v>
      </c>
      <c r="F52" s="755" t="s">
        <v>885</v>
      </c>
      <c r="G52" s="744">
        <v>11</v>
      </c>
      <c r="H52" s="741">
        <v>4</v>
      </c>
      <c r="I52" s="741">
        <v>1</v>
      </c>
      <c r="J52" s="741">
        <v>2</v>
      </c>
      <c r="K52" s="741">
        <v>3</v>
      </c>
      <c r="L52" s="741" t="s">
        <v>86</v>
      </c>
      <c r="M52" s="748">
        <f>PRODUCT(E52,G52)</f>
        <v>275</v>
      </c>
      <c r="N52" s="764" t="s">
        <v>120</v>
      </c>
      <c r="O52" s="568">
        <f t="shared" si="3"/>
        <v>0</v>
      </c>
      <c r="P52" s="795"/>
      <c r="Q52" s="568"/>
      <c r="R52" s="786" t="s">
        <v>119</v>
      </c>
    </row>
    <row r="53" spans="1:18">
      <c r="A53" s="741">
        <v>150</v>
      </c>
      <c r="B53" s="742" t="s">
        <v>89</v>
      </c>
      <c r="C53" s="741">
        <v>188</v>
      </c>
      <c r="D53" s="741">
        <v>60</v>
      </c>
      <c r="E53" s="743">
        <v>22</v>
      </c>
      <c r="F53" s="755" t="s">
        <v>889</v>
      </c>
      <c r="G53" s="744">
        <v>9</v>
      </c>
      <c r="H53" s="741">
        <v>4</v>
      </c>
      <c r="I53" s="741">
        <v>1</v>
      </c>
      <c r="J53" s="741">
        <v>4</v>
      </c>
      <c r="K53" s="741">
        <v>3</v>
      </c>
      <c r="L53" s="741" t="s">
        <v>98</v>
      </c>
      <c r="M53" s="748">
        <f>PRODUCT(E53,G53)</f>
        <v>198</v>
      </c>
      <c r="N53" s="750" t="s">
        <v>67</v>
      </c>
      <c r="O53" s="568">
        <f t="shared" si="3"/>
        <v>0</v>
      </c>
      <c r="P53" s="795"/>
      <c r="Q53" s="804"/>
      <c r="R53" s="992" t="s">
        <v>119</v>
      </c>
    </row>
    <row r="54" spans="1:18">
      <c r="A54" s="763"/>
      <c r="B54" s="742"/>
      <c r="C54" s="741"/>
      <c r="D54" s="741"/>
      <c r="E54" s="743"/>
      <c r="F54" s="755"/>
      <c r="G54" s="744"/>
      <c r="H54" s="741"/>
      <c r="I54" s="741"/>
      <c r="J54" s="741"/>
      <c r="K54" s="741"/>
      <c r="L54" s="741"/>
      <c r="M54" s="748"/>
      <c r="N54" s="764" t="s">
        <v>94</v>
      </c>
      <c r="O54" s="568">
        <f t="shared" si="3"/>
        <v>0</v>
      </c>
      <c r="P54" s="795"/>
      <c r="Q54" s="568"/>
      <c r="R54" s="993"/>
    </row>
    <row r="55" spans="1:18" ht="23">
      <c r="A55" s="741">
        <v>151</v>
      </c>
      <c r="B55" s="742" t="s">
        <v>89</v>
      </c>
      <c r="C55" s="741">
        <v>128</v>
      </c>
      <c r="D55" s="741">
        <v>41</v>
      </c>
      <c r="E55" s="743">
        <v>21</v>
      </c>
      <c r="F55" s="755" t="s">
        <v>887</v>
      </c>
      <c r="G55" s="744">
        <v>7</v>
      </c>
      <c r="H55" s="741">
        <v>4</v>
      </c>
      <c r="I55" s="741">
        <v>1</v>
      </c>
      <c r="J55" s="741">
        <v>3</v>
      </c>
      <c r="K55" s="741">
        <v>3</v>
      </c>
      <c r="L55" s="741" t="s">
        <v>98</v>
      </c>
      <c r="M55" s="748">
        <f>PRODUCT(E55,G55)</f>
        <v>147</v>
      </c>
      <c r="N55" s="750" t="s">
        <v>63</v>
      </c>
      <c r="O55" s="568">
        <f t="shared" si="3"/>
        <v>0</v>
      </c>
      <c r="P55" s="795"/>
      <c r="Q55" s="568"/>
      <c r="R55" s="788" t="s">
        <v>121</v>
      </c>
    </row>
    <row r="56" spans="1:18">
      <c r="A56" s="741">
        <v>152</v>
      </c>
      <c r="B56" s="742" t="s">
        <v>89</v>
      </c>
      <c r="C56" s="741">
        <v>131</v>
      </c>
      <c r="D56" s="741">
        <v>42</v>
      </c>
      <c r="E56" s="743">
        <v>26</v>
      </c>
      <c r="F56" s="755" t="s">
        <v>406</v>
      </c>
      <c r="G56" s="744">
        <v>5</v>
      </c>
      <c r="H56" s="741">
        <v>4</v>
      </c>
      <c r="I56" s="741">
        <v>1</v>
      </c>
      <c r="J56" s="741">
        <v>3</v>
      </c>
      <c r="K56" s="741">
        <v>3</v>
      </c>
      <c r="L56" s="741" t="s">
        <v>98</v>
      </c>
      <c r="M56" s="748">
        <f>PRODUCT(E56,G56)</f>
        <v>130</v>
      </c>
      <c r="N56" s="750" t="s">
        <v>67</v>
      </c>
      <c r="O56" s="568">
        <f t="shared" si="3"/>
        <v>0</v>
      </c>
      <c r="P56" s="795"/>
      <c r="Q56" s="804"/>
      <c r="R56" s="789" t="s">
        <v>119</v>
      </c>
    </row>
    <row r="57" spans="1:18">
      <c r="A57" s="741">
        <v>153</v>
      </c>
      <c r="B57" s="742" t="s">
        <v>89</v>
      </c>
      <c r="C57" s="741">
        <v>169</v>
      </c>
      <c r="D57" s="741">
        <v>54</v>
      </c>
      <c r="E57" s="743">
        <v>22</v>
      </c>
      <c r="F57" s="755" t="s">
        <v>423</v>
      </c>
      <c r="G57" s="744">
        <v>8</v>
      </c>
      <c r="H57" s="741">
        <v>4</v>
      </c>
      <c r="I57" s="741">
        <v>1</v>
      </c>
      <c r="J57" s="741">
        <v>3</v>
      </c>
      <c r="K57" s="741">
        <v>3</v>
      </c>
      <c r="L57" s="741" t="s">
        <v>98</v>
      </c>
      <c r="M57" s="748">
        <f>PRODUCT(E57,G57)</f>
        <v>176</v>
      </c>
      <c r="N57" s="750" t="s">
        <v>67</v>
      </c>
      <c r="O57" s="568">
        <f t="shared" si="3"/>
        <v>0</v>
      </c>
      <c r="P57" s="795"/>
      <c r="Q57" s="804"/>
      <c r="R57" s="992" t="s">
        <v>119</v>
      </c>
    </row>
    <row r="58" spans="1:18">
      <c r="A58" s="753"/>
      <c r="B58" s="742"/>
      <c r="C58" s="741"/>
      <c r="D58" s="741"/>
      <c r="E58" s="743"/>
      <c r="F58" s="755"/>
      <c r="G58" s="744"/>
      <c r="H58" s="741"/>
      <c r="I58" s="741"/>
      <c r="J58" s="741"/>
      <c r="K58" s="741"/>
      <c r="L58" s="741"/>
      <c r="M58" s="748"/>
      <c r="N58" s="750" t="s">
        <v>94</v>
      </c>
      <c r="O58" s="568">
        <f t="shared" si="3"/>
        <v>0</v>
      </c>
      <c r="P58" s="799"/>
      <c r="Q58" s="568"/>
      <c r="R58" s="993"/>
    </row>
    <row r="59" spans="1:18" ht="23">
      <c r="A59" s="741">
        <v>154</v>
      </c>
      <c r="B59" s="742" t="s">
        <v>89</v>
      </c>
      <c r="C59" s="741">
        <v>194</v>
      </c>
      <c r="D59" s="741">
        <v>62</v>
      </c>
      <c r="E59" s="743">
        <v>26</v>
      </c>
      <c r="F59" s="755" t="s">
        <v>885</v>
      </c>
      <c r="G59" s="744">
        <v>8</v>
      </c>
      <c r="H59" s="741">
        <v>4</v>
      </c>
      <c r="I59" s="741">
        <v>1</v>
      </c>
      <c r="J59" s="741">
        <v>4</v>
      </c>
      <c r="K59" s="741">
        <v>4</v>
      </c>
      <c r="L59" s="741" t="s">
        <v>98</v>
      </c>
      <c r="M59" s="748">
        <f t="shared" ref="M59:M64" si="4">PRODUCT(E59,G59)</f>
        <v>208</v>
      </c>
      <c r="N59" s="750" t="s">
        <v>65</v>
      </c>
      <c r="O59" s="568">
        <f t="shared" si="3"/>
        <v>0</v>
      </c>
      <c r="P59" s="795"/>
      <c r="Q59" s="568"/>
      <c r="R59" s="788" t="s">
        <v>123</v>
      </c>
    </row>
    <row r="60" spans="1:18">
      <c r="A60" s="741">
        <v>155</v>
      </c>
      <c r="B60" s="742" t="s">
        <v>89</v>
      </c>
      <c r="C60" s="741">
        <v>163</v>
      </c>
      <c r="D60" s="741">
        <v>52</v>
      </c>
      <c r="E60" s="743">
        <v>22</v>
      </c>
      <c r="F60" s="755" t="s">
        <v>406</v>
      </c>
      <c r="G60" s="744">
        <v>8</v>
      </c>
      <c r="H60" s="741">
        <v>4</v>
      </c>
      <c r="I60" s="741">
        <v>1</v>
      </c>
      <c r="J60" s="741">
        <v>3</v>
      </c>
      <c r="K60" s="741">
        <v>3</v>
      </c>
      <c r="L60" s="741" t="s">
        <v>98</v>
      </c>
      <c r="M60" s="748">
        <f t="shared" si="4"/>
        <v>176</v>
      </c>
      <c r="N60" s="750" t="s">
        <v>67</v>
      </c>
      <c r="O60" s="568">
        <f t="shared" si="3"/>
        <v>0</v>
      </c>
      <c r="P60" s="795"/>
      <c r="Q60" s="804"/>
      <c r="R60" s="790" t="s">
        <v>119</v>
      </c>
    </row>
    <row r="61" spans="1:18">
      <c r="A61" s="741">
        <v>156</v>
      </c>
      <c r="B61" s="742" t="s">
        <v>89</v>
      </c>
      <c r="C61" s="741">
        <v>147</v>
      </c>
      <c r="D61" s="741">
        <v>47</v>
      </c>
      <c r="E61" s="743">
        <v>22</v>
      </c>
      <c r="F61" s="755" t="s">
        <v>889</v>
      </c>
      <c r="G61" s="744">
        <v>10</v>
      </c>
      <c r="H61" s="741">
        <v>4</v>
      </c>
      <c r="I61" s="741">
        <v>1</v>
      </c>
      <c r="J61" s="741">
        <v>3</v>
      </c>
      <c r="K61" s="741">
        <v>3</v>
      </c>
      <c r="L61" s="741" t="s">
        <v>98</v>
      </c>
      <c r="M61" s="748">
        <f t="shared" si="4"/>
        <v>220</v>
      </c>
      <c r="N61" s="750" t="s">
        <v>67</v>
      </c>
      <c r="O61" s="568">
        <f t="shared" si="3"/>
        <v>0</v>
      </c>
      <c r="P61" s="795"/>
      <c r="Q61" s="804"/>
      <c r="R61" s="790" t="s">
        <v>119</v>
      </c>
    </row>
    <row r="62" spans="1:18">
      <c r="A62" s="741">
        <v>157</v>
      </c>
      <c r="B62" s="742" t="s">
        <v>89</v>
      </c>
      <c r="C62" s="741">
        <v>197</v>
      </c>
      <c r="D62" s="741">
        <v>63</v>
      </c>
      <c r="E62" s="743">
        <v>22</v>
      </c>
      <c r="F62" s="755" t="s">
        <v>406</v>
      </c>
      <c r="G62" s="744">
        <v>12</v>
      </c>
      <c r="H62" s="741">
        <v>4</v>
      </c>
      <c r="I62" s="741">
        <v>1</v>
      </c>
      <c r="J62" s="741">
        <v>3</v>
      </c>
      <c r="K62" s="741">
        <v>3</v>
      </c>
      <c r="L62" s="741" t="s">
        <v>98</v>
      </c>
      <c r="M62" s="745">
        <f t="shared" si="4"/>
        <v>264</v>
      </c>
      <c r="N62" s="765" t="s">
        <v>67</v>
      </c>
      <c r="O62" s="568">
        <f t="shared" si="3"/>
        <v>0</v>
      </c>
      <c r="P62" s="795"/>
      <c r="Q62" s="804"/>
      <c r="R62" s="782" t="s">
        <v>119</v>
      </c>
    </row>
    <row r="63" spans="1:18" ht="23">
      <c r="A63" s="741">
        <v>158</v>
      </c>
      <c r="B63" s="742" t="s">
        <v>89</v>
      </c>
      <c r="C63" s="741">
        <v>179</v>
      </c>
      <c r="D63" s="741">
        <v>57</v>
      </c>
      <c r="E63" s="743">
        <v>19</v>
      </c>
      <c r="F63" s="755" t="s">
        <v>887</v>
      </c>
      <c r="G63" s="744">
        <v>11</v>
      </c>
      <c r="H63" s="741">
        <v>4</v>
      </c>
      <c r="I63" s="741">
        <v>2</v>
      </c>
      <c r="J63" s="741">
        <v>3</v>
      </c>
      <c r="K63" s="741">
        <v>3</v>
      </c>
      <c r="L63" s="741" t="s">
        <v>98</v>
      </c>
      <c r="M63" s="748">
        <f t="shared" si="4"/>
        <v>209</v>
      </c>
      <c r="N63" s="750" t="s">
        <v>65</v>
      </c>
      <c r="O63" s="568">
        <f t="shared" si="3"/>
        <v>0</v>
      </c>
      <c r="P63" s="795"/>
      <c r="Q63" s="568"/>
      <c r="R63" s="786" t="s">
        <v>122</v>
      </c>
    </row>
    <row r="64" spans="1:18">
      <c r="A64" s="741">
        <v>159</v>
      </c>
      <c r="B64" s="742" t="s">
        <v>89</v>
      </c>
      <c r="C64" s="741">
        <v>210</v>
      </c>
      <c r="D64" s="741">
        <v>67</v>
      </c>
      <c r="E64" s="743">
        <v>23</v>
      </c>
      <c r="F64" s="755" t="s">
        <v>423</v>
      </c>
      <c r="G64" s="744">
        <v>7</v>
      </c>
      <c r="H64" s="741">
        <v>4</v>
      </c>
      <c r="I64" s="741">
        <v>1</v>
      </c>
      <c r="J64" s="741">
        <v>4</v>
      </c>
      <c r="K64" s="741">
        <v>3</v>
      </c>
      <c r="L64" s="741" t="s">
        <v>98</v>
      </c>
      <c r="M64" s="748">
        <f t="shared" si="4"/>
        <v>161</v>
      </c>
      <c r="N64" s="750" t="s">
        <v>67</v>
      </c>
      <c r="O64" s="568">
        <f t="shared" si="3"/>
        <v>0</v>
      </c>
      <c r="P64" s="795"/>
      <c r="Q64" s="804"/>
      <c r="R64" s="992" t="s">
        <v>121</v>
      </c>
    </row>
    <row r="65" spans="1:18">
      <c r="A65" s="763"/>
      <c r="B65" s="742"/>
      <c r="C65" s="741"/>
      <c r="D65" s="741"/>
      <c r="E65" s="743"/>
      <c r="F65" s="755"/>
      <c r="G65" s="744"/>
      <c r="H65" s="741"/>
      <c r="I65" s="741"/>
      <c r="J65" s="741"/>
      <c r="K65" s="741"/>
      <c r="L65" s="741"/>
      <c r="M65" s="748"/>
      <c r="N65" s="764" t="s">
        <v>120</v>
      </c>
      <c r="O65" s="568">
        <f t="shared" si="3"/>
        <v>0</v>
      </c>
      <c r="P65" s="795"/>
      <c r="Q65" s="568"/>
      <c r="R65" s="993"/>
    </row>
    <row r="66" spans="1:18">
      <c r="A66" s="741">
        <v>160</v>
      </c>
      <c r="B66" s="742" t="s">
        <v>89</v>
      </c>
      <c r="C66" s="741">
        <v>147</v>
      </c>
      <c r="D66" s="741">
        <v>47</v>
      </c>
      <c r="E66" s="743">
        <v>23</v>
      </c>
      <c r="F66" s="755" t="s">
        <v>117</v>
      </c>
      <c r="G66" s="744">
        <v>7</v>
      </c>
      <c r="H66" s="741">
        <v>4</v>
      </c>
      <c r="I66" s="741">
        <v>1</v>
      </c>
      <c r="J66" s="741">
        <v>3</v>
      </c>
      <c r="K66" s="741">
        <v>3</v>
      </c>
      <c r="L66" s="741" t="s">
        <v>98</v>
      </c>
      <c r="M66" s="748">
        <f>PRODUCT(E66,G66)</f>
        <v>161</v>
      </c>
      <c r="N66" s="750" t="s">
        <v>67</v>
      </c>
      <c r="O66" s="568">
        <f t="shared" si="3"/>
        <v>0</v>
      </c>
      <c r="P66" s="795"/>
      <c r="Q66" s="804"/>
      <c r="R66" s="786" t="s">
        <v>119</v>
      </c>
    </row>
    <row r="67" spans="1:18" ht="23">
      <c r="A67" s="741">
        <v>161</v>
      </c>
      <c r="B67" s="742" t="s">
        <v>89</v>
      </c>
      <c r="C67" s="741">
        <v>150</v>
      </c>
      <c r="D67" s="741">
        <v>48</v>
      </c>
      <c r="E67" s="743">
        <v>23</v>
      </c>
      <c r="F67" s="755" t="s">
        <v>889</v>
      </c>
      <c r="G67" s="744">
        <v>9</v>
      </c>
      <c r="H67" s="741">
        <v>4</v>
      </c>
      <c r="I67" s="741">
        <v>1</v>
      </c>
      <c r="J67" s="741">
        <v>2</v>
      </c>
      <c r="K67" s="741">
        <v>3</v>
      </c>
      <c r="L67" s="741" t="s">
        <v>98</v>
      </c>
      <c r="M67" s="748">
        <f>PRODUCT(E67,G67)</f>
        <v>207</v>
      </c>
      <c r="N67" s="750" t="s">
        <v>67</v>
      </c>
      <c r="O67" s="568">
        <f>SUM(P67,Q67)</f>
        <v>0</v>
      </c>
      <c r="P67" s="795"/>
      <c r="Q67" s="804"/>
      <c r="R67" s="786" t="s">
        <v>118</v>
      </c>
    </row>
    <row r="68" spans="1:18" ht="23">
      <c r="A68" s="741">
        <v>162</v>
      </c>
      <c r="B68" s="742" t="s">
        <v>89</v>
      </c>
      <c r="C68" s="741">
        <v>109</v>
      </c>
      <c r="D68" s="741">
        <v>35</v>
      </c>
      <c r="E68" s="743">
        <v>23</v>
      </c>
      <c r="F68" s="755" t="s">
        <v>117</v>
      </c>
      <c r="G68" s="744">
        <v>7</v>
      </c>
      <c r="H68" s="741">
        <v>4</v>
      </c>
      <c r="I68" s="741">
        <v>1</v>
      </c>
      <c r="J68" s="741">
        <v>4</v>
      </c>
      <c r="K68" s="741">
        <v>3</v>
      </c>
      <c r="L68" s="741" t="s">
        <v>98</v>
      </c>
      <c r="M68" s="748">
        <f>PRODUCT(E68,G68)</f>
        <v>161</v>
      </c>
      <c r="N68" s="750" t="s">
        <v>63</v>
      </c>
      <c r="O68" s="568">
        <f>SUM(P68,Q68)</f>
        <v>0</v>
      </c>
      <c r="P68" s="795"/>
      <c r="Q68" s="568"/>
      <c r="R68" s="788" t="s">
        <v>116</v>
      </c>
    </row>
    <row r="69" spans="1:18" ht="24.75" customHeight="1">
      <c r="A69" s="741">
        <v>172</v>
      </c>
      <c r="B69" s="742" t="s">
        <v>89</v>
      </c>
      <c r="C69" s="741">
        <v>169</v>
      </c>
      <c r="D69" s="741">
        <v>54</v>
      </c>
      <c r="E69" s="743">
        <v>23</v>
      </c>
      <c r="F69" s="755" t="s">
        <v>406</v>
      </c>
      <c r="G69" s="744">
        <v>10</v>
      </c>
      <c r="H69" s="741">
        <v>4</v>
      </c>
      <c r="I69" s="741">
        <v>1</v>
      </c>
      <c r="J69" s="741">
        <v>3</v>
      </c>
      <c r="K69" s="741">
        <v>3</v>
      </c>
      <c r="L69" s="741" t="s">
        <v>98</v>
      </c>
      <c r="M69" s="748">
        <f>PRODUCT(E69,G69)</f>
        <v>230</v>
      </c>
      <c r="N69" s="750" t="s">
        <v>67</v>
      </c>
      <c r="O69" s="568">
        <f>SUM(P69,Q69)</f>
        <v>0</v>
      </c>
      <c r="P69" s="795"/>
      <c r="Q69" s="568"/>
      <c r="R69" s="791" t="s">
        <v>115</v>
      </c>
    </row>
    <row r="70" spans="1:18" hidden="1">
      <c r="A70" s="741"/>
      <c r="B70" s="742"/>
      <c r="C70" s="741"/>
      <c r="D70" s="741"/>
      <c r="E70" s="743"/>
      <c r="F70" s="755"/>
      <c r="G70" s="744"/>
      <c r="H70" s="741"/>
      <c r="I70" s="741"/>
      <c r="J70" s="741"/>
      <c r="K70" s="741"/>
      <c r="L70" s="741"/>
      <c r="M70" s="745"/>
      <c r="N70" s="766"/>
      <c r="O70" s="568"/>
      <c r="P70" s="795"/>
      <c r="Q70" s="568"/>
      <c r="R70" s="792"/>
    </row>
    <row r="71" spans="1:18" ht="35">
      <c r="A71" s="741">
        <v>97</v>
      </c>
      <c r="B71" s="742" t="s">
        <v>108</v>
      </c>
      <c r="C71" s="741" t="s">
        <v>114</v>
      </c>
      <c r="D71" s="741" t="s">
        <v>113</v>
      </c>
      <c r="E71" s="744">
        <v>17</v>
      </c>
      <c r="F71" s="755" t="s">
        <v>406</v>
      </c>
      <c r="G71" s="744">
        <v>10</v>
      </c>
      <c r="H71" s="741">
        <v>4</v>
      </c>
      <c r="I71" s="741">
        <v>2</v>
      </c>
      <c r="J71" s="741">
        <v>3</v>
      </c>
      <c r="K71" s="741">
        <v>3</v>
      </c>
      <c r="L71" s="741" t="s">
        <v>91</v>
      </c>
      <c r="M71" s="767">
        <f>PRODUCT(E71,G71)</f>
        <v>170</v>
      </c>
      <c r="N71" s="768" t="s">
        <v>65</v>
      </c>
      <c r="O71" s="769">
        <f>SUM(P71,Q71)</f>
        <v>0</v>
      </c>
      <c r="P71" s="800"/>
      <c r="Q71" s="567"/>
      <c r="R71" s="782" t="s">
        <v>105</v>
      </c>
    </row>
    <row r="72" spans="1:18" ht="35">
      <c r="A72" s="741">
        <v>98</v>
      </c>
      <c r="B72" s="742" t="s">
        <v>108</v>
      </c>
      <c r="C72" s="741" t="s">
        <v>112</v>
      </c>
      <c r="D72" s="741" t="s">
        <v>111</v>
      </c>
      <c r="E72" s="744">
        <v>17</v>
      </c>
      <c r="F72" s="755" t="s">
        <v>887</v>
      </c>
      <c r="G72" s="744">
        <v>10</v>
      </c>
      <c r="H72" s="741">
        <v>4</v>
      </c>
      <c r="I72" s="741">
        <v>5</v>
      </c>
      <c r="J72" s="741">
        <v>5</v>
      </c>
      <c r="K72" s="741">
        <v>5</v>
      </c>
      <c r="L72" s="741" t="s">
        <v>91</v>
      </c>
      <c r="M72" s="767">
        <f>PRODUCT(E72,G72)</f>
        <v>170</v>
      </c>
      <c r="N72" s="768" t="s">
        <v>65</v>
      </c>
      <c r="O72" s="769">
        <f>SUM(P72,Q72)</f>
        <v>0</v>
      </c>
      <c r="P72" s="800"/>
      <c r="Q72" s="567"/>
      <c r="R72" s="782" t="s">
        <v>105</v>
      </c>
    </row>
    <row r="73" spans="1:18" ht="35">
      <c r="A73" s="741">
        <v>99</v>
      </c>
      <c r="B73" s="742" t="s">
        <v>108</v>
      </c>
      <c r="C73" s="741" t="s">
        <v>110</v>
      </c>
      <c r="D73" s="741" t="s">
        <v>109</v>
      </c>
      <c r="E73" s="744">
        <v>17</v>
      </c>
      <c r="F73" s="755" t="s">
        <v>883</v>
      </c>
      <c r="G73" s="744">
        <v>10</v>
      </c>
      <c r="H73" s="741">
        <v>4</v>
      </c>
      <c r="I73" s="741">
        <v>5</v>
      </c>
      <c r="J73" s="741">
        <v>5</v>
      </c>
      <c r="K73" s="741">
        <v>5</v>
      </c>
      <c r="L73" s="741" t="s">
        <v>91</v>
      </c>
      <c r="M73" s="767">
        <f>PRODUCT(E73,G73)</f>
        <v>170</v>
      </c>
      <c r="N73" s="768" t="s">
        <v>65</v>
      </c>
      <c r="O73" s="769">
        <f>SUM(P73,Q73)</f>
        <v>0</v>
      </c>
      <c r="P73" s="800"/>
      <c r="Q73" s="567"/>
      <c r="R73" s="782" t="s">
        <v>105</v>
      </c>
    </row>
    <row r="74" spans="1:18" ht="35">
      <c r="A74" s="741">
        <v>101</v>
      </c>
      <c r="B74" s="742" t="s">
        <v>108</v>
      </c>
      <c r="C74" s="741" t="s">
        <v>107</v>
      </c>
      <c r="D74" s="741" t="s">
        <v>106</v>
      </c>
      <c r="E74" s="744">
        <v>17</v>
      </c>
      <c r="F74" s="755" t="s">
        <v>885</v>
      </c>
      <c r="G74" s="744">
        <v>11</v>
      </c>
      <c r="H74" s="741">
        <v>4</v>
      </c>
      <c r="I74" s="741">
        <v>4</v>
      </c>
      <c r="J74" s="741">
        <v>5</v>
      </c>
      <c r="K74" s="741">
        <v>5</v>
      </c>
      <c r="L74" s="741" t="s">
        <v>91</v>
      </c>
      <c r="M74" s="767">
        <f>PRODUCT(E74,G74)</f>
        <v>187</v>
      </c>
      <c r="N74" s="768" t="s">
        <v>65</v>
      </c>
      <c r="O74" s="769">
        <f>SUM(P74,Q74)</f>
        <v>0</v>
      </c>
      <c r="P74" s="800"/>
      <c r="Q74" s="567"/>
      <c r="R74" s="789" t="s">
        <v>105</v>
      </c>
    </row>
    <row r="75" spans="1:18" ht="22.5" customHeight="1">
      <c r="A75" s="741">
        <v>104</v>
      </c>
      <c r="B75" s="742" t="s">
        <v>89</v>
      </c>
      <c r="C75" s="741">
        <v>194</v>
      </c>
      <c r="D75" s="741">
        <v>62</v>
      </c>
      <c r="E75" s="743">
        <v>25</v>
      </c>
      <c r="F75" s="744">
        <v>5.5</v>
      </c>
      <c r="G75" s="744">
        <v>9</v>
      </c>
      <c r="H75" s="741">
        <v>4</v>
      </c>
      <c r="I75" s="741">
        <v>1</v>
      </c>
      <c r="J75" s="741">
        <v>3</v>
      </c>
      <c r="K75" s="741">
        <v>3</v>
      </c>
      <c r="L75" s="741" t="s">
        <v>98</v>
      </c>
      <c r="M75" s="767">
        <f>PRODUCT(E75,G75)</f>
        <v>225</v>
      </c>
      <c r="N75" s="746" t="s">
        <v>81</v>
      </c>
      <c r="O75" s="568">
        <f>SUM(P75,Q75)</f>
        <v>0</v>
      </c>
      <c r="P75" s="795"/>
      <c r="Q75" s="804"/>
      <c r="R75" s="783"/>
    </row>
    <row r="76" spans="1:18" hidden="1">
      <c r="A76" s="1000"/>
      <c r="B76" s="742"/>
      <c r="C76" s="741"/>
      <c r="D76" s="741"/>
      <c r="E76" s="743"/>
      <c r="F76" s="744"/>
      <c r="G76" s="744"/>
      <c r="H76" s="741"/>
      <c r="I76" s="741"/>
      <c r="J76" s="741"/>
      <c r="K76" s="741"/>
      <c r="L76" s="741"/>
      <c r="M76" s="767"/>
      <c r="N76" s="746"/>
      <c r="O76" s="568"/>
      <c r="P76" s="801"/>
      <c r="Q76" s="568"/>
      <c r="R76" s="783"/>
    </row>
    <row r="77" spans="1:18" hidden="1">
      <c r="A77" s="1001"/>
      <c r="B77" s="742"/>
      <c r="C77" s="741"/>
      <c r="D77" s="741"/>
      <c r="E77" s="743"/>
      <c r="F77" s="744"/>
      <c r="G77" s="744"/>
      <c r="H77" s="741"/>
      <c r="I77" s="741"/>
      <c r="J77" s="741"/>
      <c r="K77" s="741"/>
      <c r="L77" s="741"/>
      <c r="M77" s="767"/>
      <c r="N77" s="762"/>
      <c r="O77" s="568"/>
      <c r="P77" s="801"/>
      <c r="Q77" s="568"/>
      <c r="R77" s="783"/>
    </row>
    <row r="78" spans="1:18" ht="23.5">
      <c r="A78" s="741">
        <v>202</v>
      </c>
      <c r="B78" s="770" t="s">
        <v>103</v>
      </c>
      <c r="C78" s="771">
        <v>138</v>
      </c>
      <c r="D78" s="771">
        <v>44</v>
      </c>
      <c r="E78" s="772">
        <v>27</v>
      </c>
      <c r="F78" s="773" t="s">
        <v>450</v>
      </c>
      <c r="G78" s="772">
        <v>9</v>
      </c>
      <c r="H78" s="771">
        <v>4</v>
      </c>
      <c r="I78" s="771">
        <v>1</v>
      </c>
      <c r="J78" s="771">
        <v>1</v>
      </c>
      <c r="K78" s="771">
        <v>1</v>
      </c>
      <c r="L78" s="771" t="s">
        <v>91</v>
      </c>
      <c r="M78" s="774">
        <f t="shared" ref="M78:M86" si="5">PRODUCT(E78,G78)</f>
        <v>243</v>
      </c>
      <c r="N78" s="768" t="s">
        <v>59</v>
      </c>
      <c r="O78" s="568">
        <f t="shared" ref="O78:O89" si="6">SUM(P78,Q78)</f>
        <v>0</v>
      </c>
      <c r="P78" s="802"/>
      <c r="Q78" s="567"/>
      <c r="R78" s="793" t="s">
        <v>104</v>
      </c>
    </row>
    <row r="79" spans="1:18" ht="23.5">
      <c r="A79" s="741">
        <v>203</v>
      </c>
      <c r="B79" s="770" t="s">
        <v>103</v>
      </c>
      <c r="C79" s="771">
        <v>138</v>
      </c>
      <c r="D79" s="771">
        <v>44</v>
      </c>
      <c r="E79" s="772">
        <v>29</v>
      </c>
      <c r="F79" s="773" t="s">
        <v>435</v>
      </c>
      <c r="G79" s="772">
        <v>11</v>
      </c>
      <c r="H79" s="771">
        <v>4</v>
      </c>
      <c r="I79" s="771">
        <v>1</v>
      </c>
      <c r="J79" s="771">
        <v>1</v>
      </c>
      <c r="K79" s="771">
        <v>1</v>
      </c>
      <c r="L79" s="771" t="s">
        <v>91</v>
      </c>
      <c r="M79" s="774">
        <f t="shared" si="5"/>
        <v>319</v>
      </c>
      <c r="N79" s="768" t="s">
        <v>59</v>
      </c>
      <c r="O79" s="568">
        <f t="shared" si="6"/>
        <v>0</v>
      </c>
      <c r="P79" s="802"/>
      <c r="Q79" s="567"/>
      <c r="R79" s="793" t="s">
        <v>104</v>
      </c>
    </row>
    <row r="80" spans="1:18" ht="35">
      <c r="A80" s="741">
        <v>204</v>
      </c>
      <c r="B80" s="770" t="s">
        <v>103</v>
      </c>
      <c r="C80" s="771">
        <v>157</v>
      </c>
      <c r="D80" s="771">
        <v>50</v>
      </c>
      <c r="E80" s="772">
        <v>29</v>
      </c>
      <c r="F80" s="773" t="s">
        <v>450</v>
      </c>
      <c r="G80" s="772">
        <v>11</v>
      </c>
      <c r="H80" s="771">
        <v>4</v>
      </c>
      <c r="I80" s="771">
        <v>1</v>
      </c>
      <c r="J80" s="771">
        <v>1</v>
      </c>
      <c r="K80" s="771">
        <v>1</v>
      </c>
      <c r="L80" s="771" t="s">
        <v>91</v>
      </c>
      <c r="M80" s="774">
        <f t="shared" si="5"/>
        <v>319</v>
      </c>
      <c r="N80" s="768" t="s">
        <v>59</v>
      </c>
      <c r="O80" s="568">
        <f t="shared" si="6"/>
        <v>0</v>
      </c>
      <c r="P80" s="802"/>
      <c r="Q80" s="567"/>
      <c r="R80" s="793" t="s">
        <v>102</v>
      </c>
    </row>
    <row r="81" spans="1:18" ht="32.25" customHeight="1">
      <c r="A81" s="741">
        <v>205</v>
      </c>
      <c r="B81" s="770" t="s">
        <v>88</v>
      </c>
      <c r="C81" s="771">
        <v>176</v>
      </c>
      <c r="D81" s="771">
        <v>56</v>
      </c>
      <c r="E81" s="772">
        <v>25</v>
      </c>
      <c r="F81" s="773" t="s">
        <v>885</v>
      </c>
      <c r="G81" s="772">
        <v>10</v>
      </c>
      <c r="H81" s="771">
        <v>4</v>
      </c>
      <c r="I81" s="771">
        <v>1</v>
      </c>
      <c r="J81" s="771">
        <v>3</v>
      </c>
      <c r="K81" s="771">
        <v>3</v>
      </c>
      <c r="L81" s="771" t="s">
        <v>86</v>
      </c>
      <c r="M81" s="774">
        <f t="shared" si="5"/>
        <v>250</v>
      </c>
      <c r="N81" s="768" t="s">
        <v>59</v>
      </c>
      <c r="O81" s="568">
        <f t="shared" si="6"/>
        <v>0</v>
      </c>
      <c r="P81" s="802"/>
      <c r="Q81" s="567"/>
      <c r="R81" s="793" t="s">
        <v>101</v>
      </c>
    </row>
    <row r="82" spans="1:18" ht="30" customHeight="1">
      <c r="A82" s="741">
        <v>206</v>
      </c>
      <c r="B82" s="770" t="s">
        <v>88</v>
      </c>
      <c r="C82" s="771">
        <v>166</v>
      </c>
      <c r="D82" s="771">
        <v>53</v>
      </c>
      <c r="E82" s="772">
        <v>25</v>
      </c>
      <c r="F82" s="773" t="s">
        <v>406</v>
      </c>
      <c r="G82" s="772">
        <v>10</v>
      </c>
      <c r="H82" s="771">
        <v>4</v>
      </c>
      <c r="I82" s="771">
        <v>1</v>
      </c>
      <c r="J82" s="771">
        <v>1</v>
      </c>
      <c r="K82" s="771">
        <v>1</v>
      </c>
      <c r="L82" s="771" t="s">
        <v>86</v>
      </c>
      <c r="M82" s="774">
        <f t="shared" si="5"/>
        <v>250</v>
      </c>
      <c r="N82" s="768" t="s">
        <v>81</v>
      </c>
      <c r="O82" s="568">
        <f t="shared" si="6"/>
        <v>0</v>
      </c>
      <c r="P82" s="803"/>
      <c r="Q82" s="805"/>
      <c r="R82" s="793"/>
    </row>
    <row r="83" spans="1:18" ht="28.5" customHeight="1">
      <c r="A83" s="741">
        <v>207</v>
      </c>
      <c r="B83" s="770" t="s">
        <v>88</v>
      </c>
      <c r="C83" s="771">
        <v>126</v>
      </c>
      <c r="D83" s="771">
        <v>40</v>
      </c>
      <c r="E83" s="772">
        <v>20</v>
      </c>
      <c r="F83" s="773" t="s">
        <v>887</v>
      </c>
      <c r="G83" s="772">
        <v>9</v>
      </c>
      <c r="H83" s="771">
        <v>4</v>
      </c>
      <c r="I83" s="771">
        <v>1</v>
      </c>
      <c r="J83" s="771">
        <v>2</v>
      </c>
      <c r="K83" s="771">
        <v>1</v>
      </c>
      <c r="L83" s="771" t="s">
        <v>86</v>
      </c>
      <c r="M83" s="774">
        <f t="shared" si="5"/>
        <v>180</v>
      </c>
      <c r="N83" s="775" t="s">
        <v>81</v>
      </c>
      <c r="O83" s="568">
        <f t="shared" si="6"/>
        <v>0</v>
      </c>
      <c r="P83" s="803"/>
      <c r="Q83" s="805"/>
      <c r="R83" s="793" t="s">
        <v>100</v>
      </c>
    </row>
    <row r="84" spans="1:18">
      <c r="A84" s="741">
        <v>208</v>
      </c>
      <c r="B84" s="770" t="s">
        <v>99</v>
      </c>
      <c r="C84" s="771">
        <v>110</v>
      </c>
      <c r="D84" s="771">
        <v>35</v>
      </c>
      <c r="E84" s="772">
        <v>21</v>
      </c>
      <c r="F84" s="773" t="s">
        <v>423</v>
      </c>
      <c r="G84" s="772">
        <v>5</v>
      </c>
      <c r="H84" s="771">
        <v>4</v>
      </c>
      <c r="I84" s="771">
        <v>1</v>
      </c>
      <c r="J84" s="771">
        <v>1</v>
      </c>
      <c r="K84" s="771">
        <v>1</v>
      </c>
      <c r="L84" s="771" t="s">
        <v>98</v>
      </c>
      <c r="M84" s="774">
        <f t="shared" si="5"/>
        <v>105</v>
      </c>
      <c r="N84" s="775" t="s">
        <v>47</v>
      </c>
      <c r="O84" s="568">
        <f t="shared" si="6"/>
        <v>0</v>
      </c>
      <c r="P84" s="802"/>
      <c r="Q84" s="567"/>
      <c r="R84" s="793" t="s">
        <v>97</v>
      </c>
    </row>
    <row r="85" spans="1:18" ht="29.25" customHeight="1">
      <c r="A85" s="741">
        <v>209</v>
      </c>
      <c r="B85" s="770" t="s">
        <v>88</v>
      </c>
      <c r="C85" s="771">
        <v>129</v>
      </c>
      <c r="D85" s="771">
        <v>41</v>
      </c>
      <c r="E85" s="772">
        <v>21</v>
      </c>
      <c r="F85" s="773" t="s">
        <v>889</v>
      </c>
      <c r="G85" s="772">
        <v>8</v>
      </c>
      <c r="H85" s="771">
        <v>4</v>
      </c>
      <c r="I85" s="771">
        <v>1</v>
      </c>
      <c r="J85" s="771">
        <v>1</v>
      </c>
      <c r="K85" s="771">
        <v>1</v>
      </c>
      <c r="L85" s="771" t="s">
        <v>86</v>
      </c>
      <c r="M85" s="774">
        <f t="shared" si="5"/>
        <v>168</v>
      </c>
      <c r="N85" s="775" t="s">
        <v>47</v>
      </c>
      <c r="O85" s="568">
        <f t="shared" si="6"/>
        <v>0</v>
      </c>
      <c r="P85" s="802"/>
      <c r="Q85" s="567"/>
      <c r="R85" s="793"/>
    </row>
    <row r="86" spans="1:18">
      <c r="A86" s="741">
        <v>210</v>
      </c>
      <c r="B86" s="770" t="s">
        <v>89</v>
      </c>
      <c r="C86" s="771" t="s">
        <v>96</v>
      </c>
      <c r="D86" s="771" t="s">
        <v>95</v>
      </c>
      <c r="E86" s="772">
        <v>22</v>
      </c>
      <c r="F86" s="773" t="s">
        <v>887</v>
      </c>
      <c r="G86" s="772">
        <v>7</v>
      </c>
      <c r="H86" s="771">
        <v>4</v>
      </c>
      <c r="I86" s="771">
        <v>1</v>
      </c>
      <c r="J86" s="771">
        <v>3</v>
      </c>
      <c r="K86" s="771">
        <v>2</v>
      </c>
      <c r="L86" s="771" t="s">
        <v>86</v>
      </c>
      <c r="M86" s="774">
        <f t="shared" si="5"/>
        <v>154</v>
      </c>
      <c r="N86" s="775" t="s">
        <v>94</v>
      </c>
      <c r="O86" s="568">
        <f t="shared" si="6"/>
        <v>0</v>
      </c>
      <c r="P86" s="802"/>
      <c r="Q86" s="567"/>
      <c r="R86" s="793"/>
    </row>
    <row r="87" spans="1:18">
      <c r="A87" s="771"/>
      <c r="B87" s="770"/>
      <c r="C87" s="771"/>
      <c r="D87" s="771"/>
      <c r="E87" s="772"/>
      <c r="F87" s="773"/>
      <c r="G87" s="772"/>
      <c r="H87" s="771"/>
      <c r="I87" s="771"/>
      <c r="J87" s="771"/>
      <c r="K87" s="771"/>
      <c r="L87" s="771"/>
      <c r="M87" s="774"/>
      <c r="N87" s="775" t="s">
        <v>81</v>
      </c>
      <c r="O87" s="568">
        <f t="shared" si="6"/>
        <v>0</v>
      </c>
      <c r="P87" s="803"/>
      <c r="Q87" s="805"/>
      <c r="R87" s="793"/>
    </row>
    <row r="88" spans="1:18" ht="23.5">
      <c r="A88" s="771">
        <v>211</v>
      </c>
      <c r="B88" s="770" t="s">
        <v>88</v>
      </c>
      <c r="C88" s="771" t="s">
        <v>93</v>
      </c>
      <c r="D88" s="771" t="s">
        <v>92</v>
      </c>
      <c r="E88" s="772">
        <v>22</v>
      </c>
      <c r="F88" s="773" t="s">
        <v>423</v>
      </c>
      <c r="G88" s="772">
        <v>7</v>
      </c>
      <c r="H88" s="771">
        <v>4</v>
      </c>
      <c r="I88" s="771">
        <v>1</v>
      </c>
      <c r="J88" s="771">
        <v>4</v>
      </c>
      <c r="K88" s="771">
        <v>4</v>
      </c>
      <c r="L88" s="771" t="s">
        <v>91</v>
      </c>
      <c r="M88" s="774">
        <f>PRODUCT(E88,G88)</f>
        <v>154</v>
      </c>
      <c r="N88" s="775" t="s">
        <v>81</v>
      </c>
      <c r="O88" s="568">
        <f t="shared" si="6"/>
        <v>0</v>
      </c>
      <c r="P88" s="802"/>
      <c r="Q88" s="805"/>
      <c r="R88" s="793"/>
    </row>
    <row r="89" spans="1:18">
      <c r="A89" s="771"/>
      <c r="B89" s="770"/>
      <c r="C89" s="771"/>
      <c r="D89" s="771"/>
      <c r="E89" s="772"/>
      <c r="F89" s="773"/>
      <c r="G89" s="772"/>
      <c r="H89" s="771"/>
      <c r="I89" s="771"/>
      <c r="J89" s="771"/>
      <c r="K89" s="771"/>
      <c r="L89" s="771"/>
      <c r="M89" s="774"/>
      <c r="N89" s="775" t="s">
        <v>90</v>
      </c>
      <c r="O89" s="568">
        <f t="shared" si="6"/>
        <v>0</v>
      </c>
      <c r="P89" s="795"/>
      <c r="Q89" s="567"/>
      <c r="R89" s="793"/>
    </row>
    <row r="90" spans="1:18">
      <c r="A90" s="771">
        <v>212</v>
      </c>
      <c r="B90" s="770" t="s">
        <v>89</v>
      </c>
      <c r="C90" s="771">
        <v>28</v>
      </c>
      <c r="D90" s="771">
        <v>9</v>
      </c>
      <c r="E90" s="772">
        <v>8</v>
      </c>
      <c r="F90" s="773"/>
      <c r="G90" s="773"/>
      <c r="H90" s="771">
        <v>2</v>
      </c>
      <c r="I90" s="771">
        <v>1</v>
      </c>
      <c r="J90" s="771">
        <v>1</v>
      </c>
      <c r="K90" s="771">
        <v>1</v>
      </c>
      <c r="L90" s="771" t="s">
        <v>86</v>
      </c>
      <c r="M90" s="767">
        <f>PRODUCT(E90,G90)</f>
        <v>8</v>
      </c>
      <c r="N90" s="775" t="s">
        <v>65</v>
      </c>
      <c r="O90" s="776">
        <f>P90</f>
        <v>0</v>
      </c>
      <c r="P90" s="802"/>
      <c r="Q90" s="567"/>
      <c r="R90" s="793"/>
    </row>
    <row r="91" spans="1:18" ht="29.25" customHeight="1">
      <c r="A91" s="771">
        <v>213</v>
      </c>
      <c r="B91" s="770" t="s">
        <v>88</v>
      </c>
      <c r="C91" s="771">
        <v>28</v>
      </c>
      <c r="D91" s="771">
        <v>9</v>
      </c>
      <c r="E91" s="772">
        <v>8</v>
      </c>
      <c r="F91" s="773"/>
      <c r="G91" s="773"/>
      <c r="H91" s="771">
        <v>2</v>
      </c>
      <c r="I91" s="771">
        <v>1</v>
      </c>
      <c r="J91" s="771">
        <v>1</v>
      </c>
      <c r="K91" s="771">
        <v>1</v>
      </c>
      <c r="L91" s="771" t="s">
        <v>86</v>
      </c>
      <c r="M91" s="767">
        <f>PRODUCT(E91,G91)</f>
        <v>8</v>
      </c>
      <c r="N91" s="775" t="s">
        <v>65</v>
      </c>
      <c r="O91" s="776">
        <f>P91</f>
        <v>0</v>
      </c>
      <c r="P91" s="802"/>
      <c r="Q91" s="567"/>
      <c r="R91" s="793"/>
    </row>
    <row r="92" spans="1:18" ht="25.5" customHeight="1">
      <c r="A92" s="771">
        <v>214</v>
      </c>
      <c r="B92" s="770" t="s">
        <v>87</v>
      </c>
      <c r="C92" s="771">
        <v>25</v>
      </c>
      <c r="D92" s="771">
        <v>8</v>
      </c>
      <c r="E92" s="772">
        <v>6</v>
      </c>
      <c r="F92" s="773"/>
      <c r="G92" s="773"/>
      <c r="H92" s="771">
        <v>3</v>
      </c>
      <c r="I92" s="771">
        <v>1</v>
      </c>
      <c r="J92" s="771">
        <v>1</v>
      </c>
      <c r="K92" s="771">
        <v>1</v>
      </c>
      <c r="L92" s="771" t="s">
        <v>86</v>
      </c>
      <c r="M92" s="767">
        <f>PRODUCT(E92,G92)</f>
        <v>6</v>
      </c>
      <c r="N92" s="775" t="s">
        <v>65</v>
      </c>
      <c r="O92" s="776">
        <f>P92</f>
        <v>0</v>
      </c>
      <c r="P92" s="802"/>
      <c r="Q92" s="567"/>
      <c r="R92" s="793"/>
    </row>
    <row r="93" spans="1:18" ht="38.25" customHeight="1">
      <c r="A93" s="771">
        <v>215</v>
      </c>
      <c r="B93" s="770" t="s">
        <v>160</v>
      </c>
      <c r="C93" s="771" t="s">
        <v>963</v>
      </c>
      <c r="D93" s="771">
        <v>73</v>
      </c>
      <c r="E93" s="772"/>
      <c r="F93" s="773"/>
      <c r="G93" s="773"/>
      <c r="H93" s="771"/>
      <c r="I93" s="771"/>
      <c r="J93" s="771"/>
      <c r="K93" s="771"/>
      <c r="L93" s="771"/>
      <c r="M93" s="777"/>
      <c r="N93" s="775"/>
      <c r="O93" s="568">
        <f>SUM(P93,Q93)</f>
        <v>0</v>
      </c>
      <c r="P93" s="802"/>
      <c r="Q93" s="567"/>
      <c r="R93" s="793"/>
    </row>
    <row r="94" spans="1:18" ht="42.65" customHeight="1">
      <c r="A94" s="771">
        <v>216</v>
      </c>
      <c r="B94" s="770" t="s">
        <v>162</v>
      </c>
      <c r="C94" s="771" t="s">
        <v>963</v>
      </c>
      <c r="D94" s="771">
        <v>287</v>
      </c>
      <c r="E94" s="772"/>
      <c r="F94" s="773"/>
      <c r="G94" s="773"/>
      <c r="H94" s="771"/>
      <c r="I94" s="771"/>
      <c r="J94" s="771"/>
      <c r="K94" s="771"/>
      <c r="L94" s="771"/>
      <c r="M94" s="777"/>
      <c r="N94" s="775"/>
      <c r="O94" s="568">
        <f>SUM(P94,Q94)</f>
        <v>0</v>
      </c>
      <c r="P94" s="802"/>
      <c r="Q94" s="567"/>
      <c r="R94" s="793"/>
    </row>
    <row r="95" spans="1:18" ht="45.75" customHeight="1">
      <c r="A95" s="771">
        <v>217</v>
      </c>
      <c r="B95" s="770" t="s">
        <v>161</v>
      </c>
      <c r="C95" s="771" t="s">
        <v>963</v>
      </c>
      <c r="D95" s="771">
        <v>287</v>
      </c>
      <c r="E95" s="772"/>
      <c r="F95" s="773"/>
      <c r="G95" s="773"/>
      <c r="H95" s="771"/>
      <c r="I95" s="771"/>
      <c r="J95" s="771"/>
      <c r="K95" s="771"/>
      <c r="L95" s="771"/>
      <c r="M95" s="777"/>
      <c r="N95" s="775"/>
      <c r="O95" s="568">
        <f>SUM(P95,Q95)</f>
        <v>0</v>
      </c>
      <c r="P95" s="802"/>
      <c r="Q95" s="567"/>
      <c r="R95" s="793"/>
    </row>
    <row r="96" spans="1:18">
      <c r="A96" s="566"/>
      <c r="B96" s="778" t="s">
        <v>833</v>
      </c>
      <c r="C96" s="566"/>
      <c r="D96" s="566"/>
      <c r="E96" s="566"/>
      <c r="F96" s="566"/>
      <c r="G96" s="566"/>
      <c r="H96" s="566"/>
      <c r="I96" s="566"/>
      <c r="J96" s="566"/>
      <c r="K96" s="566"/>
      <c r="L96" s="566"/>
      <c r="M96" s="566"/>
      <c r="N96" s="566"/>
      <c r="O96" s="779">
        <f>SUM(O3:O95)</f>
        <v>0</v>
      </c>
      <c r="P96" s="566"/>
      <c r="Q96" s="566"/>
      <c r="R96" s="566"/>
    </row>
    <row r="98" spans="2:9">
      <c r="B98" s="989" t="s">
        <v>85</v>
      </c>
      <c r="C98" s="989"/>
      <c r="D98" s="989"/>
      <c r="E98" s="989"/>
      <c r="F98" s="989"/>
      <c r="G98" s="989"/>
      <c r="H98" s="989"/>
      <c r="I98" s="989"/>
    </row>
    <row r="99" spans="2:9">
      <c r="B99" s="564" t="s">
        <v>383</v>
      </c>
      <c r="C99" s="989" t="s">
        <v>84</v>
      </c>
      <c r="D99" s="989"/>
      <c r="E99" s="989"/>
      <c r="F99" s="989"/>
      <c r="G99" s="989"/>
      <c r="H99" s="989"/>
      <c r="I99" s="989"/>
    </row>
    <row r="100" spans="2:9">
      <c r="B100" s="564" t="s">
        <v>83</v>
      </c>
      <c r="C100" s="989" t="s">
        <v>82</v>
      </c>
      <c r="D100" s="989"/>
      <c r="E100" s="989"/>
      <c r="F100" s="989"/>
      <c r="G100" s="989"/>
      <c r="H100" s="989"/>
      <c r="I100" s="989"/>
    </row>
    <row r="101" spans="2:9">
      <c r="B101" s="564" t="s">
        <v>81</v>
      </c>
      <c r="C101" s="989" t="s">
        <v>80</v>
      </c>
      <c r="D101" s="989"/>
      <c r="E101" s="989"/>
      <c r="F101" s="989"/>
      <c r="G101" s="989"/>
      <c r="H101" s="989"/>
      <c r="I101" s="989"/>
    </row>
    <row r="102" spans="2:9">
      <c r="B102" s="564" t="s">
        <v>79</v>
      </c>
      <c r="C102" s="989" t="s">
        <v>78</v>
      </c>
      <c r="D102" s="989"/>
      <c r="E102" s="989"/>
      <c r="F102" s="989"/>
      <c r="G102" s="989"/>
      <c r="H102" s="989"/>
      <c r="I102" s="989"/>
    </row>
    <row r="103" spans="2:9">
      <c r="B103" s="564" t="s">
        <v>77</v>
      </c>
      <c r="C103" s="989" t="s">
        <v>76</v>
      </c>
      <c r="D103" s="989"/>
      <c r="E103" s="989"/>
      <c r="F103" s="989"/>
      <c r="G103" s="989"/>
      <c r="H103" s="989"/>
      <c r="I103" s="989"/>
    </row>
    <row r="104" spans="2:9">
      <c r="B104" s="564" t="s">
        <v>75</v>
      </c>
      <c r="C104" s="989" t="s">
        <v>74</v>
      </c>
      <c r="D104" s="989"/>
      <c r="E104" s="989"/>
      <c r="F104" s="989"/>
      <c r="G104" s="989"/>
      <c r="H104" s="989"/>
      <c r="I104" s="989"/>
    </row>
    <row r="105" spans="2:9">
      <c r="B105" s="564" t="s">
        <v>73</v>
      </c>
      <c r="C105" s="989" t="s">
        <v>72</v>
      </c>
      <c r="D105" s="989"/>
      <c r="E105" s="989"/>
      <c r="F105" s="989"/>
      <c r="G105" s="989"/>
      <c r="H105" s="989"/>
      <c r="I105" s="989"/>
    </row>
    <row r="106" spans="2:9">
      <c r="B106" s="564" t="s">
        <v>71</v>
      </c>
      <c r="C106" s="989" t="s">
        <v>70</v>
      </c>
      <c r="D106" s="989"/>
      <c r="E106" s="989"/>
      <c r="F106" s="989"/>
      <c r="G106" s="989"/>
      <c r="H106" s="989"/>
      <c r="I106" s="989"/>
    </row>
    <row r="107" spans="2:9">
      <c r="B107" s="564" t="s">
        <v>69</v>
      </c>
      <c r="C107" s="989" t="s">
        <v>68</v>
      </c>
      <c r="D107" s="989"/>
      <c r="E107" s="989"/>
      <c r="F107" s="989"/>
      <c r="G107" s="989"/>
      <c r="H107" s="989"/>
      <c r="I107" s="989"/>
    </row>
    <row r="108" spans="2:9">
      <c r="B108" s="564" t="s">
        <v>67</v>
      </c>
      <c r="C108" s="989" t="s">
        <v>66</v>
      </c>
      <c r="D108" s="989"/>
      <c r="E108" s="989"/>
      <c r="F108" s="989"/>
      <c r="G108" s="989"/>
      <c r="H108" s="989"/>
      <c r="I108" s="989"/>
    </row>
    <row r="109" spans="2:9">
      <c r="B109" s="564" t="s">
        <v>65</v>
      </c>
      <c r="C109" s="989" t="s">
        <v>64</v>
      </c>
      <c r="D109" s="989"/>
      <c r="E109" s="989"/>
      <c r="F109" s="989"/>
      <c r="G109" s="989"/>
      <c r="H109" s="989"/>
      <c r="I109" s="989"/>
    </row>
    <row r="110" spans="2:9">
      <c r="B110" s="564" t="s">
        <v>63</v>
      </c>
      <c r="C110" s="989" t="s">
        <v>62</v>
      </c>
      <c r="D110" s="989"/>
      <c r="E110" s="989"/>
      <c r="F110" s="989"/>
      <c r="G110" s="989"/>
      <c r="H110" s="989"/>
      <c r="I110" s="989"/>
    </row>
    <row r="111" spans="2:9">
      <c r="B111" s="564" t="s">
        <v>61</v>
      </c>
      <c r="C111" s="989" t="s">
        <v>60</v>
      </c>
      <c r="D111" s="989"/>
      <c r="E111" s="989"/>
      <c r="F111" s="989"/>
      <c r="G111" s="989"/>
      <c r="H111" s="989"/>
      <c r="I111" s="989"/>
    </row>
    <row r="112" spans="2:9">
      <c r="B112" s="564" t="s">
        <v>59</v>
      </c>
      <c r="C112" s="989" t="s">
        <v>58</v>
      </c>
      <c r="D112" s="989"/>
      <c r="E112" s="989"/>
      <c r="F112" s="989"/>
      <c r="G112" s="989"/>
      <c r="H112" s="989"/>
      <c r="I112" s="989"/>
    </row>
    <row r="113" spans="2:9">
      <c r="B113" s="564" t="s">
        <v>57</v>
      </c>
      <c r="C113" s="989" t="s">
        <v>56</v>
      </c>
      <c r="D113" s="989"/>
      <c r="E113" s="989"/>
      <c r="F113" s="989"/>
      <c r="G113" s="989"/>
      <c r="H113" s="989"/>
      <c r="I113" s="989"/>
    </row>
    <row r="114" spans="2:9">
      <c r="B114" s="564" t="s">
        <v>55</v>
      </c>
      <c r="C114" s="989" t="s">
        <v>54</v>
      </c>
      <c r="D114" s="989"/>
      <c r="E114" s="989"/>
      <c r="F114" s="989"/>
      <c r="G114" s="989"/>
      <c r="H114" s="989"/>
      <c r="I114" s="989"/>
    </row>
    <row r="115" spans="2:9">
      <c r="B115" s="564" t="s">
        <v>53</v>
      </c>
      <c r="C115" s="989" t="s">
        <v>52</v>
      </c>
      <c r="D115" s="989"/>
      <c r="E115" s="989"/>
      <c r="F115" s="989"/>
      <c r="G115" s="989"/>
      <c r="H115" s="989"/>
      <c r="I115" s="989"/>
    </row>
    <row r="116" spans="2:9">
      <c r="B116" s="564" t="s">
        <v>51</v>
      </c>
      <c r="C116" s="989" t="s">
        <v>50</v>
      </c>
      <c r="D116" s="989"/>
      <c r="E116" s="989"/>
      <c r="F116" s="989"/>
      <c r="G116" s="989"/>
      <c r="H116" s="989"/>
      <c r="I116" s="989"/>
    </row>
    <row r="117" spans="2:9" ht="28.5" customHeight="1">
      <c r="B117" s="565" t="s">
        <v>49</v>
      </c>
      <c r="C117" s="994" t="s">
        <v>48</v>
      </c>
      <c r="D117" s="995"/>
      <c r="E117" s="995"/>
      <c r="F117" s="995"/>
      <c r="G117" s="995"/>
      <c r="H117" s="995"/>
      <c r="I117" s="996"/>
    </row>
    <row r="118" spans="2:9">
      <c r="B118" s="564" t="s">
        <v>47</v>
      </c>
      <c r="C118" s="989" t="s">
        <v>46</v>
      </c>
      <c r="D118" s="989"/>
      <c r="E118" s="989"/>
      <c r="F118" s="989"/>
      <c r="G118" s="989"/>
      <c r="H118" s="989"/>
      <c r="I118" s="989"/>
    </row>
  </sheetData>
  <sheetProtection sheet="1" objects="1" scenarios="1"/>
  <mergeCells count="36">
    <mergeCell ref="A76:A77"/>
    <mergeCell ref="B98:I98"/>
    <mergeCell ref="C99:I99"/>
    <mergeCell ref="C106:I106"/>
    <mergeCell ref="C100:I100"/>
    <mergeCell ref="C101:I101"/>
    <mergeCell ref="C103:I103"/>
    <mergeCell ref="C102:I102"/>
    <mergeCell ref="A1:R1"/>
    <mergeCell ref="R38:R40"/>
    <mergeCell ref="R41:R43"/>
    <mergeCell ref="R46:R47"/>
    <mergeCell ref="A21:A22"/>
    <mergeCell ref="R23:R24"/>
    <mergeCell ref="R28:R29"/>
    <mergeCell ref="R35:R36"/>
    <mergeCell ref="R18:R19"/>
    <mergeCell ref="R20:R22"/>
    <mergeCell ref="C118:I118"/>
    <mergeCell ref="C117:I117"/>
    <mergeCell ref="C109:I109"/>
    <mergeCell ref="C110:I110"/>
    <mergeCell ref="C111:I111"/>
    <mergeCell ref="C116:I116"/>
    <mergeCell ref="C115:I115"/>
    <mergeCell ref="C114:I114"/>
    <mergeCell ref="C112:I112"/>
    <mergeCell ref="C113:I113"/>
    <mergeCell ref="C108:I108"/>
    <mergeCell ref="C104:I104"/>
    <mergeCell ref="C105:I105"/>
    <mergeCell ref="C107:I107"/>
    <mergeCell ref="R50:R51"/>
    <mergeCell ref="R53:R54"/>
    <mergeCell ref="R57:R58"/>
    <mergeCell ref="R64:R65"/>
  </mergeCells>
  <phoneticPr fontId="17" type="noConversion"/>
  <pageMargins left="0.12" right="0.14000000000000001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56</vt:i4>
      </vt:variant>
    </vt:vector>
  </HeadingPairs>
  <TitlesOfParts>
    <vt:vector size="66" baseType="lpstr">
      <vt:lpstr>Pokyny pro vyplnění</vt:lpstr>
      <vt:lpstr>Stavba</vt:lpstr>
      <vt:lpstr>VzorPolozky</vt:lpstr>
      <vt:lpstr>OVN</vt:lpstr>
      <vt:lpstr>Stavební část</vt:lpstr>
      <vt:lpstr>Vodovod</vt:lpstr>
      <vt:lpstr>Komunikace</vt:lpstr>
      <vt:lpstr>EI</vt:lpstr>
      <vt:lpstr>Vegetace vysadba pece</vt:lpstr>
      <vt:lpstr>Vegetace kaceni osetreni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Komunikace!Názvy_tisku</vt:lpstr>
      <vt:lpstr>OVN!Názvy_tisku</vt:lpstr>
      <vt:lpstr>'Stavební část'!Názvy_tisku</vt:lpstr>
      <vt:lpstr>Vodovod!Názvy_tisku</vt:lpstr>
      <vt:lpstr>oadresa</vt:lpstr>
      <vt:lpstr>Stavba!Objednatel</vt:lpstr>
      <vt:lpstr>Stavba!Objekt</vt:lpstr>
      <vt:lpstr>EI!Oblast_tisku</vt:lpstr>
      <vt:lpstr>Komunikace!Oblast_tisku</vt:lpstr>
      <vt:lpstr>OVN!Oblast_tisku</vt:lpstr>
      <vt:lpstr>Stavba!Oblast_tisku</vt:lpstr>
      <vt:lpstr>'Stavební část'!Oblast_tisku</vt:lpstr>
      <vt:lpstr>'Vegetace vysadba pece'!Oblast_tisku</vt:lpstr>
      <vt:lpstr>Vodovod!Oblast_tisku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Koten</dc:creator>
  <cp:lastModifiedBy>user</cp:lastModifiedBy>
  <cp:lastPrinted>2024-10-31T11:36:19Z</cp:lastPrinted>
  <dcterms:created xsi:type="dcterms:W3CDTF">2009-04-08T07:15:50Z</dcterms:created>
  <dcterms:modified xsi:type="dcterms:W3CDTF">2024-12-06T08:56:51Z</dcterms:modified>
</cp:coreProperties>
</file>