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955" activeTab="4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_FilterDatabase" localSheetId="1" hidden="1">'01 - Rozvody LAN'!$C$121:$K$174</definedName>
    <definedName name="_xlnm._FilterDatabase" localSheetId="2" hidden="1">'02 - Zabezpečení LAN a WIFI'!$C$117:$K$129</definedName>
    <definedName name="_xlnm._FilterDatabase" localSheetId="3" hidden="1">'03 - Centrální logování a...'!$C$115:$K$117</definedName>
    <definedName name="_xlnm._FilterDatabase" localSheetId="4" hidden="1">'04 - Server, diskové pole...'!$C$117:$K$128</definedName>
    <definedName name="_xlnm._FilterDatabase" localSheetId="5" hidden="1">'05 - VRN'!$C$122:$K$139</definedName>
    <definedName name="_xlnm.Print_Titles" localSheetId="1">'01 - Rozvody LAN'!$121:$121</definedName>
    <definedName name="_xlnm.Print_Titles" localSheetId="2">'02 - Zabezpečení LAN a WIFI'!$117:$117</definedName>
    <definedName name="_xlnm.Print_Titles" localSheetId="3">'03 - Centrální logování a...'!$115:$115</definedName>
    <definedName name="_xlnm.Print_Titles" localSheetId="4">'04 - Server, diskové pole...'!$117:$117</definedName>
    <definedName name="_xlnm.Print_Titles" localSheetId="5">'05 - VRN'!$122:$122</definedName>
    <definedName name="_xlnm.Print_Titles" localSheetId="0">'Rekapitulace stavby'!$92:$92</definedName>
    <definedName name="_xlnm.Print_Area" localSheetId="1">'01 - Rozvody LAN'!$C$4:$J$76,'01 - Rozvody LAN'!$C$82:$J$103,'01 - Rozvody LAN'!$C$109:$K$174</definedName>
    <definedName name="_xlnm.Print_Area" localSheetId="2">'02 - Zabezpečení LAN a WIFI'!$C$4:$J$76,'02 - Zabezpečení LAN a WIFI'!$C$82:$J$99,'02 - Zabezpečení LAN a WIFI'!$C$105:$K$129</definedName>
    <definedName name="_xlnm.Print_Area" localSheetId="3">'03 - Centrální logování a...'!$C$4:$J$76,'03 - Centrální logování a...'!$C$82:$J$97,'03 - Centrální logování a...'!$C$103:$K$117</definedName>
    <definedName name="_xlnm.Print_Area" localSheetId="4">'04 - Server, diskové pole...'!$C$4:$J$76,'04 - Server, diskové pole...'!$C$82:$J$99,'04 - Server, diskové pole...'!$C$105:$K$128</definedName>
    <definedName name="_xlnm.Print_Area" localSheetId="5">'05 - VRN'!$C$4:$J$76,'05 - VRN'!$C$82:$J$104,'05 - VRN'!$C$110:$K$139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E87" i="5" l="1"/>
  <c r="E110" i="5"/>
  <c r="J37" i="6" l="1"/>
  <c r="J36" i="6"/>
  <c r="AY99" i="1" s="1"/>
  <c r="J35" i="6"/>
  <c r="AX99" i="1" s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T127" i="6" s="1"/>
  <c r="R128" i="6"/>
  <c r="R127" i="6"/>
  <c r="P128" i="6"/>
  <c r="P127" i="6" s="1"/>
  <c r="BI126" i="6"/>
  <c r="BH126" i="6"/>
  <c r="BG126" i="6"/>
  <c r="BF126" i="6"/>
  <c r="T126" i="6"/>
  <c r="T125" i="6" s="1"/>
  <c r="T124" i="6" s="1"/>
  <c r="R126" i="6"/>
  <c r="R125" i="6"/>
  <c r="R124" i="6"/>
  <c r="P126" i="6"/>
  <c r="P125" i="6" s="1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J17" i="6"/>
  <c r="J12" i="6"/>
  <c r="J117" i="6" s="1"/>
  <c r="E7" i="6"/>
  <c r="E113" i="6"/>
  <c r="J37" i="5"/>
  <c r="J36" i="5"/>
  <c r="AY98" i="1"/>
  <c r="J35" i="5"/>
  <c r="AX98" i="1" s="1"/>
  <c r="BI128" i="5"/>
  <c r="BH128" i="5"/>
  <c r="BG128" i="5"/>
  <c r="BF128" i="5"/>
  <c r="T128" i="5"/>
  <c r="T127" i="5" s="1"/>
  <c r="T126" i="5" s="1"/>
  <c r="R128" i="5"/>
  <c r="R127" i="5"/>
  <c r="R126" i="5"/>
  <c r="P128" i="5"/>
  <c r="P127" i="5" s="1"/>
  <c r="P126" i="5" s="1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R118" i="5" s="1"/>
  <c r="P122" i="5"/>
  <c r="BI121" i="5"/>
  <c r="BH121" i="5"/>
  <c r="BG121" i="5"/>
  <c r="BF121" i="5"/>
  <c r="T121" i="5"/>
  <c r="T118" i="5" s="1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P118" i="5" s="1"/>
  <c r="AU98" i="1" s="1"/>
  <c r="J115" i="5"/>
  <c r="J114" i="5"/>
  <c r="F114" i="5"/>
  <c r="F112" i="5"/>
  <c r="J92" i="5"/>
  <c r="J91" i="5"/>
  <c r="F91" i="5"/>
  <c r="F89" i="5"/>
  <c r="J18" i="5"/>
  <c r="E18" i="5"/>
  <c r="F115" i="5"/>
  <c r="J17" i="5"/>
  <c r="J12" i="5"/>
  <c r="J89" i="5"/>
  <c r="E7" i="5"/>
  <c r="E108" i="5" s="1"/>
  <c r="J37" i="4"/>
  <c r="J36" i="4"/>
  <c r="AY97" i="1"/>
  <c r="J35" i="4"/>
  <c r="AX97" i="1" s="1"/>
  <c r="BI117" i="4"/>
  <c r="BH117" i="4"/>
  <c r="BG117" i="4"/>
  <c r="BF117" i="4"/>
  <c r="T117" i="4"/>
  <c r="T116" i="4" s="1"/>
  <c r="R117" i="4"/>
  <c r="R116" i="4"/>
  <c r="P117" i="4"/>
  <c r="P116" i="4"/>
  <c r="AU97" i="1"/>
  <c r="J113" i="4"/>
  <c r="J112" i="4"/>
  <c r="F112" i="4"/>
  <c r="F110" i="4"/>
  <c r="E108" i="4"/>
  <c r="J92" i="4"/>
  <c r="J91" i="4"/>
  <c r="F91" i="4"/>
  <c r="F89" i="4"/>
  <c r="E87" i="4"/>
  <c r="J18" i="4"/>
  <c r="E18" i="4"/>
  <c r="F113" i="4" s="1"/>
  <c r="J17" i="4"/>
  <c r="J12" i="4"/>
  <c r="J110" i="4" s="1"/>
  <c r="E7" i="4"/>
  <c r="E106" i="4"/>
  <c r="J37" i="3"/>
  <c r="J36" i="3"/>
  <c r="AY96" i="1"/>
  <c r="J35" i="3"/>
  <c r="AX96" i="1"/>
  <c r="BI129" i="3"/>
  <c r="BH129" i="3"/>
  <c r="BG129" i="3"/>
  <c r="BF129" i="3"/>
  <c r="T129" i="3"/>
  <c r="T128" i="3"/>
  <c r="T127" i="3"/>
  <c r="R129" i="3"/>
  <c r="R128" i="3" s="1"/>
  <c r="R127" i="3" s="1"/>
  <c r="P129" i="3"/>
  <c r="P128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P118" i="3" s="1"/>
  <c r="AU96" i="1" s="1"/>
  <c r="BI120" i="3"/>
  <c r="BH120" i="3"/>
  <c r="BG120" i="3"/>
  <c r="BF120" i="3"/>
  <c r="T120" i="3"/>
  <c r="R120" i="3"/>
  <c r="R118" i="3" s="1"/>
  <c r="P120" i="3"/>
  <c r="BI119" i="3"/>
  <c r="BH119" i="3"/>
  <c r="BG119" i="3"/>
  <c r="BF119" i="3"/>
  <c r="T119" i="3"/>
  <c r="T118" i="3" s="1"/>
  <c r="R119" i="3"/>
  <c r="P119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89" i="3" s="1"/>
  <c r="E7" i="3"/>
  <c r="E85" i="3"/>
  <c r="J37" i="2"/>
  <c r="J36" i="2"/>
  <c r="AY95" i="1"/>
  <c r="J35" i="2"/>
  <c r="AX95" i="1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/>
  <c r="T123" i="2"/>
  <c r="R125" i="2"/>
  <c r="R124" i="2"/>
  <c r="R123" i="2"/>
  <c r="P125" i="2"/>
  <c r="P124" i="2"/>
  <c r="P123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73" i="2"/>
  <c r="BK169" i="2"/>
  <c r="J160" i="2"/>
  <c r="J155" i="2"/>
  <c r="BK150" i="2"/>
  <c r="BK145" i="2"/>
  <c r="J141" i="2"/>
  <c r="BK133" i="2"/>
  <c r="BK129" i="2"/>
  <c r="BK165" i="2"/>
  <c r="BK155" i="2"/>
  <c r="BK149" i="2"/>
  <c r="J142" i="2"/>
  <c r="J134" i="2"/>
  <c r="BK174" i="2"/>
  <c r="J171" i="2"/>
  <c r="J165" i="2"/>
  <c r="BK160" i="2"/>
  <c r="J157" i="2"/>
  <c r="J150" i="2"/>
  <c r="J145" i="2"/>
  <c r="J137" i="2"/>
  <c r="BK130" i="2"/>
  <c r="J129" i="2"/>
  <c r="AS94" i="1"/>
  <c r="BK121" i="3"/>
  <c r="BK129" i="3"/>
  <c r="BK117" i="4"/>
  <c r="F35" i="4"/>
  <c r="BB97" i="1"/>
  <c r="J128" i="5"/>
  <c r="J122" i="5"/>
  <c r="J125" i="5"/>
  <c r="J119" i="5"/>
  <c r="J131" i="6"/>
  <c r="J138" i="6"/>
  <c r="J132" i="6"/>
  <c r="BK134" i="6"/>
  <c r="J134" i="6"/>
  <c r="J170" i="2"/>
  <c r="BK162" i="2"/>
  <c r="BK157" i="2"/>
  <c r="BK151" i="2"/>
  <c r="BK143" i="2"/>
  <c r="BK137" i="2"/>
  <c r="J131" i="2"/>
  <c r="BK125" i="2"/>
  <c r="BK164" i="2"/>
  <c r="J154" i="2"/>
  <c r="BK147" i="2"/>
  <c r="J140" i="2"/>
  <c r="J173" i="2"/>
  <c r="BK170" i="2"/>
  <c r="BK166" i="2"/>
  <c r="J161" i="2"/>
  <c r="BK156" i="2"/>
  <c r="J147" i="2"/>
  <c r="BK139" i="2"/>
  <c r="BK131" i="2"/>
  <c r="J152" i="2"/>
  <c r="BK125" i="3"/>
  <c r="BK120" i="3"/>
  <c r="J125" i="3"/>
  <c r="J120" i="3"/>
  <c r="BK123" i="3"/>
  <c r="F37" i="4"/>
  <c r="BD97" i="1"/>
  <c r="BK121" i="5"/>
  <c r="BK128" i="5"/>
  <c r="BK123" i="5"/>
  <c r="BK125" i="5"/>
  <c r="J135" i="6"/>
  <c r="BK131" i="6"/>
  <c r="BK135" i="6"/>
  <c r="BK171" i="2"/>
  <c r="BK163" i="2"/>
  <c r="J159" i="2"/>
  <c r="BK154" i="2"/>
  <c r="J146" i="2"/>
  <c r="BK144" i="2"/>
  <c r="BK140" i="2"/>
  <c r="BK135" i="2"/>
  <c r="J130" i="2"/>
  <c r="J166" i="2"/>
  <c r="BK158" i="2"/>
  <c r="BK152" i="2"/>
  <c r="BK146" i="2"/>
  <c r="J139" i="2"/>
  <c r="J133" i="2"/>
  <c r="BK172" i="2"/>
  <c r="J168" i="2"/>
  <c r="J163" i="2"/>
  <c r="BK159" i="2"/>
  <c r="J151" i="2"/>
  <c r="J148" i="2"/>
  <c r="BK141" i="2"/>
  <c r="J135" i="2"/>
  <c r="J128" i="2"/>
  <c r="J125" i="2"/>
  <c r="BK126" i="3"/>
  <c r="J121" i="3"/>
  <c r="BK124" i="3"/>
  <c r="J126" i="3"/>
  <c r="J124" i="3"/>
  <c r="J117" i="4"/>
  <c r="F36" i="4"/>
  <c r="BC97" i="1" s="1"/>
  <c r="J123" i="5"/>
  <c r="BK120" i="5"/>
  <c r="BK124" i="5"/>
  <c r="J120" i="5"/>
  <c r="BK128" i="6"/>
  <c r="J126" i="6"/>
  <c r="BK137" i="6"/>
  <c r="J174" i="2"/>
  <c r="BK168" i="2"/>
  <c r="BK161" i="2"/>
  <c r="J156" i="2"/>
  <c r="BK148" i="2"/>
  <c r="BK142" i="2"/>
  <c r="J138" i="2"/>
  <c r="BK132" i="2"/>
  <c r="BK128" i="2"/>
  <c r="J162" i="2"/>
  <c r="BK153" i="2"/>
  <c r="J144" i="2"/>
  <c r="BK138" i="2"/>
  <c r="J132" i="2"/>
  <c r="J172" i="2"/>
  <c r="J169" i="2"/>
  <c r="J164" i="2"/>
  <c r="J158" i="2"/>
  <c r="J149" i="2"/>
  <c r="J143" i="2"/>
  <c r="BK134" i="2"/>
  <c r="J153" i="2"/>
  <c r="J129" i="3"/>
  <c r="J122" i="3"/>
  <c r="J119" i="3"/>
  <c r="J123" i="3"/>
  <c r="BK119" i="3"/>
  <c r="BK122" i="3"/>
  <c r="F34" i="4"/>
  <c r="BA97" i="1"/>
  <c r="BK122" i="5"/>
  <c r="BK119" i="5"/>
  <c r="J121" i="5"/>
  <c r="J124" i="5"/>
  <c r="BK126" i="6"/>
  <c r="J137" i="6"/>
  <c r="J128" i="6"/>
  <c r="BK138" i="6"/>
  <c r="BK132" i="6"/>
  <c r="P124" i="6" l="1"/>
  <c r="P127" i="2"/>
  <c r="P136" i="2"/>
  <c r="BK167" i="2"/>
  <c r="J167" i="2"/>
  <c r="J102" i="2" s="1"/>
  <c r="T127" i="2"/>
  <c r="T136" i="2"/>
  <c r="T126" i="2" s="1"/>
  <c r="T122" i="2" s="1"/>
  <c r="R167" i="2"/>
  <c r="T130" i="6"/>
  <c r="BK127" i="2"/>
  <c r="J127" i="2" s="1"/>
  <c r="J100" i="2" s="1"/>
  <c r="BK136" i="2"/>
  <c r="J136" i="2"/>
  <c r="J101" i="2" s="1"/>
  <c r="T167" i="2"/>
  <c r="BK130" i="6"/>
  <c r="R130" i="6"/>
  <c r="P133" i="6"/>
  <c r="BK136" i="6"/>
  <c r="J136" i="6" s="1"/>
  <c r="J103" i="6" s="1"/>
  <c r="R136" i="6"/>
  <c r="R127" i="2"/>
  <c r="R136" i="2"/>
  <c r="P167" i="2"/>
  <c r="P130" i="6"/>
  <c r="BK133" i="6"/>
  <c r="J133" i="6" s="1"/>
  <c r="J102" i="6" s="1"/>
  <c r="R133" i="6"/>
  <c r="T133" i="6"/>
  <c r="P136" i="6"/>
  <c r="T136" i="6"/>
  <c r="BK124" i="2"/>
  <c r="J124" i="2"/>
  <c r="J98" i="2"/>
  <c r="BK116" i="4"/>
  <c r="J116" i="4" s="1"/>
  <c r="BK127" i="5"/>
  <c r="J127" i="5" s="1"/>
  <c r="J98" i="5" s="1"/>
  <c r="BK127" i="6"/>
  <c r="J127" i="6"/>
  <c r="J99" i="6" s="1"/>
  <c r="BK128" i="3"/>
  <c r="J128" i="3" s="1"/>
  <c r="J98" i="3" s="1"/>
  <c r="BK125" i="6"/>
  <c r="BK124" i="6"/>
  <c r="F92" i="6"/>
  <c r="BE126" i="6"/>
  <c r="BE128" i="6"/>
  <c r="BE131" i="6"/>
  <c r="BE137" i="6"/>
  <c r="BE138" i="6"/>
  <c r="J89" i="6"/>
  <c r="BE134" i="6"/>
  <c r="E85" i="6"/>
  <c r="BE132" i="6"/>
  <c r="BE135" i="6"/>
  <c r="F92" i="5"/>
  <c r="J112" i="5"/>
  <c r="BE120" i="5"/>
  <c r="BE121" i="5"/>
  <c r="BE122" i="5"/>
  <c r="E85" i="5"/>
  <c r="BE123" i="5"/>
  <c r="BE125" i="5"/>
  <c r="BE119" i="5"/>
  <c r="BE124" i="5"/>
  <c r="BE128" i="5"/>
  <c r="BE117" i="4"/>
  <c r="E85" i="4"/>
  <c r="J89" i="4"/>
  <c r="F92" i="4"/>
  <c r="F92" i="3"/>
  <c r="E108" i="3"/>
  <c r="J112" i="3"/>
  <c r="BE119" i="3"/>
  <c r="BE124" i="3"/>
  <c r="BE126" i="3"/>
  <c r="BE120" i="3"/>
  <c r="BE121" i="3"/>
  <c r="BE129" i="3"/>
  <c r="BE125" i="3"/>
  <c r="BE122" i="3"/>
  <c r="BE123" i="3"/>
  <c r="J116" i="2"/>
  <c r="BE129" i="2"/>
  <c r="BE131" i="2"/>
  <c r="E112" i="2"/>
  <c r="BE125" i="2"/>
  <c r="BE132" i="2"/>
  <c r="BE146" i="2"/>
  <c r="BE148" i="2"/>
  <c r="BE152" i="2"/>
  <c r="BE161" i="2"/>
  <c r="BE162" i="2"/>
  <c r="BE165" i="2"/>
  <c r="BE173" i="2"/>
  <c r="BE174" i="2"/>
  <c r="BE128" i="2"/>
  <c r="BE130" i="2"/>
  <c r="BE134" i="2"/>
  <c r="BE135" i="2"/>
  <c r="BE145" i="2"/>
  <c r="BE147" i="2"/>
  <c r="BE154" i="2"/>
  <c r="BE159" i="2"/>
  <c r="BE163" i="2"/>
  <c r="BE164" i="2"/>
  <c r="BE166" i="2"/>
  <c r="BE168" i="2"/>
  <c r="F92" i="2"/>
  <c r="BE133" i="2"/>
  <c r="BE137" i="2"/>
  <c r="BE138" i="2"/>
  <c r="BE139" i="2"/>
  <c r="BE140" i="2"/>
  <c r="BE141" i="2"/>
  <c r="BE142" i="2"/>
  <c r="BE143" i="2"/>
  <c r="BE144" i="2"/>
  <c r="BE149" i="2"/>
  <c r="BE150" i="2"/>
  <c r="BE151" i="2"/>
  <c r="BE153" i="2"/>
  <c r="BE155" i="2"/>
  <c r="BE156" i="2"/>
  <c r="BE157" i="2"/>
  <c r="BE158" i="2"/>
  <c r="BE160" i="2"/>
  <c r="BE169" i="2"/>
  <c r="BE170" i="2"/>
  <c r="BE171" i="2"/>
  <c r="BE172" i="2"/>
  <c r="F34" i="2"/>
  <c r="BA95" i="1"/>
  <c r="F37" i="2"/>
  <c r="BD95" i="1"/>
  <c r="J34" i="2"/>
  <c r="AW95" i="1"/>
  <c r="F36" i="2"/>
  <c r="BC95" i="1" s="1"/>
  <c r="F34" i="3"/>
  <c r="BA96" i="1" s="1"/>
  <c r="F35" i="3"/>
  <c r="BB96" i="1"/>
  <c r="F37" i="3"/>
  <c r="BD96" i="1" s="1"/>
  <c r="J34" i="3"/>
  <c r="AW96" i="1" s="1"/>
  <c r="F36" i="3"/>
  <c r="BC96" i="1"/>
  <c r="J33" i="4"/>
  <c r="AV97" i="1" s="1"/>
  <c r="J34" i="4"/>
  <c r="AW97" i="1" s="1"/>
  <c r="J34" i="5"/>
  <c r="AW98" i="1"/>
  <c r="F34" i="5"/>
  <c r="BA98" i="1" s="1"/>
  <c r="F37" i="5"/>
  <c r="BD98" i="1" s="1"/>
  <c r="F36" i="5"/>
  <c r="BC98" i="1"/>
  <c r="F35" i="5"/>
  <c r="BB98" i="1" s="1"/>
  <c r="F34" i="6"/>
  <c r="BA99" i="1" s="1"/>
  <c r="F35" i="6"/>
  <c r="BB99" i="1"/>
  <c r="J34" i="6"/>
  <c r="AW99" i="1" s="1"/>
  <c r="F37" i="6"/>
  <c r="BD99" i="1" s="1"/>
  <c r="F36" i="6"/>
  <c r="BC99" i="1"/>
  <c r="F35" i="2"/>
  <c r="BB95" i="1" s="1"/>
  <c r="J30" i="4" l="1"/>
  <c r="J96" i="4"/>
  <c r="P129" i="6"/>
  <c r="P123" i="6"/>
  <c r="AU99" i="1"/>
  <c r="R126" i="2"/>
  <c r="R122" i="2" s="1"/>
  <c r="R129" i="6"/>
  <c r="R123" i="6"/>
  <c r="BK129" i="6"/>
  <c r="J129" i="6"/>
  <c r="J100" i="6" s="1"/>
  <c r="T129" i="6"/>
  <c r="T123" i="6"/>
  <c r="P126" i="2"/>
  <c r="P122" i="2"/>
  <c r="AU95" i="1"/>
  <c r="AG97" i="1"/>
  <c r="AN97" i="1" s="1"/>
  <c r="BK123" i="2"/>
  <c r="J123" i="2"/>
  <c r="J97" i="2"/>
  <c r="BK126" i="5"/>
  <c r="J126" i="5"/>
  <c r="J97" i="5" s="1"/>
  <c r="J124" i="6"/>
  <c r="J97" i="6"/>
  <c r="BK127" i="3"/>
  <c r="J127" i="3"/>
  <c r="J97" i="3"/>
  <c r="J125" i="6"/>
  <c r="J98" i="6" s="1"/>
  <c r="J130" i="6"/>
  <c r="J101" i="6"/>
  <c r="BK126" i="2"/>
  <c r="J126" i="2"/>
  <c r="J99" i="2" s="1"/>
  <c r="J39" i="4"/>
  <c r="J33" i="3"/>
  <c r="AV96" i="1"/>
  <c r="AT96" i="1"/>
  <c r="F33" i="2"/>
  <c r="AZ95" i="1" s="1"/>
  <c r="F33" i="5"/>
  <c r="AZ98" i="1"/>
  <c r="F33" i="6"/>
  <c r="AZ99" i="1"/>
  <c r="BB94" i="1"/>
  <c r="W31" i="1" s="1"/>
  <c r="BC94" i="1"/>
  <c r="AY94" i="1" s="1"/>
  <c r="F33" i="3"/>
  <c r="AZ96" i="1"/>
  <c r="F33" i="4"/>
  <c r="AZ97" i="1" s="1"/>
  <c r="AT97" i="1"/>
  <c r="J33" i="5"/>
  <c r="AV98" i="1"/>
  <c r="AT98" i="1"/>
  <c r="BD94" i="1"/>
  <c r="W33" i="1" s="1"/>
  <c r="J33" i="6"/>
  <c r="AV99" i="1"/>
  <c r="AT99" i="1"/>
  <c r="BA94" i="1"/>
  <c r="AW94" i="1" s="1"/>
  <c r="AK30" i="1" s="1"/>
  <c r="J33" i="2"/>
  <c r="AV95" i="1"/>
  <c r="AT95" i="1"/>
  <c r="BK123" i="6" l="1"/>
  <c r="J123" i="6"/>
  <c r="J96" i="6"/>
  <c r="BK122" i="2"/>
  <c r="J122" i="2"/>
  <c r="J96" i="2"/>
  <c r="BK118" i="5"/>
  <c r="J118" i="5"/>
  <c r="J96" i="5"/>
  <c r="BK118" i="3"/>
  <c r="J118" i="3"/>
  <c r="J96" i="3"/>
  <c r="AU94" i="1"/>
  <c r="W32" i="1"/>
  <c r="W30" i="1"/>
  <c r="AX94" i="1"/>
  <c r="AZ94" i="1"/>
  <c r="AV94" i="1"/>
  <c r="AK29" i="1" s="1"/>
  <c r="J30" i="5" l="1"/>
  <c r="AG98" i="1"/>
  <c r="J30" i="3"/>
  <c r="AG96" i="1"/>
  <c r="J30" i="6"/>
  <c r="AG99" i="1"/>
  <c r="J30" i="2"/>
  <c r="AG95" i="1"/>
  <c r="W29" i="1"/>
  <c r="AT94" i="1"/>
  <c r="J39" i="5" l="1"/>
  <c r="J39" i="6"/>
  <c r="J39" i="3"/>
  <c r="J39" i="2"/>
  <c r="AN96" i="1"/>
  <c r="AN98" i="1"/>
  <c r="AN99" i="1"/>
  <c r="AN95" i="1"/>
  <c r="AG94" i="1"/>
  <c r="AK26" i="1"/>
  <c r="AK35" i="1"/>
  <c r="AN94" i="1" l="1"/>
</calcChain>
</file>

<file path=xl/sharedStrings.xml><?xml version="1.0" encoding="utf-8"?>
<sst xmlns="http://schemas.openxmlformats.org/spreadsheetml/2006/main" count="1926" uniqueCount="432">
  <si>
    <t>Export Komplet</t>
  </si>
  <si>
    <t/>
  </si>
  <si>
    <t>2.0</t>
  </si>
  <si>
    <t>ZAMOK</t>
  </si>
  <si>
    <t>False</t>
  </si>
  <si>
    <t>{06aad990-f813-4f70-a57d-371836db60a1}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</si>
  <si>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</si>
  <si>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</si>
  <si>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</si>
  <si>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</si>
  <si>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</si>
  <si>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</si>
  <si>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</si>
  <si>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</si>
  <si>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</si>
  <si>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</si>
  <si>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</si>
  <si>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4a - Výkaz výměr (002)</t>
  </si>
  <si>
    <t>KSO:</t>
  </si>
  <si>
    <t>CC-CZ:</t>
  </si>
  <si>
    <t>Místo:</t>
  </si>
  <si>
    <t xml:space="preserve"> </t>
  </si>
  <si>
    <t>Datum:</t>
  </si>
  <si>
    <t>13. 8. 2024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</si>
  <si>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</si>
  <si>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</si>
  <si>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</si>
  <si>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</si>
  <si>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</si>
  <si>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</si>
  <si>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</si>
  <si>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</si>
  <si>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</si>
  <si>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</si>
  <si>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</si>
  <si>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</si>
  <si>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</si>
  <si>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</si>
  <si>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</si>
  <si>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</si>
  <si>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</si>
  <si>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</si>
  <si>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</si>
  <si>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</si>
  <si>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</si>
  <si>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</si>
  <si>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</si>
  <si>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</si>
  <si>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</si>
  <si>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</si>
  <si>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</si>
  <si>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</si>
  <si>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</si>
  <si>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</si>
  <si>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</si>
  <si>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</si>
  <si>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</si>
  <si>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</si>
  <si>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</si>
  <si>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</si>
  <si>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</si>
  <si>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</si>
  <si>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</si>
  <si>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</si>
  <si>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</si>
  <si>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</si>
  <si>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</si>
  <si>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</si>
  <si>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</si>
  <si>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</si>
  <si>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</si>
  <si>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</si>
  <si>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</si>
  <si>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</si>
  <si>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</si>
  <si>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</si>
  <si>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</si>
  <si>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</si>
  <si>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Rozvody LAN</t>
  </si>
  <si>
    <t>STA</t>
  </si>
  <si>
    <t>1</t>
  </si>
  <si>
    <t>{2f92b391-4f6f-4fb8-a64a-6ce9c07531dc}</t>
  </si>
  <si>
    <t>2</t>
  </si>
  <si>
    <t>02</t>
  </si>
  <si>
    <t>Zabezpečení LAN a WIFI</t>
  </si>
  <si>
    <t>{caf6e111-a6a9-46a5-9c87-dc4c85e028e3}</t>
  </si>
  <si>
    <t>03</t>
  </si>
  <si>
    <t>{d363ed6c-26c7-4339-bf41-808f23615112}</t>
  </si>
  <si>
    <t>04</t>
  </si>
  <si>
    <t>{06aa2017-6ccc-4140-8044-0bd71de4658e}</t>
  </si>
  <si>
    <t>05</t>
  </si>
  <si>
    <t>VRN</t>
  </si>
  <si>
    <t>{720b3506-9124-401d-9ee6-1ad54f8834e7}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</si>
  <si>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</si>
  <si>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</si>
  <si>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</si>
  <si>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</si>
  <si>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</si>
  <si>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</si>
  <si>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</si>
  <si>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</si>
  <si>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</si>
  <si>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</si>
  <si>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</si>
  <si>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silnoproud-přívod 230V k racku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</si>
  <si>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</si>
  <si>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</si>
  <si>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</si>
  <si>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</si>
  <si>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</si>
  <si>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</si>
  <si>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</si>
  <si>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</si>
  <si>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</si>
  <si>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</si>
  <si>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</si>
  <si>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</si>
  <si>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</si>
  <si>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</si>
  <si>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</si>
  <si>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</si>
  <si>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</si>
  <si>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</si>
  <si>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</si>
  <si>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</si>
  <si>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25</t>
  </si>
  <si>
    <t>K</t>
  </si>
  <si>
    <t>311101211-R</t>
  </si>
  <si>
    <t xml:space="preserve">Vytvoření prostupů nebo suchých kanálků v betonových zdech nosných z monolitického betonu a železobetonu vodorovných, šikmých, obloukových, zalomených, svislých vložkami z trub, prefabrikovaných dílců, dutinových tvarovek, apod., bez jejich dodání trvale </t>
  </si>
  <si>
    <t>m</t>
  </si>
  <si>
    <t>4</t>
  </si>
  <si>
    <t>1377098611</t>
  </si>
  <si>
    <t>PSV</t>
  </si>
  <si>
    <t>Práce a dodávky PSV</t>
  </si>
  <si>
    <t>741</t>
  </si>
  <si>
    <t>Elektroinstalace - silnoproud-přívod 230V k racku</t>
  </si>
  <si>
    <t>59</t>
  </si>
  <si>
    <t>M</t>
  </si>
  <si>
    <t>34111036</t>
  </si>
  <si>
    <t>kabel instalační jádro Cu plné izolace PVC plášť PVC 450/750V (CYKY) 3x2,5mm2</t>
  </si>
  <si>
    <t>32</t>
  </si>
  <si>
    <t>16</t>
  </si>
  <si>
    <t>1999728972</t>
  </si>
  <si>
    <t>60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</si>
  <si>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</si>
  <si>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</si>
  <si>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647125248</t>
  </si>
  <si>
    <t>38</t>
  </si>
  <si>
    <t>741130001</t>
  </si>
  <si>
    <t>Ukončení vodičů izolovaných s označením a zapojením v rozváděči nebo na přístroji, průřezu žíly do 2,5 mm2</t>
  </si>
  <si>
    <t>kus</t>
  </si>
  <si>
    <t>-1152068273</t>
  </si>
  <si>
    <t>34</t>
  </si>
  <si>
    <t>741313052</t>
  </si>
  <si>
    <t>Montáž zásuvek domovních se zapojením vodičů šroubové připojení nástěnných do 25 A, provedení 3P + N + PE</t>
  </si>
  <si>
    <t>-496500227</t>
  </si>
  <si>
    <t>35</t>
  </si>
  <si>
    <t>35811477</t>
  </si>
  <si>
    <t>zásuvka nástěnná 16A - 5pól, řazení 3P+N+PE IP44, šroubové svorky</t>
  </si>
  <si>
    <t>-1947488726</t>
  </si>
  <si>
    <t>39</t>
  </si>
  <si>
    <t>741320103</t>
  </si>
  <si>
    <t>Montáž jističů se zapojením vodičů jednopólových nn do 25 A s krytem</t>
  </si>
  <si>
    <t>1859622911</t>
  </si>
  <si>
    <t>40</t>
  </si>
  <si>
    <t>35822111</t>
  </si>
  <si>
    <t>jistič 1-pólový 16 A vypínací charakteristika B vypínací schopnost 10 kA</t>
  </si>
  <si>
    <t>235641205</t>
  </si>
  <si>
    <t>67</t>
  </si>
  <si>
    <t>34571007-R</t>
  </si>
  <si>
    <t>lišta elektroinstalační hranatá PVC 40x20mm</t>
  </si>
  <si>
    <t>-1795399103</t>
  </si>
  <si>
    <t>742</t>
  </si>
  <si>
    <t>Elektroinstalace - slaboproud</t>
  </si>
  <si>
    <t>56</t>
  </si>
  <si>
    <t>34571002</t>
  </si>
  <si>
    <t>lišta elektroinstalační hranatá PVC 60x40mm</t>
  </si>
  <si>
    <t>-281773439</t>
  </si>
  <si>
    <t>6</t>
  </si>
  <si>
    <t>34571004</t>
  </si>
  <si>
    <t>lišta elektroinstalační hranatá PVC 20x20mm</t>
  </si>
  <si>
    <t>1236234524</t>
  </si>
  <si>
    <t>8</t>
  </si>
  <si>
    <t>34571007</t>
  </si>
  <si>
    <t>-1598060427</t>
  </si>
  <si>
    <t>61</t>
  </si>
  <si>
    <t>742110041</t>
  </si>
  <si>
    <t>Montáž lišt vkládacích pro slaboproud (pro datové i optické trasy) 40x20 mm</t>
  </si>
  <si>
    <t>-1656526266</t>
  </si>
  <si>
    <t>46</t>
  </si>
  <si>
    <t>34571221</t>
  </si>
  <si>
    <t>kanál elektroinstalační hranatý PVC 180x60mm-parapetní žlab</t>
  </si>
  <si>
    <t>-1659950658</t>
  </si>
  <si>
    <t>62</t>
  </si>
  <si>
    <t>742110401</t>
  </si>
  <si>
    <t>Montáž instalačních kanálů plastových jednokomorových</t>
  </si>
  <si>
    <t>-1345906246</t>
  </si>
  <si>
    <t>54</t>
  </si>
  <si>
    <t>35712040</t>
  </si>
  <si>
    <t>rozvaděč stojanový 19" celoskleněné dveře 42U/600x900mm</t>
  </si>
  <si>
    <t>1788042689</t>
  </si>
  <si>
    <t>66</t>
  </si>
  <si>
    <t>35712058</t>
  </si>
  <si>
    <t>rozvaděč stojanový 19" celoskleněné dveře 27U/800x900mm</t>
  </si>
  <si>
    <t>-32203608</t>
  </si>
  <si>
    <t>53</t>
  </si>
  <si>
    <t>R4009</t>
  </si>
  <si>
    <t>Patch kabel délky 1m - kategorie cat6</t>
  </si>
  <si>
    <t>-393067217</t>
  </si>
  <si>
    <t>48</t>
  </si>
  <si>
    <t>220450007-R1</t>
  </si>
  <si>
    <t>Montáž datové skříně racku (12U a 47U)+venkovního racku</t>
  </si>
  <si>
    <t>-723161133</t>
  </si>
  <si>
    <t>51</t>
  </si>
  <si>
    <t>400008</t>
  </si>
  <si>
    <t>DAC kabel</t>
  </si>
  <si>
    <t>-432150048</t>
  </si>
  <si>
    <t>17</t>
  </si>
  <si>
    <t>4001</t>
  </si>
  <si>
    <t>Vyvazovací panel 19" včetně montáže do rackové skříně</t>
  </si>
  <si>
    <t>30482087</t>
  </si>
  <si>
    <t>18</t>
  </si>
  <si>
    <t>4002</t>
  </si>
  <si>
    <t>Napájecí panel 230V pro 19" rackové skříně včetně přepěťové ochrany, velikost 1U, 8 zásuvkových pozic</t>
  </si>
  <si>
    <t>-201384883</t>
  </si>
  <si>
    <t>19</t>
  </si>
  <si>
    <t>35759000</t>
  </si>
  <si>
    <t>vana optická neosazená výsuvná 1U 1xkazeta pro 24 svárů 24xSC simplex</t>
  </si>
  <si>
    <t>1668967799</t>
  </si>
  <si>
    <t>58</t>
  </si>
  <si>
    <t>220870210</t>
  </si>
  <si>
    <t>Ukončení optického kabelu v optorozvaděči pro SSZ s 6 optickými vlákny</t>
  </si>
  <si>
    <t>989817841</t>
  </si>
  <si>
    <t>742330034</t>
  </si>
  <si>
    <t>Montáž strukturované kabeláže příslušenství a ostatní práce k rozvaděčům patch panelu 24 portů neosazeného</t>
  </si>
  <si>
    <t>-761490794</t>
  </si>
  <si>
    <t>13</t>
  </si>
  <si>
    <t>37451120</t>
  </si>
  <si>
    <t>patch panel neosazený 1U 24 portů 19" STP</t>
  </si>
  <si>
    <t>1386621802</t>
  </si>
  <si>
    <t>742124001</t>
  </si>
  <si>
    <t>Montáž kabelů datových FTP, UTP, STP pro vnitřní rozvody do žlabu nebo lišty</t>
  </si>
  <si>
    <t>1888358347</t>
  </si>
  <si>
    <t>34121321</t>
  </si>
  <si>
    <t>kabel datový bezhalogenový třída reakce na oheň Dcas2d2a1 jádro Cu plné (U/UTP) kategorie 6</t>
  </si>
  <si>
    <t>1242950676</t>
  </si>
  <si>
    <t>742124011</t>
  </si>
  <si>
    <t>Montáž kabelů datových optických pro vnitřní rozvody do trubky zatažením</t>
  </si>
  <si>
    <t>2080360566</t>
  </si>
  <si>
    <t>34123002-R</t>
  </si>
  <si>
    <t>kabel datový optický OM2 univerzální 12 vláken 50/125 plášť LSOH</t>
  </si>
  <si>
    <t>682455677</t>
  </si>
  <si>
    <t>22</t>
  </si>
  <si>
    <t>742330045</t>
  </si>
  <si>
    <t>Montáž strukturované kabeláže zásuvek datových přisazené na omítku 1 až 6 pozic</t>
  </si>
  <si>
    <t>-462141397</t>
  </si>
  <si>
    <t>23</t>
  </si>
  <si>
    <t>37451185</t>
  </si>
  <si>
    <t>krabička nástěnná zásuvková pro keystone moduly plast bílá 1 port (neosazený)</t>
  </si>
  <si>
    <t>-383611446</t>
  </si>
  <si>
    <t>24</t>
  </si>
  <si>
    <t>37451190</t>
  </si>
  <si>
    <t>krabička nástěnná zásuvková pro keystone moduly plast bílá 2 porty (neosazený)</t>
  </si>
  <si>
    <t>-628320192</t>
  </si>
  <si>
    <t>14</t>
  </si>
  <si>
    <t>37452030</t>
  </si>
  <si>
    <t>Keystone - prvek ukončovací datového rozvodu keystone 1xRJ45 UTP Cat6 samořezný kabelová pojistka (pro rozvaděče a datové zásuvky)</t>
  </si>
  <si>
    <t>1659761756</t>
  </si>
  <si>
    <t>75</t>
  </si>
  <si>
    <t>742124005</t>
  </si>
  <si>
    <t>Montáž kabelů datových FTP, UTP, STP ukončení kabelu konektorem - Keystone Cat6</t>
  </si>
  <si>
    <t>-2080075438</t>
  </si>
  <si>
    <t>26</t>
  </si>
  <si>
    <t>742330101-R</t>
  </si>
  <si>
    <t>Měření metalického segmentu s vyhotovením protokolu</t>
  </si>
  <si>
    <t>807578722</t>
  </si>
  <si>
    <t>15</t>
  </si>
  <si>
    <t>742330052</t>
  </si>
  <si>
    <t>Popis portů patchpanelu</t>
  </si>
  <si>
    <t>1787848291</t>
  </si>
  <si>
    <t>27</t>
  </si>
  <si>
    <t>742330102-R</t>
  </si>
  <si>
    <t>Montáž strukturované kabeláže měření segmentu optického, měření útlumu, 2 okna</t>
  </si>
  <si>
    <t>2016357975</t>
  </si>
  <si>
    <t>64</t>
  </si>
  <si>
    <t>742330801</t>
  </si>
  <si>
    <t>Demontáž strukturované kabeláže rozvaděče</t>
  </si>
  <si>
    <t>847182018</t>
  </si>
  <si>
    <t>784</t>
  </si>
  <si>
    <t>Dokončovací práce - malby, oprava po prostupech a montáži lišt</t>
  </si>
  <si>
    <t>68</t>
  </si>
  <si>
    <t>784111031</t>
  </si>
  <si>
    <t>Omytí podkladu omytí v místnostech výšky do 3,80 m</t>
  </si>
  <si>
    <t>m2</t>
  </si>
  <si>
    <t>-432070286</t>
  </si>
  <si>
    <t>69</t>
  </si>
  <si>
    <t>784185001</t>
  </si>
  <si>
    <t>Provedení penetrace podkladu jednonásobné v místnostech výšky do 3,80 m</t>
  </si>
  <si>
    <t>637747353</t>
  </si>
  <si>
    <t>70</t>
  </si>
  <si>
    <t>58124965</t>
  </si>
  <si>
    <t>hmota nátěrová akrylátová základní penetrační transparentní</t>
  </si>
  <si>
    <t>litr</t>
  </si>
  <si>
    <t>-1163779428</t>
  </si>
  <si>
    <t>71</t>
  </si>
  <si>
    <t>784225101</t>
  </si>
  <si>
    <t>Provedení malby ze standardních hmot dvojnásobné za sucha otěruvzdorné v místnostech výšky do 3,80 m</t>
  </si>
  <si>
    <t>1967868010</t>
  </si>
  <si>
    <t>72</t>
  </si>
  <si>
    <t>58124004</t>
  </si>
  <si>
    <t>hmota malířská za sucha výborně otěruvzdorná bílá</t>
  </si>
  <si>
    <t>kg</t>
  </si>
  <si>
    <t>-1505942009</t>
  </si>
  <si>
    <t>73</t>
  </si>
  <si>
    <t>784191001</t>
  </si>
  <si>
    <t>Čištění vnitřních ploch hrubý úklid po provedení malířských prací omytím oken nebo balkonových dveří jednoduchých</t>
  </si>
  <si>
    <t>-1321790126</t>
  </si>
  <si>
    <t>74</t>
  </si>
  <si>
    <t>784191007</t>
  </si>
  <si>
    <t>Čištění vnitřních ploch hrubý úklid po provedení malířských prací omytím podlah</t>
  </si>
  <si>
    <t>1770090787</t>
  </si>
  <si>
    <t>02 - Zabezpečení LAN a WIFI</t>
  </si>
  <si>
    <t xml:space="preserve">    741 - Elektroinstalace - silnoproud</t>
  </si>
  <si>
    <t>B001</t>
  </si>
  <si>
    <t>Přístupové přepínače s PoE - dodání včetně implementace</t>
  </si>
  <si>
    <t>-1127545114</t>
  </si>
  <si>
    <t>B002</t>
  </si>
  <si>
    <t>Přístupové přepínače  - dodání včetně implementace</t>
  </si>
  <si>
    <t>ks</t>
  </si>
  <si>
    <t>-1906140508</t>
  </si>
  <si>
    <t>B003</t>
  </si>
  <si>
    <t>Optické prvky - dodání včetně implementace</t>
  </si>
  <si>
    <t>-764879779</t>
  </si>
  <si>
    <t>B004</t>
  </si>
  <si>
    <t>Kontrolér  -  dodání včetně implementace</t>
  </si>
  <si>
    <t>-192202407</t>
  </si>
  <si>
    <t>5</t>
  </si>
  <si>
    <t>B005</t>
  </si>
  <si>
    <t>WIFI přístupové body vnitřní (AP) - dodání včetně implementace</t>
  </si>
  <si>
    <t>1633075154</t>
  </si>
  <si>
    <t>B006</t>
  </si>
  <si>
    <t>WIFI přístupové body venkovní (AP) - dodání včetně implementace</t>
  </si>
  <si>
    <t>1966013501</t>
  </si>
  <si>
    <t>7</t>
  </si>
  <si>
    <t>B007</t>
  </si>
  <si>
    <t>EDUROAM - dodání včetně implementace</t>
  </si>
  <si>
    <t>soubor</t>
  </si>
  <si>
    <t>2091982835</t>
  </si>
  <si>
    <t>B008</t>
  </si>
  <si>
    <t>Systém 802.1X - dodání včetně implementace</t>
  </si>
  <si>
    <t>-1223363183</t>
  </si>
  <si>
    <t>Elektroinstalace - silnoproud</t>
  </si>
  <si>
    <t>9</t>
  </si>
  <si>
    <t>998741101R</t>
  </si>
  <si>
    <t>Přesun hmot</t>
  </si>
  <si>
    <t>kpl</t>
  </si>
  <si>
    <t>-583251864</t>
  </si>
  <si>
    <t>C001</t>
  </si>
  <si>
    <t>Systém pro sběr a správu logů a monitoring síťového provozu - dodání včetně implementace</t>
  </si>
  <si>
    <t>-423531018</t>
  </si>
  <si>
    <t>D001</t>
  </si>
  <si>
    <t>Server - dodání včetně implementace</t>
  </si>
  <si>
    <t>1709579911</t>
  </si>
  <si>
    <t>D002</t>
  </si>
  <si>
    <t>UPS pro server - dodání včetně implementace</t>
  </si>
  <si>
    <t>347494334</t>
  </si>
  <si>
    <t>D003</t>
  </si>
  <si>
    <t>Zálohovací zařízení - dodání včetně implementace</t>
  </si>
  <si>
    <t>-1439926043</t>
  </si>
  <si>
    <t>D004</t>
  </si>
  <si>
    <t>UPS pro zálohovací zařízení - dodání včetně implementace</t>
  </si>
  <si>
    <t>377890592</t>
  </si>
  <si>
    <t>D005</t>
  </si>
  <si>
    <t>SW licence zálohovací software - dodání včetně implementace</t>
  </si>
  <si>
    <t>licence</t>
  </si>
  <si>
    <t>785972019</t>
  </si>
  <si>
    <t>D006</t>
  </si>
  <si>
    <t>SW licence serverových operačních systémů - dodání včetně implementace</t>
  </si>
  <si>
    <t>-2139561934</t>
  </si>
  <si>
    <t>10</t>
  </si>
  <si>
    <t>D007</t>
  </si>
  <si>
    <t>Klientské licence pro server -  dodání včetně implementace</t>
  </si>
  <si>
    <t>-1745966566</t>
  </si>
  <si>
    <t>11</t>
  </si>
  <si>
    <t xml:space="preserve">Přesun hmot </t>
  </si>
  <si>
    <t>-2054370601</t>
  </si>
  <si>
    <t>05 - VRN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</si>
  <si>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</si>
  <si>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</si>
  <si>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</si>
  <si>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</si>
  <si>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</si>
  <si>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</si>
  <si>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Zemní práce</t>
  </si>
  <si>
    <t>111211211R</t>
  </si>
  <si>
    <t>Doprava, vykládka, nakládka</t>
  </si>
  <si>
    <t>68381124</t>
  </si>
  <si>
    <t>Ostatní konstrukce a práce, bourání</t>
  </si>
  <si>
    <t>952905241R</t>
  </si>
  <si>
    <t xml:space="preserve">Dokončující úklid </t>
  </si>
  <si>
    <t>-959639215</t>
  </si>
  <si>
    <t>Vedlejší rozpočtové náklady</t>
  </si>
  <si>
    <t>VRN1</t>
  </si>
  <si>
    <t>Průzkumné, geodetické a projektové práce</t>
  </si>
  <si>
    <t>010001000R</t>
  </si>
  <si>
    <t>Průzkumné práce</t>
  </si>
  <si>
    <t>1024</t>
  </si>
  <si>
    <t>-1954780845</t>
  </si>
  <si>
    <t>013254000</t>
  </si>
  <si>
    <t>Dokumentace skutečného provedení stavby</t>
  </si>
  <si>
    <t>1806195069</t>
  </si>
  <si>
    <t>VRN3</t>
  </si>
  <si>
    <t>Zařízení staveniště</t>
  </si>
  <si>
    <t>030001000</t>
  </si>
  <si>
    <t>250625483</t>
  </si>
  <si>
    <t>034002000</t>
  </si>
  <si>
    <t>Zabezpečení staveniště</t>
  </si>
  <si>
    <t>2138779680</t>
  </si>
  <si>
    <t>VRN9</t>
  </si>
  <si>
    <t>Ostatní náklady</t>
  </si>
  <si>
    <t>092203000</t>
  </si>
  <si>
    <t>Náklady na zaškolení obsluhy</t>
  </si>
  <si>
    <t>1298389532</t>
  </si>
  <si>
    <t>001R</t>
  </si>
  <si>
    <t>Revize - zkoušky a prohlídky elektrických rozvodů a zařízení, celková prohlídka, měření a vyhotovení revizní zprávy.</t>
  </si>
  <si>
    <t>-1711889358</t>
  </si>
  <si>
    <t>P</t>
  </si>
  <si>
    <t>Poznámka k položce:_x000D_
Součástí jsou veškeré revize potřebné k správné a bezpečné funkci elektroinstalace.</t>
  </si>
  <si>
    <t>Centrální logování, monitoring síťového provozu</t>
  </si>
  <si>
    <t>Server, diskové pole, UPS, zálohování a licence operačních systémů</t>
  </si>
  <si>
    <t>03 - Centrální logování, monitoring síťového provozu</t>
  </si>
  <si>
    <t>04 - Server, diskové pole, UPS, zálohování a licence operačních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</si>
</sst>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88" workbookViewId="0">
      <selection activeCell="V106" sqref="V1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19"/>
      <c r="AL5" s="19"/>
      <c r="AM5" s="19"/>
      <c r="AN5" s="19"/>
      <c r="AO5" s="19"/>
      <c r="AP5" s="19"/>
      <c r="AQ5" s="19"/>
      <c r="AR5" s="17"/>
      <c r="BE5" s="22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19"/>
      <c r="AL6" s="19"/>
      <c r="AM6" s="19"/>
      <c r="AN6" s="19"/>
      <c r="AO6" s="19"/>
      <c r="AP6" s="19"/>
      <c r="AQ6" s="19"/>
      <c r="AR6" s="17"/>
      <c r="BE6" s="22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8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28"/>
      <c r="BS13" s="14" t="s">
        <v>6</v>
      </c>
    </row>
    <row r="14" spans="1:74" ht="12.75">
      <c r="B14" s="18"/>
      <c r="C14" s="19"/>
      <c r="D14" s="19"/>
      <c r="E14" s="233" t="s">
        <v>28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8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8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8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8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8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8"/>
    </row>
    <row r="23" spans="1:71" s="1" customFormat="1" ht="16.5" customHeight="1">
      <c r="B23" s="18"/>
      <c r="C23" s="19"/>
      <c r="D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19"/>
      <c r="AP23" s="19"/>
      <c r="AQ23" s="19"/>
      <c r="AR23" s="17"/>
      <c r="BE23" s="22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8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2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34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35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36</v>
      </c>
      <c r="AL28" s="238"/>
      <c r="AM28" s="238"/>
      <c r="AN28" s="238"/>
      <c r="AO28" s="238"/>
      <c r="AP28" s="33"/>
      <c r="AQ28" s="33"/>
      <c r="AR28" s="36"/>
      <c r="BE28" s="228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2">
        <v>0.21</v>
      </c>
      <c r="M29" s="221"/>
      <c r="N29" s="221"/>
      <c r="O29" s="221"/>
      <c r="P29" s="221"/>
      <c r="Q29" s="38"/>
      <c r="R29" s="38"/>
      <c r="S29" s="38"/>
      <c r="T29" s="38"/>
      <c r="U29" s="38"/>
      <c r="V29" s="38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8"/>
      <c r="AG29" s="38"/>
      <c r="AH29" s="38"/>
      <c r="AI29" s="38"/>
      <c r="AJ29" s="38"/>
      <c r="AK29" s="220">
        <f>ROUND(AV94, 2)</f>
        <v>0</v>
      </c>
      <c r="AL29" s="221"/>
      <c r="AM29" s="221"/>
      <c r="AN29" s="221"/>
      <c r="AO29" s="221"/>
      <c r="AP29" s="38"/>
      <c r="AQ29" s="38"/>
      <c r="AR29" s="39"/>
      <c r="BE29" s="229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2">
        <v>0.12</v>
      </c>
      <c r="M30" s="221"/>
      <c r="N30" s="221"/>
      <c r="O30" s="221"/>
      <c r="P30" s="221"/>
      <c r="Q30" s="38"/>
      <c r="R30" s="38"/>
      <c r="S30" s="38"/>
      <c r="T30" s="38"/>
      <c r="U30" s="38"/>
      <c r="V30" s="38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8"/>
      <c r="AG30" s="38"/>
      <c r="AH30" s="38"/>
      <c r="AI30" s="38"/>
      <c r="AJ30" s="38"/>
      <c r="AK30" s="220">
        <f>ROUND(AW94, 2)</f>
        <v>0</v>
      </c>
      <c r="AL30" s="221"/>
      <c r="AM30" s="221"/>
      <c r="AN30" s="221"/>
      <c r="AO30" s="221"/>
      <c r="AP30" s="38"/>
      <c r="AQ30" s="38"/>
      <c r="AR30" s="39"/>
      <c r="BE30" s="229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2">
        <v>0.21</v>
      </c>
      <c r="M31" s="221"/>
      <c r="N31" s="221"/>
      <c r="O31" s="221"/>
      <c r="P31" s="221"/>
      <c r="Q31" s="38"/>
      <c r="R31" s="38"/>
      <c r="S31" s="38"/>
      <c r="T31" s="38"/>
      <c r="U31" s="38"/>
      <c r="V31" s="38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F31" s="38"/>
      <c r="AG31" s="38"/>
      <c r="AH31" s="38"/>
      <c r="AI31" s="38"/>
      <c r="AJ31" s="38"/>
      <c r="AK31" s="220">
        <v>0</v>
      </c>
      <c r="AL31" s="221"/>
      <c r="AM31" s="221"/>
      <c r="AN31" s="221"/>
      <c r="AO31" s="221"/>
      <c r="AP31" s="38"/>
      <c r="AQ31" s="38"/>
      <c r="AR31" s="39"/>
      <c r="BE31" s="229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2">
        <v>0.12</v>
      </c>
      <c r="M32" s="221"/>
      <c r="N32" s="221"/>
      <c r="O32" s="221"/>
      <c r="P32" s="221"/>
      <c r="Q32" s="38"/>
      <c r="R32" s="38"/>
      <c r="S32" s="38"/>
      <c r="T32" s="38"/>
      <c r="U32" s="38"/>
      <c r="V32" s="38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F32" s="38"/>
      <c r="AG32" s="38"/>
      <c r="AH32" s="38"/>
      <c r="AI32" s="38"/>
      <c r="AJ32" s="38"/>
      <c r="AK32" s="220">
        <v>0</v>
      </c>
      <c r="AL32" s="221"/>
      <c r="AM32" s="221"/>
      <c r="AN32" s="221"/>
      <c r="AO32" s="221"/>
      <c r="AP32" s="38"/>
      <c r="AQ32" s="38"/>
      <c r="AR32" s="39"/>
      <c r="BE32" s="229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2">
        <v>0</v>
      </c>
      <c r="M33" s="221"/>
      <c r="N33" s="221"/>
      <c r="O33" s="221"/>
      <c r="P33" s="221"/>
      <c r="Q33" s="38"/>
      <c r="R33" s="38"/>
      <c r="S33" s="38"/>
      <c r="T33" s="38"/>
      <c r="U33" s="38"/>
      <c r="V33" s="38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8"/>
      <c r="AG33" s="38"/>
      <c r="AH33" s="38"/>
      <c r="AI33" s="38"/>
      <c r="AJ33" s="38"/>
      <c r="AK33" s="220">
        <v>0</v>
      </c>
      <c r="AL33" s="221"/>
      <c r="AM33" s="221"/>
      <c r="AN33" s="221"/>
      <c r="AO33" s="221"/>
      <c r="AP33" s="38"/>
      <c r="AQ33" s="38"/>
      <c r="AR33" s="39"/>
      <c r="BE33" s="22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8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6" t="s">
        <v>45</v>
      </c>
      <c r="Y35" s="224"/>
      <c r="Z35" s="224"/>
      <c r="AA35" s="224"/>
      <c r="AB35" s="224"/>
      <c r="AC35" s="42"/>
      <c r="AD35" s="42"/>
      <c r="AE35" s="42"/>
      <c r="AF35" s="42"/>
      <c r="AG35" s="42"/>
      <c r="AH35" s="42"/>
      <c r="AI35" s="42"/>
      <c r="AJ35" s="42"/>
      <c r="AK35" s="223">
        <f>SUM(AK26:AK33)</f>
        <v>0</v>
      </c>
      <c r="AL35" s="224"/>
      <c r="AM35" s="224"/>
      <c r="AN35" s="224"/>
      <c r="AO35" s="22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9" t="str">
        <f>K6</f>
        <v>Příloha č. 4a - Výkaz výměr (002)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1" t="str">
        <f>IF(AN8= "","",AN8)</f>
        <v>13. 8. 2024</v>
      </c>
      <c r="AN87" s="251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52" t="str">
        <f>IF(E17="","",E17)</f>
        <v xml:space="preserve"> </v>
      </c>
      <c r="AN89" s="253"/>
      <c r="AO89" s="253"/>
      <c r="AP89" s="253"/>
      <c r="AQ89" s="33"/>
      <c r="AR89" s="36"/>
      <c r="AS89" s="254" t="s">
        <v>53</v>
      </c>
      <c r="AT89" s="25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52" t="str">
        <f>IF(E20="","",E20)</f>
        <v xml:space="preserve"> </v>
      </c>
      <c r="AN90" s="253"/>
      <c r="AO90" s="253"/>
      <c r="AP90" s="253"/>
      <c r="AQ90" s="33"/>
      <c r="AR90" s="36"/>
      <c r="AS90" s="256"/>
      <c r="AT90" s="25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8"/>
      <c r="AT91" s="25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2" t="s">
        <v>54</v>
      </c>
      <c r="D92" s="243"/>
      <c r="E92" s="243"/>
      <c r="F92" s="243"/>
      <c r="G92" s="243"/>
      <c r="H92" s="70"/>
      <c r="I92" s="245" t="s">
        <v>55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4" t="s">
        <v>56</v>
      </c>
      <c r="AH92" s="243"/>
      <c r="AI92" s="243"/>
      <c r="AJ92" s="243"/>
      <c r="AK92" s="243"/>
      <c r="AL92" s="243"/>
      <c r="AM92" s="243"/>
      <c r="AN92" s="245" t="s">
        <v>57</v>
      </c>
      <c r="AO92" s="243"/>
      <c r="AP92" s="246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ROUND(SUM(AG95:AG99),2)</f>
        <v>0</v>
      </c>
      <c r="AH94" s="247"/>
      <c r="AI94" s="247"/>
      <c r="AJ94" s="247"/>
      <c r="AK94" s="247"/>
      <c r="AL94" s="247"/>
      <c r="AM94" s="247"/>
      <c r="AN94" s="248">
        <f t="shared" ref="AN94:AN99" si="0">SUM(AG94,AT94)</f>
        <v>0</v>
      </c>
      <c r="AO94" s="248"/>
      <c r="AP94" s="248"/>
      <c r="AQ94" s="82" t="s">
        <v>1</v>
      </c>
      <c r="AR94" s="83"/>
      <c r="AS94" s="84">
        <f>ROUND(SUM(AS95:AS99),2)</f>
        <v>0</v>
      </c>
      <c r="AT94" s="85">
        <f t="shared" ref="AT94:AT99" si="1">ROUND(SUM(AV94:AW94),2)</f>
        <v>0</v>
      </c>
      <c r="AU94" s="86">
        <f>ROUND(SUM(AU95:AU99),5)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ROUND(SUM(AZ95:AZ99),2)</f>
        <v>0</v>
      </c>
      <c r="BA94" s="85">
        <f>ROUND(SUM(BA95:BA99),2)</f>
        <v>0</v>
      </c>
      <c r="BB94" s="85">
        <f>ROUND(SUM(BB95:BB99),2)</f>
        <v>0</v>
      </c>
      <c r="BC94" s="85">
        <f>ROUND(SUM(BC95:BC99),2)</f>
        <v>0</v>
      </c>
      <c r="BD94" s="87">
        <f>ROUND(SUM(BD95:BD99),2)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41" t="s">
        <v>77</v>
      </c>
      <c r="E95" s="241"/>
      <c r="F95" s="241"/>
      <c r="G95" s="241"/>
      <c r="H95" s="241"/>
      <c r="I95" s="93"/>
      <c r="J95" s="241" t="s">
        <v>78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39">
        <f>'01 - Rozvody LAN'!J30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0"/>
      <c r="AQ95" s="94" t="s">
        <v>79</v>
      </c>
      <c r="AR95" s="95"/>
      <c r="AS95" s="96">
        <v>0</v>
      </c>
      <c r="AT95" s="97">
        <f t="shared" si="1"/>
        <v>0</v>
      </c>
      <c r="AU95" s="98">
        <f>'01 - Rozvody LAN'!P122</f>
        <v>0</v>
      </c>
      <c r="AV95" s="97">
        <f>'01 - Rozvody LAN'!J33</f>
        <v>0</v>
      </c>
      <c r="AW95" s="97">
        <f>'01 - Rozvody LAN'!J34</f>
        <v>0</v>
      </c>
      <c r="AX95" s="97">
        <f>'01 - Rozvody LAN'!J35</f>
        <v>0</v>
      </c>
      <c r="AY95" s="97">
        <f>'01 - Rozvody LAN'!J36</f>
        <v>0</v>
      </c>
      <c r="AZ95" s="97">
        <f>'01 - Rozvody LAN'!F33</f>
        <v>0</v>
      </c>
      <c r="BA95" s="97">
        <f>'01 - Rozvody LAN'!F34</f>
        <v>0</v>
      </c>
      <c r="BB95" s="97">
        <f>'01 - Rozvody LAN'!F35</f>
        <v>0</v>
      </c>
      <c r="BC95" s="97">
        <f>'01 - Rozvody LAN'!F36</f>
        <v>0</v>
      </c>
      <c r="BD95" s="99">
        <f>'01 - Rozvody LAN'!F37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41" t="s">
        <v>83</v>
      </c>
      <c r="E96" s="241"/>
      <c r="F96" s="241"/>
      <c r="G96" s="241"/>
      <c r="H96" s="241"/>
      <c r="I96" s="93"/>
      <c r="J96" s="241" t="s">
        <v>84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39">
        <f>'02 - Zabezpečení LAN a WIFI'!J30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94" t="s">
        <v>79</v>
      </c>
      <c r="AR96" s="95"/>
      <c r="AS96" s="96">
        <v>0</v>
      </c>
      <c r="AT96" s="97">
        <f t="shared" si="1"/>
        <v>0</v>
      </c>
      <c r="AU96" s="98">
        <f>'02 - Zabezpečení LAN a WIFI'!P118</f>
        <v>0</v>
      </c>
      <c r="AV96" s="97">
        <f>'02 - Zabezpečení LAN a WIFI'!J33</f>
        <v>0</v>
      </c>
      <c r="AW96" s="97">
        <f>'02 - Zabezpečení LAN a WIFI'!J34</f>
        <v>0</v>
      </c>
      <c r="AX96" s="97">
        <f>'02 - Zabezpečení LAN a WIFI'!J35</f>
        <v>0</v>
      </c>
      <c r="AY96" s="97">
        <f>'02 - Zabezpečení LAN a WIFI'!J36</f>
        <v>0</v>
      </c>
      <c r="AZ96" s="97">
        <f>'02 - Zabezpečení LAN a WIFI'!F33</f>
        <v>0</v>
      </c>
      <c r="BA96" s="97">
        <f>'02 - Zabezpečení LAN a WIFI'!F34</f>
        <v>0</v>
      </c>
      <c r="BB96" s="97">
        <f>'02 - Zabezpečení LAN a WIFI'!F35</f>
        <v>0</v>
      </c>
      <c r="BC96" s="97">
        <f>'02 - Zabezpečení LAN a WIFI'!F36</f>
        <v>0</v>
      </c>
      <c r="BD96" s="99">
        <f>'02 - Zabezpečení LAN a WIFI'!F37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91" s="7" customFormat="1" ht="16.5" customHeight="1">
      <c r="A97" s="90" t="s">
        <v>76</v>
      </c>
      <c r="B97" s="91"/>
      <c r="C97" s="92"/>
      <c r="D97" s="241" t="s">
        <v>86</v>
      </c>
      <c r="E97" s="241"/>
      <c r="F97" s="241"/>
      <c r="G97" s="241"/>
      <c r="H97" s="241"/>
      <c r="I97" s="93"/>
      <c r="J97" s="241" t="s">
        <v>428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39">
        <f>'03 - Centrální logování a...'!J30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94" t="s">
        <v>79</v>
      </c>
      <c r="AR97" s="95"/>
      <c r="AS97" s="96">
        <v>0</v>
      </c>
      <c r="AT97" s="97">
        <f t="shared" si="1"/>
        <v>0</v>
      </c>
      <c r="AU97" s="98">
        <f>'03 - Centrální logování a...'!P116</f>
        <v>0</v>
      </c>
      <c r="AV97" s="97">
        <f>'03 - Centrální logování a...'!J33</f>
        <v>0</v>
      </c>
      <c r="AW97" s="97">
        <f>'03 - Centrální logování a...'!J34</f>
        <v>0</v>
      </c>
      <c r="AX97" s="97">
        <f>'03 - Centrální logování a...'!J35</f>
        <v>0</v>
      </c>
      <c r="AY97" s="97">
        <f>'03 - Centrální logování a...'!J36</f>
        <v>0</v>
      </c>
      <c r="AZ97" s="97">
        <f>'03 - Centrální logování a...'!F33</f>
        <v>0</v>
      </c>
      <c r="BA97" s="97">
        <f>'03 - Centrální logování a...'!F34</f>
        <v>0</v>
      </c>
      <c r="BB97" s="97">
        <f>'03 - Centrální logování a...'!F35</f>
        <v>0</v>
      </c>
      <c r="BC97" s="97">
        <f>'03 - Centrální logování a...'!F36</f>
        <v>0</v>
      </c>
      <c r="BD97" s="99">
        <f>'03 - Centrální logování a...'!F37</f>
        <v>0</v>
      </c>
      <c r="BT97" s="100" t="s">
        <v>80</v>
      </c>
      <c r="BV97" s="100" t="s">
        <v>14</v>
      </c>
      <c r="BW97" s="100" t="s">
        <v>87</v>
      </c>
      <c r="BX97" s="100" t="s">
        <v>5</v>
      </c>
      <c r="CL97" s="100" t="s">
        <v>1</v>
      </c>
      <c r="CM97" s="100" t="s">
        <v>82</v>
      </c>
    </row>
    <row r="98" spans="1:91" s="7" customFormat="1" ht="27" customHeight="1">
      <c r="A98" s="90" t="s">
        <v>76</v>
      </c>
      <c r="B98" s="91"/>
      <c r="C98" s="92"/>
      <c r="D98" s="241" t="s">
        <v>88</v>
      </c>
      <c r="E98" s="241"/>
      <c r="F98" s="241"/>
      <c r="G98" s="241"/>
      <c r="H98" s="241"/>
      <c r="I98" s="93"/>
      <c r="J98" s="241" t="s">
        <v>429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39">
        <f>'04 - Server, diskové pole...'!J30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94" t="s">
        <v>79</v>
      </c>
      <c r="AR98" s="95"/>
      <c r="AS98" s="96">
        <v>0</v>
      </c>
      <c r="AT98" s="97">
        <f t="shared" si="1"/>
        <v>0</v>
      </c>
      <c r="AU98" s="98">
        <f>'04 - Server, diskové pole...'!P118</f>
        <v>0</v>
      </c>
      <c r="AV98" s="97">
        <f>'04 - Server, diskové pole...'!J33</f>
        <v>0</v>
      </c>
      <c r="AW98" s="97">
        <f>'04 - Server, diskové pole...'!J34</f>
        <v>0</v>
      </c>
      <c r="AX98" s="97">
        <f>'04 - Server, diskové pole...'!J35</f>
        <v>0</v>
      </c>
      <c r="AY98" s="97">
        <f>'04 - Server, diskové pole...'!J36</f>
        <v>0</v>
      </c>
      <c r="AZ98" s="97">
        <f>'04 - Server, diskové pole...'!F33</f>
        <v>0</v>
      </c>
      <c r="BA98" s="97">
        <f>'04 - Server, diskové pole...'!F34</f>
        <v>0</v>
      </c>
      <c r="BB98" s="97">
        <f>'04 - Server, diskové pole...'!F35</f>
        <v>0</v>
      </c>
      <c r="BC98" s="97">
        <f>'04 - Server, diskové pole...'!F36</f>
        <v>0</v>
      </c>
      <c r="BD98" s="99">
        <f>'04 - Server, diskové pole...'!F37</f>
        <v>0</v>
      </c>
      <c r="BT98" s="100" t="s">
        <v>80</v>
      </c>
      <c r="BV98" s="100" t="s">
        <v>14</v>
      </c>
      <c r="BW98" s="100" t="s">
        <v>89</v>
      </c>
      <c r="BX98" s="100" t="s">
        <v>5</v>
      </c>
      <c r="CL98" s="100" t="s">
        <v>1</v>
      </c>
      <c r="CM98" s="100" t="s">
        <v>82</v>
      </c>
    </row>
    <row r="99" spans="1:91" s="7" customFormat="1" ht="16.5" customHeight="1">
      <c r="A99" s="90" t="s">
        <v>76</v>
      </c>
      <c r="B99" s="91"/>
      <c r="C99" s="92"/>
      <c r="D99" s="241" t="s">
        <v>90</v>
      </c>
      <c r="E99" s="241"/>
      <c r="F99" s="241"/>
      <c r="G99" s="241"/>
      <c r="H99" s="241"/>
      <c r="I99" s="93"/>
      <c r="J99" s="241" t="s">
        <v>91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39">
        <f>'05 - VRN'!J30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94" t="s">
        <v>79</v>
      </c>
      <c r="AR99" s="95"/>
      <c r="AS99" s="101">
        <v>0</v>
      </c>
      <c r="AT99" s="102">
        <f t="shared" si="1"/>
        <v>0</v>
      </c>
      <c r="AU99" s="103">
        <f>'05 - VRN'!P123</f>
        <v>0</v>
      </c>
      <c r="AV99" s="102">
        <f>'05 - VRN'!J33</f>
        <v>0</v>
      </c>
      <c r="AW99" s="102">
        <f>'05 - VRN'!J34</f>
        <v>0</v>
      </c>
      <c r="AX99" s="102">
        <f>'05 - VRN'!J35</f>
        <v>0</v>
      </c>
      <c r="AY99" s="102">
        <f>'05 - VRN'!J36</f>
        <v>0</v>
      </c>
      <c r="AZ99" s="102">
        <f>'05 - VRN'!F33</f>
        <v>0</v>
      </c>
      <c r="BA99" s="102">
        <f>'05 - VRN'!F34</f>
        <v>0</v>
      </c>
      <c r="BB99" s="102">
        <f>'05 - VRN'!F35</f>
        <v>0</v>
      </c>
      <c r="BC99" s="102">
        <f>'05 - VRN'!F36</f>
        <v>0</v>
      </c>
      <c r="BD99" s="104">
        <f>'05 - VRN'!F37</f>
        <v>0</v>
      </c>
      <c r="BT99" s="100" t="s">
        <v>80</v>
      </c>
      <c r="BV99" s="100" t="s">
        <v>14</v>
      </c>
      <c r="BW99" s="100" t="s">
        <v>92</v>
      </c>
      <c r="BX99" s="100" t="s">
        <v>5</v>
      </c>
      <c r="CL99" s="100" t="s">
        <v>1</v>
      </c>
      <c r="CM99" s="100" t="s">
        <v>82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sheetProtection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Rozvody LAN'!C2" display="/"/>
    <hyperlink ref="A96" location="'02 - Zabezpečení LAN a WIFI'!C2" display="/"/>
    <hyperlink ref="A97" location="'03 - Centrální logování a...'!C2" display="/"/>
    <hyperlink ref="A98" location="'04 - Server, diskové pole...'!C2" display="/"/>
    <hyperlink ref="A99" location="'0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opLeftCell="A67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Příloha č. 4a - Výkaz výměr (002)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95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13. 8. 2024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ROUND((SUM(BE122:BE174)),  2)</f>
        <v>0</v>
      </c>
      <c r="G33" s="31"/>
      <c r="H33" s="31"/>
      <c r="I33" s="121">
        <v>0.21</v>
      </c>
      <c r="J33" s="120">
        <f>ROUND(((SUM(BE122:BE174))*I33),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ROUND((SUM(BF122:BF174)),  2)</f>
        <v>0</v>
      </c>
      <c r="G34" s="31"/>
      <c r="H34" s="31"/>
      <c r="I34" s="121">
        <v>0.12</v>
      </c>
      <c r="J34" s="120">
        <f>ROUND(((SUM(BF122:BF174))*I34),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ROUND((SUM(BG122:BG174)),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ROUND((SUM(BH122:BH174)),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ROUND((SUM(BI122:BI174)),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Příloha č. 4a - Výkaz výměr (002)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9" t="str">
        <f>E9</f>
        <v>01 - Rozvody LAN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13. 8. 2024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102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9" customFormat="1" ht="24.95" customHeight="1">
      <c r="B99" s="144"/>
      <c r="C99" s="145"/>
      <c r="D99" s="146" t="s">
        <v>103</v>
      </c>
      <c r="E99" s="147"/>
      <c r="F99" s="147"/>
      <c r="G99" s="147"/>
      <c r="H99" s="147"/>
      <c r="I99" s="147"/>
      <c r="J99" s="148">
        <f>J126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104</v>
      </c>
      <c r="E100" s="153"/>
      <c r="F100" s="153"/>
      <c r="G100" s="153"/>
      <c r="H100" s="153"/>
      <c r="I100" s="153"/>
      <c r="J100" s="154">
        <f>J127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105</v>
      </c>
      <c r="E101" s="153"/>
      <c r="F101" s="153"/>
      <c r="G101" s="153"/>
      <c r="H101" s="153"/>
      <c r="I101" s="153"/>
      <c r="J101" s="154">
        <f>J136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106</v>
      </c>
      <c r="E102" s="153"/>
      <c r="F102" s="153"/>
      <c r="G102" s="153"/>
      <c r="H102" s="153"/>
      <c r="I102" s="153"/>
      <c r="J102" s="154">
        <f>J167</f>
        <v>0</v>
      </c>
      <c r="K102" s="151"/>
      <c r="L102" s="155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107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1" t="str">
        <f>E7</f>
        <v>Příloha č. 4a - Výkaz výměr (002)</v>
      </c>
      <c r="F112" s="262"/>
      <c r="G112" s="262"/>
      <c r="H112" s="262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9" t="str">
        <f>E9</f>
        <v>01 - Rozvody LAN</v>
      </c>
      <c r="F114" s="260"/>
      <c r="G114" s="260"/>
      <c r="H114" s="260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13. 8. 2024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 xml:space="preserve"> </v>
      </c>
      <c r="G118" s="33"/>
      <c r="H118" s="33"/>
      <c r="I118" s="26" t="s">
        <v>29</v>
      </c>
      <c r="J118" s="29" t="str">
        <f>E21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27</v>
      </c>
      <c r="D119" s="33"/>
      <c r="E119" s="33"/>
      <c r="F119" s="24" t="str">
        <f>IF(E18="","",E18)</f>
        <v>Vyplň údaj</v>
      </c>
      <c r="G119" s="33"/>
      <c r="H119" s="33"/>
      <c r="I119" s="26" t="s">
        <v>31</v>
      </c>
      <c r="J119" s="29" t="str">
        <f>E24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108</v>
      </c>
      <c r="D121" s="159" t="s">
        <v>58</v>
      </c>
      <c r="E121" s="159" t="s">
        <v>54</v>
      </c>
      <c r="F121" s="159" t="s">
        <v>55</v>
      </c>
      <c r="G121" s="159" t="s">
        <v>109</v>
      </c>
      <c r="H121" s="159" t="s">
        <v>110</v>
      </c>
      <c r="I121" s="159" t="s">
        <v>111</v>
      </c>
      <c r="J121" s="159" t="s">
        <v>98</v>
      </c>
      <c r="K121" s="160" t="s">
        <v>112</v>
      </c>
      <c r="L121" s="161"/>
      <c r="M121" s="72" t="s">
        <v>1</v>
      </c>
      <c r="N121" s="73" t="s">
        <v>37</v>
      </c>
      <c r="O121" s="73" t="s">
        <v>113</v>
      </c>
      <c r="P121" s="73" t="s">
        <v>114</v>
      </c>
      <c r="Q121" s="73" t="s">
        <v>115</v>
      </c>
      <c r="R121" s="73" t="s">
        <v>116</v>
      </c>
      <c r="S121" s="73" t="s">
        <v>117</v>
      </c>
      <c r="T121" s="74" t="s">
        <v>118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119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P123+P126</f>
        <v>0</v>
      </c>
      <c r="Q122" s="76"/>
      <c r="R122" s="164">
        <f>R123+R126</f>
        <v>0</v>
      </c>
      <c r="S122" s="76"/>
      <c r="T122" s="165">
        <f>T123+T126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72</v>
      </c>
      <c r="AU122" s="14" t="s">
        <v>100</v>
      </c>
      <c r="BK122" s="166">
        <f>BK123+BK126</f>
        <v>0</v>
      </c>
    </row>
    <row r="123" spans="1:65" s="12" customFormat="1" ht="25.9" customHeight="1">
      <c r="B123" s="167"/>
      <c r="C123" s="168"/>
      <c r="D123" s="169" t="s">
        <v>72</v>
      </c>
      <c r="E123" s="170" t="s">
        <v>120</v>
      </c>
      <c r="F123" s="170" t="s">
        <v>121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P124</f>
        <v>0</v>
      </c>
      <c r="Q123" s="175"/>
      <c r="R123" s="176">
        <f>R124</f>
        <v>0</v>
      </c>
      <c r="S123" s="175"/>
      <c r="T123" s="177">
        <f>T124</f>
        <v>0</v>
      </c>
      <c r="AR123" s="178" t="s">
        <v>80</v>
      </c>
      <c r="AT123" s="179" t="s">
        <v>72</v>
      </c>
      <c r="AU123" s="179" t="s">
        <v>73</v>
      </c>
      <c r="AY123" s="178" t="s">
        <v>122</v>
      </c>
      <c r="BK123" s="180">
        <f>BK124</f>
        <v>0</v>
      </c>
    </row>
    <row r="124" spans="1:65" s="12" customFormat="1" ht="22.9" customHeight="1">
      <c r="B124" s="167"/>
      <c r="C124" s="168"/>
      <c r="D124" s="169" t="s">
        <v>72</v>
      </c>
      <c r="E124" s="181" t="s">
        <v>123</v>
      </c>
      <c r="F124" s="181" t="s">
        <v>124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P125</f>
        <v>0</v>
      </c>
      <c r="Q124" s="175"/>
      <c r="R124" s="176">
        <f>R125</f>
        <v>0</v>
      </c>
      <c r="S124" s="175"/>
      <c r="T124" s="177">
        <f>T125</f>
        <v>0</v>
      </c>
      <c r="AR124" s="178" t="s">
        <v>80</v>
      </c>
      <c r="AT124" s="179" t="s">
        <v>72</v>
      </c>
      <c r="AU124" s="179" t="s">
        <v>80</v>
      </c>
      <c r="AY124" s="178" t="s">
        <v>122</v>
      </c>
      <c r="BK124" s="180">
        <f>BK125</f>
        <v>0</v>
      </c>
    </row>
    <row r="125" spans="1:65" s="2" customFormat="1" ht="66.75" customHeight="1">
      <c r="A125" s="31"/>
      <c r="B125" s="32"/>
      <c r="C125" s="183" t="s">
        <v>125</v>
      </c>
      <c r="D125" s="183" t="s">
        <v>126</v>
      </c>
      <c r="E125" s="184" t="s">
        <v>127</v>
      </c>
      <c r="F125" s="185" t="s">
        <v>128</v>
      </c>
      <c r="G125" s="186" t="s">
        <v>129</v>
      </c>
      <c r="H125" s="187">
        <v>65</v>
      </c>
      <c r="I125" s="188"/>
      <c r="J125" s="189">
        <f>ROUND(I125*H125,2)</f>
        <v>0</v>
      </c>
      <c r="K125" s="185" t="s">
        <v>1</v>
      </c>
      <c r="L125" s="36"/>
      <c r="M125" s="190" t="s">
        <v>1</v>
      </c>
      <c r="N125" s="191" t="s">
        <v>38</v>
      </c>
      <c r="O125" s="6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130</v>
      </c>
      <c r="AT125" s="194" t="s">
        <v>126</v>
      </c>
      <c r="AU125" s="194" t="s">
        <v>82</v>
      </c>
      <c r="AY125" s="14" t="s">
        <v>122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4" t="s">
        <v>80</v>
      </c>
      <c r="BK125" s="195">
        <f>ROUND(I125*H125,2)</f>
        <v>0</v>
      </c>
      <c r="BL125" s="14" t="s">
        <v>130</v>
      </c>
      <c r="BM125" s="194" t="s">
        <v>131</v>
      </c>
    </row>
    <row r="126" spans="1:65" s="12" customFormat="1" ht="25.9" customHeight="1">
      <c r="B126" s="167"/>
      <c r="C126" s="168"/>
      <c r="D126" s="169" t="s">
        <v>72</v>
      </c>
      <c r="E126" s="170" t="s">
        <v>132</v>
      </c>
      <c r="F126" s="170" t="s">
        <v>133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P127+P136+P167</f>
        <v>0</v>
      </c>
      <c r="Q126" s="175"/>
      <c r="R126" s="176">
        <f>R127+R136+R167</f>
        <v>0</v>
      </c>
      <c r="S126" s="175"/>
      <c r="T126" s="177">
        <f>T127+T136+T167</f>
        <v>0</v>
      </c>
      <c r="AR126" s="178" t="s">
        <v>82</v>
      </c>
      <c r="AT126" s="179" t="s">
        <v>72</v>
      </c>
      <c r="AU126" s="179" t="s">
        <v>73</v>
      </c>
      <c r="AY126" s="178" t="s">
        <v>122</v>
      </c>
      <c r="BK126" s="180">
        <f>BK127+BK136+BK167</f>
        <v>0</v>
      </c>
    </row>
    <row r="127" spans="1:65" s="12" customFormat="1" ht="22.9" customHeight="1">
      <c r="B127" s="167"/>
      <c r="C127" s="168"/>
      <c r="D127" s="169" t="s">
        <v>72</v>
      </c>
      <c r="E127" s="181" t="s">
        <v>134</v>
      </c>
      <c r="F127" s="181" t="s">
        <v>135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SUM(P128:P135)</f>
        <v>0</v>
      </c>
      <c r="Q127" s="175"/>
      <c r="R127" s="176">
        <f>SUM(R128:R135)</f>
        <v>0</v>
      </c>
      <c r="S127" s="175"/>
      <c r="T127" s="177">
        <f>SUM(T128:T135)</f>
        <v>0</v>
      </c>
      <c r="AR127" s="178" t="s">
        <v>82</v>
      </c>
      <c r="AT127" s="179" t="s">
        <v>72</v>
      </c>
      <c r="AU127" s="179" t="s">
        <v>80</v>
      </c>
      <c r="AY127" s="178" t="s">
        <v>122</v>
      </c>
      <c r="BK127" s="180">
        <f>SUM(BK128:BK135)</f>
        <v>0</v>
      </c>
    </row>
    <row r="128" spans="1:65" s="2" customFormat="1" ht="24.2" customHeight="1">
      <c r="A128" s="31"/>
      <c r="B128" s="32"/>
      <c r="C128" s="196" t="s">
        <v>136</v>
      </c>
      <c r="D128" s="196" t="s">
        <v>137</v>
      </c>
      <c r="E128" s="197" t="s">
        <v>138</v>
      </c>
      <c r="F128" s="198" t="s">
        <v>139</v>
      </c>
      <c r="G128" s="199" t="s">
        <v>129</v>
      </c>
      <c r="H128" s="200">
        <v>100</v>
      </c>
      <c r="I128" s="201"/>
      <c r="J128" s="202">
        <f t="shared" ref="J128:J135" si="0">ROUND(I128*H128,2)</f>
        <v>0</v>
      </c>
      <c r="K128" s="198" t="s">
        <v>1</v>
      </c>
      <c r="L128" s="203"/>
      <c r="M128" s="204" t="s">
        <v>1</v>
      </c>
      <c r="N128" s="205" t="s">
        <v>38</v>
      </c>
      <c r="O128" s="68"/>
      <c r="P128" s="192">
        <f t="shared" ref="P128:P135" si="1">O128*H128</f>
        <v>0</v>
      </c>
      <c r="Q128" s="192">
        <v>0</v>
      </c>
      <c r="R128" s="192">
        <f t="shared" ref="R128:R135" si="2">Q128*H128</f>
        <v>0</v>
      </c>
      <c r="S128" s="192">
        <v>0</v>
      </c>
      <c r="T128" s="193">
        <f t="shared" ref="T128:T135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140</v>
      </c>
      <c r="AT128" s="194" t="s">
        <v>137</v>
      </c>
      <c r="AU128" s="194" t="s">
        <v>82</v>
      </c>
      <c r="AY128" s="14" t="s">
        <v>122</v>
      </c>
      <c r="BE128" s="195">
        <f t="shared" ref="BE128:BE135" si="4">IF(N128="základní",J128,0)</f>
        <v>0</v>
      </c>
      <c r="BF128" s="195">
        <f t="shared" ref="BF128:BF135" si="5">IF(N128="snížená",J128,0)</f>
        <v>0</v>
      </c>
      <c r="BG128" s="195">
        <f t="shared" ref="BG128:BG135" si="6">IF(N128="zákl. přenesená",J128,0)</f>
        <v>0</v>
      </c>
      <c r="BH128" s="195">
        <f t="shared" ref="BH128:BH135" si="7">IF(N128="sníž. přenesená",J128,0)</f>
        <v>0</v>
      </c>
      <c r="BI128" s="195">
        <f t="shared" ref="BI128:BI135" si="8">IF(N128="nulová",J128,0)</f>
        <v>0</v>
      </c>
      <c r="BJ128" s="14" t="s">
        <v>80</v>
      </c>
      <c r="BK128" s="195">
        <f t="shared" ref="BK128:BK135" si="9">ROUND(I128*H128,2)</f>
        <v>0</v>
      </c>
      <c r="BL128" s="14" t="s">
        <v>141</v>
      </c>
      <c r="BM128" s="194" t="s">
        <v>142</v>
      </c>
    </row>
    <row r="129" spans="1:65" s="2" customFormat="1" ht="49.15" customHeight="1">
      <c r="A129" s="31"/>
      <c r="B129" s="32"/>
      <c r="C129" s="183" t="s">
        <v>143</v>
      </c>
      <c r="D129" s="183" t="s">
        <v>126</v>
      </c>
      <c r="E129" s="184" t="s">
        <v>144</v>
      </c>
      <c r="F129" s="185" t="s">
        <v>145</v>
      </c>
      <c r="G129" s="186" t="s">
        <v>129</v>
      </c>
      <c r="H129" s="187">
        <v>100</v>
      </c>
      <c r="I129" s="188"/>
      <c r="J129" s="189">
        <f t="shared" si="0"/>
        <v>0</v>
      </c>
      <c r="K129" s="185" t="s">
        <v>1</v>
      </c>
      <c r="L129" s="36"/>
      <c r="M129" s="190" t="s">
        <v>1</v>
      </c>
      <c r="N129" s="191" t="s">
        <v>38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141</v>
      </c>
      <c r="AT129" s="194" t="s">
        <v>126</v>
      </c>
      <c r="AU129" s="194" t="s">
        <v>82</v>
      </c>
      <c r="AY129" s="14" t="s">
        <v>122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80</v>
      </c>
      <c r="BK129" s="195">
        <f t="shared" si="9"/>
        <v>0</v>
      </c>
      <c r="BL129" s="14" t="s">
        <v>141</v>
      </c>
      <c r="BM129" s="194" t="s">
        <v>146</v>
      </c>
    </row>
    <row r="130" spans="1:65" s="2" customFormat="1" ht="33" customHeight="1">
      <c r="A130" s="31"/>
      <c r="B130" s="32"/>
      <c r="C130" s="183" t="s">
        <v>147</v>
      </c>
      <c r="D130" s="183" t="s">
        <v>126</v>
      </c>
      <c r="E130" s="184" t="s">
        <v>148</v>
      </c>
      <c r="F130" s="185" t="s">
        <v>149</v>
      </c>
      <c r="G130" s="186" t="s">
        <v>150</v>
      </c>
      <c r="H130" s="187">
        <v>9</v>
      </c>
      <c r="I130" s="188"/>
      <c r="J130" s="189">
        <f t="shared" si="0"/>
        <v>0</v>
      </c>
      <c r="K130" s="185" t="s">
        <v>1</v>
      </c>
      <c r="L130" s="36"/>
      <c r="M130" s="190" t="s">
        <v>1</v>
      </c>
      <c r="N130" s="191" t="s">
        <v>38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141</v>
      </c>
      <c r="AT130" s="194" t="s">
        <v>126</v>
      </c>
      <c r="AU130" s="194" t="s">
        <v>82</v>
      </c>
      <c r="AY130" s="14" t="s">
        <v>122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80</v>
      </c>
      <c r="BK130" s="195">
        <f t="shared" si="9"/>
        <v>0</v>
      </c>
      <c r="BL130" s="14" t="s">
        <v>141</v>
      </c>
      <c r="BM130" s="194" t="s">
        <v>151</v>
      </c>
    </row>
    <row r="131" spans="1:65" s="2" customFormat="1" ht="37.9" customHeight="1">
      <c r="A131" s="31"/>
      <c r="B131" s="32"/>
      <c r="C131" s="183" t="s">
        <v>152</v>
      </c>
      <c r="D131" s="183" t="s">
        <v>126</v>
      </c>
      <c r="E131" s="184" t="s">
        <v>153</v>
      </c>
      <c r="F131" s="185" t="s">
        <v>154</v>
      </c>
      <c r="G131" s="186" t="s">
        <v>150</v>
      </c>
      <c r="H131" s="187">
        <v>3</v>
      </c>
      <c r="I131" s="188"/>
      <c r="J131" s="189">
        <f t="shared" si="0"/>
        <v>0</v>
      </c>
      <c r="K131" s="185" t="s">
        <v>1</v>
      </c>
      <c r="L131" s="36"/>
      <c r="M131" s="190" t="s">
        <v>1</v>
      </c>
      <c r="N131" s="191" t="s">
        <v>38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141</v>
      </c>
      <c r="AT131" s="194" t="s">
        <v>126</v>
      </c>
      <c r="AU131" s="194" t="s">
        <v>82</v>
      </c>
      <c r="AY131" s="14" t="s">
        <v>122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80</v>
      </c>
      <c r="BK131" s="195">
        <f t="shared" si="9"/>
        <v>0</v>
      </c>
      <c r="BL131" s="14" t="s">
        <v>141</v>
      </c>
      <c r="BM131" s="194" t="s">
        <v>155</v>
      </c>
    </row>
    <row r="132" spans="1:65" s="2" customFormat="1" ht="24.2" customHeight="1">
      <c r="A132" s="31"/>
      <c r="B132" s="32"/>
      <c r="C132" s="196" t="s">
        <v>156</v>
      </c>
      <c r="D132" s="196" t="s">
        <v>137</v>
      </c>
      <c r="E132" s="197" t="s">
        <v>157</v>
      </c>
      <c r="F132" s="198" t="s">
        <v>158</v>
      </c>
      <c r="G132" s="199" t="s">
        <v>150</v>
      </c>
      <c r="H132" s="200">
        <v>3</v>
      </c>
      <c r="I132" s="201"/>
      <c r="J132" s="202">
        <f t="shared" si="0"/>
        <v>0</v>
      </c>
      <c r="K132" s="198" t="s">
        <v>1</v>
      </c>
      <c r="L132" s="203"/>
      <c r="M132" s="204" t="s">
        <v>1</v>
      </c>
      <c r="N132" s="205" t="s">
        <v>38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140</v>
      </c>
      <c r="AT132" s="194" t="s">
        <v>137</v>
      </c>
      <c r="AU132" s="194" t="s">
        <v>82</v>
      </c>
      <c r="AY132" s="14" t="s">
        <v>122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80</v>
      </c>
      <c r="BK132" s="195">
        <f t="shared" si="9"/>
        <v>0</v>
      </c>
      <c r="BL132" s="14" t="s">
        <v>141</v>
      </c>
      <c r="BM132" s="194" t="s">
        <v>159</v>
      </c>
    </row>
    <row r="133" spans="1:65" s="2" customFormat="1" ht="24.2" customHeight="1">
      <c r="A133" s="31"/>
      <c r="B133" s="32"/>
      <c r="C133" s="183" t="s">
        <v>160</v>
      </c>
      <c r="D133" s="183" t="s">
        <v>126</v>
      </c>
      <c r="E133" s="184" t="s">
        <v>161</v>
      </c>
      <c r="F133" s="185" t="s">
        <v>162</v>
      </c>
      <c r="G133" s="186" t="s">
        <v>150</v>
      </c>
      <c r="H133" s="187">
        <v>3</v>
      </c>
      <c r="I133" s="188"/>
      <c r="J133" s="189">
        <f t="shared" si="0"/>
        <v>0</v>
      </c>
      <c r="K133" s="185" t="s">
        <v>1</v>
      </c>
      <c r="L133" s="36"/>
      <c r="M133" s="190" t="s">
        <v>1</v>
      </c>
      <c r="N133" s="191" t="s">
        <v>38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141</v>
      </c>
      <c r="AT133" s="194" t="s">
        <v>126</v>
      </c>
      <c r="AU133" s="194" t="s">
        <v>82</v>
      </c>
      <c r="AY133" s="14" t="s">
        <v>122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80</v>
      </c>
      <c r="BK133" s="195">
        <f t="shared" si="9"/>
        <v>0</v>
      </c>
      <c r="BL133" s="14" t="s">
        <v>141</v>
      </c>
      <c r="BM133" s="194" t="s">
        <v>163</v>
      </c>
    </row>
    <row r="134" spans="1:65" s="2" customFormat="1" ht="24.2" customHeight="1">
      <c r="A134" s="31"/>
      <c r="B134" s="32"/>
      <c r="C134" s="196" t="s">
        <v>164</v>
      </c>
      <c r="D134" s="196" t="s">
        <v>137</v>
      </c>
      <c r="E134" s="197" t="s">
        <v>165</v>
      </c>
      <c r="F134" s="198" t="s">
        <v>166</v>
      </c>
      <c r="G134" s="199" t="s">
        <v>150</v>
      </c>
      <c r="H134" s="200">
        <v>3</v>
      </c>
      <c r="I134" s="201"/>
      <c r="J134" s="202">
        <f t="shared" si="0"/>
        <v>0</v>
      </c>
      <c r="K134" s="198" t="s">
        <v>1</v>
      </c>
      <c r="L134" s="203"/>
      <c r="M134" s="204" t="s">
        <v>1</v>
      </c>
      <c r="N134" s="205" t="s">
        <v>38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140</v>
      </c>
      <c r="AT134" s="194" t="s">
        <v>137</v>
      </c>
      <c r="AU134" s="194" t="s">
        <v>82</v>
      </c>
      <c r="AY134" s="14" t="s">
        <v>122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80</v>
      </c>
      <c r="BK134" s="195">
        <f t="shared" si="9"/>
        <v>0</v>
      </c>
      <c r="BL134" s="14" t="s">
        <v>141</v>
      </c>
      <c r="BM134" s="194" t="s">
        <v>167</v>
      </c>
    </row>
    <row r="135" spans="1:65" s="2" customFormat="1" ht="16.5" customHeight="1">
      <c r="A135" s="31"/>
      <c r="B135" s="32"/>
      <c r="C135" s="196" t="s">
        <v>168</v>
      </c>
      <c r="D135" s="196" t="s">
        <v>137</v>
      </c>
      <c r="E135" s="197" t="s">
        <v>169</v>
      </c>
      <c r="F135" s="198" t="s">
        <v>170</v>
      </c>
      <c r="G135" s="199" t="s">
        <v>129</v>
      </c>
      <c r="H135" s="200">
        <v>60</v>
      </c>
      <c r="I135" s="201"/>
      <c r="J135" s="202">
        <f t="shared" si="0"/>
        <v>0</v>
      </c>
      <c r="K135" s="198" t="s">
        <v>1</v>
      </c>
      <c r="L135" s="203"/>
      <c r="M135" s="204" t="s">
        <v>1</v>
      </c>
      <c r="N135" s="205" t="s">
        <v>38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140</v>
      </c>
      <c r="AT135" s="194" t="s">
        <v>137</v>
      </c>
      <c r="AU135" s="194" t="s">
        <v>82</v>
      </c>
      <c r="AY135" s="14" t="s">
        <v>122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80</v>
      </c>
      <c r="BK135" s="195">
        <f t="shared" si="9"/>
        <v>0</v>
      </c>
      <c r="BL135" s="14" t="s">
        <v>141</v>
      </c>
      <c r="BM135" s="194" t="s">
        <v>171</v>
      </c>
    </row>
    <row r="136" spans="1:65" s="12" customFormat="1" ht="22.9" customHeight="1">
      <c r="B136" s="167"/>
      <c r="C136" s="168"/>
      <c r="D136" s="169" t="s">
        <v>72</v>
      </c>
      <c r="E136" s="181" t="s">
        <v>172</v>
      </c>
      <c r="F136" s="181" t="s">
        <v>173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SUM(P137:P166)</f>
        <v>0</v>
      </c>
      <c r="Q136" s="175"/>
      <c r="R136" s="176">
        <f>SUM(R137:R166)</f>
        <v>0</v>
      </c>
      <c r="S136" s="175"/>
      <c r="T136" s="177">
        <f>SUM(T137:T166)</f>
        <v>0</v>
      </c>
      <c r="AR136" s="178" t="s">
        <v>82</v>
      </c>
      <c r="AT136" s="179" t="s">
        <v>72</v>
      </c>
      <c r="AU136" s="179" t="s">
        <v>80</v>
      </c>
      <c r="AY136" s="178" t="s">
        <v>122</v>
      </c>
      <c r="BK136" s="180">
        <f>SUM(BK137:BK166)</f>
        <v>0</v>
      </c>
    </row>
    <row r="137" spans="1:65" s="2" customFormat="1" ht="16.5" customHeight="1">
      <c r="A137" s="31"/>
      <c r="B137" s="32"/>
      <c r="C137" s="196" t="s">
        <v>174</v>
      </c>
      <c r="D137" s="196" t="s">
        <v>137</v>
      </c>
      <c r="E137" s="197" t="s">
        <v>175</v>
      </c>
      <c r="F137" s="198" t="s">
        <v>176</v>
      </c>
      <c r="G137" s="199" t="s">
        <v>129</v>
      </c>
      <c r="H137" s="200">
        <v>50</v>
      </c>
      <c r="I137" s="201"/>
      <c r="J137" s="202">
        <f t="shared" ref="J137:J166" si="10">ROUND(I137*H137,2)</f>
        <v>0</v>
      </c>
      <c r="K137" s="198" t="s">
        <v>1</v>
      </c>
      <c r="L137" s="203"/>
      <c r="M137" s="204" t="s">
        <v>1</v>
      </c>
      <c r="N137" s="205" t="s">
        <v>38</v>
      </c>
      <c r="O137" s="68"/>
      <c r="P137" s="192">
        <f t="shared" ref="P137:P166" si="11">O137*H137</f>
        <v>0</v>
      </c>
      <c r="Q137" s="192">
        <v>0</v>
      </c>
      <c r="R137" s="192">
        <f t="shared" ref="R137:R166" si="12">Q137*H137</f>
        <v>0</v>
      </c>
      <c r="S137" s="192">
        <v>0</v>
      </c>
      <c r="T137" s="193">
        <f t="shared" ref="T137:T166" si="13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140</v>
      </c>
      <c r="AT137" s="194" t="s">
        <v>137</v>
      </c>
      <c r="AU137" s="194" t="s">
        <v>82</v>
      </c>
      <c r="AY137" s="14" t="s">
        <v>122</v>
      </c>
      <c r="BE137" s="195">
        <f t="shared" ref="BE137:BE166" si="14">IF(N137="základní",J137,0)</f>
        <v>0</v>
      </c>
      <c r="BF137" s="195">
        <f t="shared" ref="BF137:BF166" si="15">IF(N137="snížená",J137,0)</f>
        <v>0</v>
      </c>
      <c r="BG137" s="195">
        <f t="shared" ref="BG137:BG166" si="16">IF(N137="zákl. přenesená",J137,0)</f>
        <v>0</v>
      </c>
      <c r="BH137" s="195">
        <f t="shared" ref="BH137:BH166" si="17">IF(N137="sníž. přenesená",J137,0)</f>
        <v>0</v>
      </c>
      <c r="BI137" s="195">
        <f t="shared" ref="BI137:BI166" si="18">IF(N137="nulová",J137,0)</f>
        <v>0</v>
      </c>
      <c r="BJ137" s="14" t="s">
        <v>80</v>
      </c>
      <c r="BK137" s="195">
        <f t="shared" ref="BK137:BK166" si="19">ROUND(I137*H137,2)</f>
        <v>0</v>
      </c>
      <c r="BL137" s="14" t="s">
        <v>141</v>
      </c>
      <c r="BM137" s="194" t="s">
        <v>177</v>
      </c>
    </row>
    <row r="138" spans="1:65" s="2" customFormat="1" ht="16.5" customHeight="1">
      <c r="A138" s="31"/>
      <c r="B138" s="32"/>
      <c r="C138" s="196" t="s">
        <v>178</v>
      </c>
      <c r="D138" s="196" t="s">
        <v>137</v>
      </c>
      <c r="E138" s="197" t="s">
        <v>179</v>
      </c>
      <c r="F138" s="198" t="s">
        <v>180</v>
      </c>
      <c r="G138" s="199" t="s">
        <v>129</v>
      </c>
      <c r="H138" s="200">
        <v>350</v>
      </c>
      <c r="I138" s="201"/>
      <c r="J138" s="202">
        <f t="shared" si="10"/>
        <v>0</v>
      </c>
      <c r="K138" s="198" t="s">
        <v>1</v>
      </c>
      <c r="L138" s="203"/>
      <c r="M138" s="204" t="s">
        <v>1</v>
      </c>
      <c r="N138" s="205" t="s">
        <v>38</v>
      </c>
      <c r="O138" s="68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140</v>
      </c>
      <c r="AT138" s="194" t="s">
        <v>137</v>
      </c>
      <c r="AU138" s="194" t="s">
        <v>82</v>
      </c>
      <c r="AY138" s="14" t="s">
        <v>122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4" t="s">
        <v>80</v>
      </c>
      <c r="BK138" s="195">
        <f t="shared" si="19"/>
        <v>0</v>
      </c>
      <c r="BL138" s="14" t="s">
        <v>141</v>
      </c>
      <c r="BM138" s="194" t="s">
        <v>181</v>
      </c>
    </row>
    <row r="139" spans="1:65" s="2" customFormat="1" ht="16.5" customHeight="1">
      <c r="A139" s="31"/>
      <c r="B139" s="32"/>
      <c r="C139" s="196" t="s">
        <v>182</v>
      </c>
      <c r="D139" s="196" t="s">
        <v>137</v>
      </c>
      <c r="E139" s="197" t="s">
        <v>183</v>
      </c>
      <c r="F139" s="198" t="s">
        <v>170</v>
      </c>
      <c r="G139" s="199" t="s">
        <v>129</v>
      </c>
      <c r="H139" s="200">
        <v>910</v>
      </c>
      <c r="I139" s="201"/>
      <c r="J139" s="202">
        <f t="shared" si="10"/>
        <v>0</v>
      </c>
      <c r="K139" s="198" t="s">
        <v>1</v>
      </c>
      <c r="L139" s="203"/>
      <c r="M139" s="204" t="s">
        <v>1</v>
      </c>
      <c r="N139" s="205" t="s">
        <v>38</v>
      </c>
      <c r="O139" s="68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140</v>
      </c>
      <c r="AT139" s="194" t="s">
        <v>137</v>
      </c>
      <c r="AU139" s="194" t="s">
        <v>82</v>
      </c>
      <c r="AY139" s="14" t="s">
        <v>122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4" t="s">
        <v>80</v>
      </c>
      <c r="BK139" s="195">
        <f t="shared" si="19"/>
        <v>0</v>
      </c>
      <c r="BL139" s="14" t="s">
        <v>141</v>
      </c>
      <c r="BM139" s="194" t="s">
        <v>184</v>
      </c>
    </row>
    <row r="140" spans="1:65" s="2" customFormat="1" ht="24.2" customHeight="1">
      <c r="A140" s="31"/>
      <c r="B140" s="32"/>
      <c r="C140" s="183" t="s">
        <v>185</v>
      </c>
      <c r="D140" s="183" t="s">
        <v>126</v>
      </c>
      <c r="E140" s="184" t="s">
        <v>186</v>
      </c>
      <c r="F140" s="185" t="s">
        <v>187</v>
      </c>
      <c r="G140" s="186" t="s">
        <v>129</v>
      </c>
      <c r="H140" s="187">
        <v>1310</v>
      </c>
      <c r="I140" s="188"/>
      <c r="J140" s="189">
        <f t="shared" si="10"/>
        <v>0</v>
      </c>
      <c r="K140" s="185" t="s">
        <v>1</v>
      </c>
      <c r="L140" s="36"/>
      <c r="M140" s="190" t="s">
        <v>1</v>
      </c>
      <c r="N140" s="191" t="s">
        <v>38</v>
      </c>
      <c r="O140" s="68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141</v>
      </c>
      <c r="AT140" s="194" t="s">
        <v>126</v>
      </c>
      <c r="AU140" s="194" t="s">
        <v>82</v>
      </c>
      <c r="AY140" s="14" t="s">
        <v>122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4" t="s">
        <v>80</v>
      </c>
      <c r="BK140" s="195">
        <f t="shared" si="19"/>
        <v>0</v>
      </c>
      <c r="BL140" s="14" t="s">
        <v>141</v>
      </c>
      <c r="BM140" s="194" t="s">
        <v>188</v>
      </c>
    </row>
    <row r="141" spans="1:65" s="2" customFormat="1" ht="24.2" customHeight="1">
      <c r="A141" s="31"/>
      <c r="B141" s="32"/>
      <c r="C141" s="196" t="s">
        <v>189</v>
      </c>
      <c r="D141" s="196" t="s">
        <v>137</v>
      </c>
      <c r="E141" s="197" t="s">
        <v>190</v>
      </c>
      <c r="F141" s="198" t="s">
        <v>191</v>
      </c>
      <c r="G141" s="199" t="s">
        <v>129</v>
      </c>
      <c r="H141" s="200">
        <v>500</v>
      </c>
      <c r="I141" s="201"/>
      <c r="J141" s="202">
        <f t="shared" si="10"/>
        <v>0</v>
      </c>
      <c r="K141" s="198" t="s">
        <v>1</v>
      </c>
      <c r="L141" s="203"/>
      <c r="M141" s="204" t="s">
        <v>1</v>
      </c>
      <c r="N141" s="205" t="s">
        <v>38</v>
      </c>
      <c r="O141" s="68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140</v>
      </c>
      <c r="AT141" s="194" t="s">
        <v>137</v>
      </c>
      <c r="AU141" s="194" t="s">
        <v>82</v>
      </c>
      <c r="AY141" s="14" t="s">
        <v>122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4" t="s">
        <v>80</v>
      </c>
      <c r="BK141" s="195">
        <f t="shared" si="19"/>
        <v>0</v>
      </c>
      <c r="BL141" s="14" t="s">
        <v>141</v>
      </c>
      <c r="BM141" s="194" t="s">
        <v>192</v>
      </c>
    </row>
    <row r="142" spans="1:65" s="2" customFormat="1" ht="24.2" customHeight="1">
      <c r="A142" s="31"/>
      <c r="B142" s="32"/>
      <c r="C142" s="183" t="s">
        <v>193</v>
      </c>
      <c r="D142" s="183" t="s">
        <v>126</v>
      </c>
      <c r="E142" s="184" t="s">
        <v>194</v>
      </c>
      <c r="F142" s="185" t="s">
        <v>195</v>
      </c>
      <c r="G142" s="186" t="s">
        <v>129</v>
      </c>
      <c r="H142" s="187">
        <v>500</v>
      </c>
      <c r="I142" s="188"/>
      <c r="J142" s="189">
        <f t="shared" si="10"/>
        <v>0</v>
      </c>
      <c r="K142" s="185" t="s">
        <v>1</v>
      </c>
      <c r="L142" s="36"/>
      <c r="M142" s="190" t="s">
        <v>1</v>
      </c>
      <c r="N142" s="191" t="s">
        <v>38</v>
      </c>
      <c r="O142" s="68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141</v>
      </c>
      <c r="AT142" s="194" t="s">
        <v>126</v>
      </c>
      <c r="AU142" s="194" t="s">
        <v>82</v>
      </c>
      <c r="AY142" s="14" t="s">
        <v>122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4" t="s">
        <v>80</v>
      </c>
      <c r="BK142" s="195">
        <f t="shared" si="19"/>
        <v>0</v>
      </c>
      <c r="BL142" s="14" t="s">
        <v>141</v>
      </c>
      <c r="BM142" s="194" t="s">
        <v>196</v>
      </c>
    </row>
    <row r="143" spans="1:65" s="2" customFormat="1" ht="24.2" customHeight="1">
      <c r="A143" s="31"/>
      <c r="B143" s="32"/>
      <c r="C143" s="196" t="s">
        <v>197</v>
      </c>
      <c r="D143" s="196" t="s">
        <v>137</v>
      </c>
      <c r="E143" s="197" t="s">
        <v>198</v>
      </c>
      <c r="F143" s="198" t="s">
        <v>199</v>
      </c>
      <c r="G143" s="199" t="s">
        <v>150</v>
      </c>
      <c r="H143" s="200">
        <v>1</v>
      </c>
      <c r="I143" s="201"/>
      <c r="J143" s="202">
        <f t="shared" si="10"/>
        <v>0</v>
      </c>
      <c r="K143" s="198" t="s">
        <v>1</v>
      </c>
      <c r="L143" s="203"/>
      <c r="M143" s="204" t="s">
        <v>1</v>
      </c>
      <c r="N143" s="205" t="s">
        <v>38</v>
      </c>
      <c r="O143" s="68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140</v>
      </c>
      <c r="AT143" s="194" t="s">
        <v>137</v>
      </c>
      <c r="AU143" s="194" t="s">
        <v>82</v>
      </c>
      <c r="AY143" s="14" t="s">
        <v>122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4" t="s">
        <v>80</v>
      </c>
      <c r="BK143" s="195">
        <f t="shared" si="19"/>
        <v>0</v>
      </c>
      <c r="BL143" s="14" t="s">
        <v>141</v>
      </c>
      <c r="BM143" s="194" t="s">
        <v>200</v>
      </c>
    </row>
    <row r="144" spans="1:65" s="2" customFormat="1" ht="24.2" customHeight="1">
      <c r="A144" s="31"/>
      <c r="B144" s="32"/>
      <c r="C144" s="196" t="s">
        <v>201</v>
      </c>
      <c r="D144" s="196" t="s">
        <v>137</v>
      </c>
      <c r="E144" s="197" t="s">
        <v>202</v>
      </c>
      <c r="F144" s="198" t="s">
        <v>203</v>
      </c>
      <c r="G144" s="199" t="s">
        <v>150</v>
      </c>
      <c r="H144" s="200">
        <v>2</v>
      </c>
      <c r="I144" s="201"/>
      <c r="J144" s="202">
        <f t="shared" si="10"/>
        <v>0</v>
      </c>
      <c r="K144" s="198" t="s">
        <v>1</v>
      </c>
      <c r="L144" s="203"/>
      <c r="M144" s="204" t="s">
        <v>1</v>
      </c>
      <c r="N144" s="205" t="s">
        <v>38</v>
      </c>
      <c r="O144" s="68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140</v>
      </c>
      <c r="AT144" s="194" t="s">
        <v>137</v>
      </c>
      <c r="AU144" s="194" t="s">
        <v>82</v>
      </c>
      <c r="AY144" s="14" t="s">
        <v>122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14" t="s">
        <v>80</v>
      </c>
      <c r="BK144" s="195">
        <f t="shared" si="19"/>
        <v>0</v>
      </c>
      <c r="BL144" s="14" t="s">
        <v>141</v>
      </c>
      <c r="BM144" s="194" t="s">
        <v>204</v>
      </c>
    </row>
    <row r="145" spans="1:65" s="2" customFormat="1" ht="16.5" customHeight="1">
      <c r="A145" s="31"/>
      <c r="B145" s="32"/>
      <c r="C145" s="196" t="s">
        <v>205</v>
      </c>
      <c r="D145" s="196" t="s">
        <v>137</v>
      </c>
      <c r="E145" s="197" t="s">
        <v>206</v>
      </c>
      <c r="F145" s="198" t="s">
        <v>207</v>
      </c>
      <c r="G145" s="199" t="s">
        <v>150</v>
      </c>
      <c r="H145" s="200">
        <v>410</v>
      </c>
      <c r="I145" s="201"/>
      <c r="J145" s="202">
        <f t="shared" si="10"/>
        <v>0</v>
      </c>
      <c r="K145" s="198" t="s">
        <v>1</v>
      </c>
      <c r="L145" s="203"/>
      <c r="M145" s="204" t="s">
        <v>1</v>
      </c>
      <c r="N145" s="205" t="s">
        <v>38</v>
      </c>
      <c r="O145" s="68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140</v>
      </c>
      <c r="AT145" s="194" t="s">
        <v>137</v>
      </c>
      <c r="AU145" s="194" t="s">
        <v>82</v>
      </c>
      <c r="AY145" s="14" t="s">
        <v>122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4" t="s">
        <v>80</v>
      </c>
      <c r="BK145" s="195">
        <f t="shared" si="19"/>
        <v>0</v>
      </c>
      <c r="BL145" s="14" t="s">
        <v>141</v>
      </c>
      <c r="BM145" s="194" t="s">
        <v>208</v>
      </c>
    </row>
    <row r="146" spans="1:65" s="2" customFormat="1" ht="24.2" customHeight="1">
      <c r="A146" s="31"/>
      <c r="B146" s="32"/>
      <c r="C146" s="183" t="s">
        <v>209</v>
      </c>
      <c r="D146" s="183" t="s">
        <v>126</v>
      </c>
      <c r="E146" s="184" t="s">
        <v>210</v>
      </c>
      <c r="F146" s="185" t="s">
        <v>211</v>
      </c>
      <c r="G146" s="186" t="s">
        <v>150</v>
      </c>
      <c r="H146" s="187">
        <v>3</v>
      </c>
      <c r="I146" s="188"/>
      <c r="J146" s="189">
        <f t="shared" si="10"/>
        <v>0</v>
      </c>
      <c r="K146" s="185" t="s">
        <v>1</v>
      </c>
      <c r="L146" s="36"/>
      <c r="M146" s="190" t="s">
        <v>1</v>
      </c>
      <c r="N146" s="191" t="s">
        <v>38</v>
      </c>
      <c r="O146" s="68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141</v>
      </c>
      <c r="AT146" s="194" t="s">
        <v>126</v>
      </c>
      <c r="AU146" s="194" t="s">
        <v>82</v>
      </c>
      <c r="AY146" s="14" t="s">
        <v>122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4" t="s">
        <v>80</v>
      </c>
      <c r="BK146" s="195">
        <f t="shared" si="19"/>
        <v>0</v>
      </c>
      <c r="BL146" s="14" t="s">
        <v>141</v>
      </c>
      <c r="BM146" s="194" t="s">
        <v>212</v>
      </c>
    </row>
    <row r="147" spans="1:65" s="2" customFormat="1" ht="16.5" customHeight="1">
      <c r="A147" s="31"/>
      <c r="B147" s="32"/>
      <c r="C147" s="196" t="s">
        <v>213</v>
      </c>
      <c r="D147" s="196" t="s">
        <v>137</v>
      </c>
      <c r="E147" s="197" t="s">
        <v>214</v>
      </c>
      <c r="F147" s="198" t="s">
        <v>215</v>
      </c>
      <c r="G147" s="199" t="s">
        <v>150</v>
      </c>
      <c r="H147" s="200">
        <v>13</v>
      </c>
      <c r="I147" s="201"/>
      <c r="J147" s="202">
        <f t="shared" si="10"/>
        <v>0</v>
      </c>
      <c r="K147" s="198" t="s">
        <v>1</v>
      </c>
      <c r="L147" s="203"/>
      <c r="M147" s="204" t="s">
        <v>1</v>
      </c>
      <c r="N147" s="205" t="s">
        <v>38</v>
      </c>
      <c r="O147" s="68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140</v>
      </c>
      <c r="AT147" s="194" t="s">
        <v>137</v>
      </c>
      <c r="AU147" s="194" t="s">
        <v>82</v>
      </c>
      <c r="AY147" s="14" t="s">
        <v>122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4" t="s">
        <v>80</v>
      </c>
      <c r="BK147" s="195">
        <f t="shared" si="19"/>
        <v>0</v>
      </c>
      <c r="BL147" s="14" t="s">
        <v>141</v>
      </c>
      <c r="BM147" s="194" t="s">
        <v>216</v>
      </c>
    </row>
    <row r="148" spans="1:65" s="2" customFormat="1" ht="21.75" customHeight="1">
      <c r="A148" s="31"/>
      <c r="B148" s="32"/>
      <c r="C148" s="196" t="s">
        <v>217</v>
      </c>
      <c r="D148" s="196" t="s">
        <v>137</v>
      </c>
      <c r="E148" s="197" t="s">
        <v>218</v>
      </c>
      <c r="F148" s="198" t="s">
        <v>219</v>
      </c>
      <c r="G148" s="199" t="s">
        <v>150</v>
      </c>
      <c r="H148" s="200">
        <v>16</v>
      </c>
      <c r="I148" s="201"/>
      <c r="J148" s="202">
        <f t="shared" si="10"/>
        <v>0</v>
      </c>
      <c r="K148" s="198" t="s">
        <v>1</v>
      </c>
      <c r="L148" s="203"/>
      <c r="M148" s="204" t="s">
        <v>1</v>
      </c>
      <c r="N148" s="205" t="s">
        <v>38</v>
      </c>
      <c r="O148" s="68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140</v>
      </c>
      <c r="AT148" s="194" t="s">
        <v>137</v>
      </c>
      <c r="AU148" s="194" t="s">
        <v>82</v>
      </c>
      <c r="AY148" s="14" t="s">
        <v>122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4" t="s">
        <v>80</v>
      </c>
      <c r="BK148" s="195">
        <f t="shared" si="19"/>
        <v>0</v>
      </c>
      <c r="BL148" s="14" t="s">
        <v>141</v>
      </c>
      <c r="BM148" s="194" t="s">
        <v>220</v>
      </c>
    </row>
    <row r="149" spans="1:65" s="2" customFormat="1" ht="33" customHeight="1">
      <c r="A149" s="31"/>
      <c r="B149" s="32"/>
      <c r="C149" s="196" t="s">
        <v>221</v>
      </c>
      <c r="D149" s="196" t="s">
        <v>137</v>
      </c>
      <c r="E149" s="197" t="s">
        <v>222</v>
      </c>
      <c r="F149" s="198" t="s">
        <v>223</v>
      </c>
      <c r="G149" s="199" t="s">
        <v>150</v>
      </c>
      <c r="H149" s="200">
        <v>4</v>
      </c>
      <c r="I149" s="201"/>
      <c r="J149" s="202">
        <f t="shared" si="10"/>
        <v>0</v>
      </c>
      <c r="K149" s="198" t="s">
        <v>1</v>
      </c>
      <c r="L149" s="203"/>
      <c r="M149" s="204" t="s">
        <v>1</v>
      </c>
      <c r="N149" s="205" t="s">
        <v>38</v>
      </c>
      <c r="O149" s="68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140</v>
      </c>
      <c r="AT149" s="194" t="s">
        <v>137</v>
      </c>
      <c r="AU149" s="194" t="s">
        <v>82</v>
      </c>
      <c r="AY149" s="14" t="s">
        <v>122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4" t="s">
        <v>80</v>
      </c>
      <c r="BK149" s="195">
        <f t="shared" si="19"/>
        <v>0</v>
      </c>
      <c r="BL149" s="14" t="s">
        <v>141</v>
      </c>
      <c r="BM149" s="194" t="s">
        <v>224</v>
      </c>
    </row>
    <row r="150" spans="1:65" s="2" customFormat="1" ht="24.2" customHeight="1">
      <c r="A150" s="31"/>
      <c r="B150" s="32"/>
      <c r="C150" s="196" t="s">
        <v>225</v>
      </c>
      <c r="D150" s="196" t="s">
        <v>137</v>
      </c>
      <c r="E150" s="197" t="s">
        <v>226</v>
      </c>
      <c r="F150" s="198" t="s">
        <v>227</v>
      </c>
      <c r="G150" s="199" t="s">
        <v>150</v>
      </c>
      <c r="H150" s="200">
        <v>3</v>
      </c>
      <c r="I150" s="201"/>
      <c r="J150" s="202">
        <f t="shared" si="10"/>
        <v>0</v>
      </c>
      <c r="K150" s="198" t="s">
        <v>1</v>
      </c>
      <c r="L150" s="203"/>
      <c r="M150" s="204" t="s">
        <v>1</v>
      </c>
      <c r="N150" s="205" t="s">
        <v>38</v>
      </c>
      <c r="O150" s="68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140</v>
      </c>
      <c r="AT150" s="194" t="s">
        <v>137</v>
      </c>
      <c r="AU150" s="194" t="s">
        <v>82</v>
      </c>
      <c r="AY150" s="14" t="s">
        <v>122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4" t="s">
        <v>80</v>
      </c>
      <c r="BK150" s="195">
        <f t="shared" si="19"/>
        <v>0</v>
      </c>
      <c r="BL150" s="14" t="s">
        <v>141</v>
      </c>
      <c r="BM150" s="194" t="s">
        <v>228</v>
      </c>
    </row>
    <row r="151" spans="1:65" s="2" customFormat="1" ht="24.2" customHeight="1">
      <c r="A151" s="31"/>
      <c r="B151" s="32"/>
      <c r="C151" s="183" t="s">
        <v>229</v>
      </c>
      <c r="D151" s="183" t="s">
        <v>126</v>
      </c>
      <c r="E151" s="184" t="s">
        <v>230</v>
      </c>
      <c r="F151" s="185" t="s">
        <v>231</v>
      </c>
      <c r="G151" s="186" t="s">
        <v>150</v>
      </c>
      <c r="H151" s="187">
        <v>3</v>
      </c>
      <c r="I151" s="188"/>
      <c r="J151" s="189">
        <f t="shared" si="10"/>
        <v>0</v>
      </c>
      <c r="K151" s="185" t="s">
        <v>1</v>
      </c>
      <c r="L151" s="36"/>
      <c r="M151" s="190" t="s">
        <v>1</v>
      </c>
      <c r="N151" s="191" t="s">
        <v>38</v>
      </c>
      <c r="O151" s="68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141</v>
      </c>
      <c r="AT151" s="194" t="s">
        <v>126</v>
      </c>
      <c r="AU151" s="194" t="s">
        <v>82</v>
      </c>
      <c r="AY151" s="14" t="s">
        <v>122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4" t="s">
        <v>80</v>
      </c>
      <c r="BK151" s="195">
        <f t="shared" si="19"/>
        <v>0</v>
      </c>
      <c r="BL151" s="14" t="s">
        <v>141</v>
      </c>
      <c r="BM151" s="194" t="s">
        <v>232</v>
      </c>
    </row>
    <row r="152" spans="1:65" s="2" customFormat="1" ht="37.9" customHeight="1">
      <c r="A152" s="31"/>
      <c r="B152" s="32"/>
      <c r="C152" s="183" t="s">
        <v>8</v>
      </c>
      <c r="D152" s="183" t="s">
        <v>126</v>
      </c>
      <c r="E152" s="184" t="s">
        <v>233</v>
      </c>
      <c r="F152" s="185" t="s">
        <v>234</v>
      </c>
      <c r="G152" s="186" t="s">
        <v>150</v>
      </c>
      <c r="H152" s="187">
        <v>16</v>
      </c>
      <c r="I152" s="188"/>
      <c r="J152" s="189">
        <f t="shared" si="10"/>
        <v>0</v>
      </c>
      <c r="K152" s="185" t="s">
        <v>1</v>
      </c>
      <c r="L152" s="36"/>
      <c r="M152" s="190" t="s">
        <v>1</v>
      </c>
      <c r="N152" s="191" t="s">
        <v>38</v>
      </c>
      <c r="O152" s="68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141</v>
      </c>
      <c r="AT152" s="194" t="s">
        <v>126</v>
      </c>
      <c r="AU152" s="194" t="s">
        <v>82</v>
      </c>
      <c r="AY152" s="14" t="s">
        <v>122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4" t="s">
        <v>80</v>
      </c>
      <c r="BK152" s="195">
        <f t="shared" si="19"/>
        <v>0</v>
      </c>
      <c r="BL152" s="14" t="s">
        <v>141</v>
      </c>
      <c r="BM152" s="194" t="s">
        <v>235</v>
      </c>
    </row>
    <row r="153" spans="1:65" s="2" customFormat="1" ht="16.5" customHeight="1">
      <c r="A153" s="31"/>
      <c r="B153" s="32"/>
      <c r="C153" s="196" t="s">
        <v>236</v>
      </c>
      <c r="D153" s="196" t="s">
        <v>137</v>
      </c>
      <c r="E153" s="197" t="s">
        <v>237</v>
      </c>
      <c r="F153" s="198" t="s">
        <v>238</v>
      </c>
      <c r="G153" s="199" t="s">
        <v>150</v>
      </c>
      <c r="H153" s="200">
        <v>16</v>
      </c>
      <c r="I153" s="201"/>
      <c r="J153" s="202">
        <f t="shared" si="10"/>
        <v>0</v>
      </c>
      <c r="K153" s="198" t="s">
        <v>1</v>
      </c>
      <c r="L153" s="203"/>
      <c r="M153" s="204" t="s">
        <v>1</v>
      </c>
      <c r="N153" s="205" t="s">
        <v>38</v>
      </c>
      <c r="O153" s="68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140</v>
      </c>
      <c r="AT153" s="194" t="s">
        <v>137</v>
      </c>
      <c r="AU153" s="194" t="s">
        <v>82</v>
      </c>
      <c r="AY153" s="14" t="s">
        <v>122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4" t="s">
        <v>80</v>
      </c>
      <c r="BK153" s="195">
        <f t="shared" si="19"/>
        <v>0</v>
      </c>
      <c r="BL153" s="14" t="s">
        <v>141</v>
      </c>
      <c r="BM153" s="194" t="s">
        <v>239</v>
      </c>
    </row>
    <row r="154" spans="1:65" s="2" customFormat="1" ht="24.2" customHeight="1">
      <c r="A154" s="31"/>
      <c r="B154" s="32"/>
      <c r="C154" s="183" t="s">
        <v>80</v>
      </c>
      <c r="D154" s="183" t="s">
        <v>126</v>
      </c>
      <c r="E154" s="184" t="s">
        <v>240</v>
      </c>
      <c r="F154" s="185" t="s">
        <v>241</v>
      </c>
      <c r="G154" s="186" t="s">
        <v>129</v>
      </c>
      <c r="H154" s="187">
        <v>19000</v>
      </c>
      <c r="I154" s="188"/>
      <c r="J154" s="189">
        <f t="shared" si="10"/>
        <v>0</v>
      </c>
      <c r="K154" s="185" t="s">
        <v>1</v>
      </c>
      <c r="L154" s="36"/>
      <c r="M154" s="190" t="s">
        <v>1</v>
      </c>
      <c r="N154" s="191" t="s">
        <v>38</v>
      </c>
      <c r="O154" s="68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141</v>
      </c>
      <c r="AT154" s="194" t="s">
        <v>126</v>
      </c>
      <c r="AU154" s="194" t="s">
        <v>82</v>
      </c>
      <c r="AY154" s="14" t="s">
        <v>122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4" t="s">
        <v>80</v>
      </c>
      <c r="BK154" s="195">
        <f t="shared" si="19"/>
        <v>0</v>
      </c>
      <c r="BL154" s="14" t="s">
        <v>141</v>
      </c>
      <c r="BM154" s="194" t="s">
        <v>242</v>
      </c>
    </row>
    <row r="155" spans="1:65" s="2" customFormat="1" ht="33" customHeight="1">
      <c r="A155" s="31"/>
      <c r="B155" s="32"/>
      <c r="C155" s="196" t="s">
        <v>82</v>
      </c>
      <c r="D155" s="196" t="s">
        <v>137</v>
      </c>
      <c r="E155" s="197" t="s">
        <v>243</v>
      </c>
      <c r="F155" s="198" t="s">
        <v>244</v>
      </c>
      <c r="G155" s="199" t="s">
        <v>129</v>
      </c>
      <c r="H155" s="200">
        <v>19000</v>
      </c>
      <c r="I155" s="201"/>
      <c r="J155" s="202">
        <f t="shared" si="10"/>
        <v>0</v>
      </c>
      <c r="K155" s="198" t="s">
        <v>1</v>
      </c>
      <c r="L155" s="203"/>
      <c r="M155" s="204" t="s">
        <v>1</v>
      </c>
      <c r="N155" s="205" t="s">
        <v>38</v>
      </c>
      <c r="O155" s="68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140</v>
      </c>
      <c r="AT155" s="194" t="s">
        <v>137</v>
      </c>
      <c r="AU155" s="194" t="s">
        <v>82</v>
      </c>
      <c r="AY155" s="14" t="s">
        <v>122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4" t="s">
        <v>80</v>
      </c>
      <c r="BK155" s="195">
        <f t="shared" si="19"/>
        <v>0</v>
      </c>
      <c r="BL155" s="14" t="s">
        <v>141</v>
      </c>
      <c r="BM155" s="194" t="s">
        <v>245</v>
      </c>
    </row>
    <row r="156" spans="1:65" s="2" customFormat="1" ht="24.2" customHeight="1">
      <c r="A156" s="31"/>
      <c r="B156" s="32"/>
      <c r="C156" s="183" t="s">
        <v>123</v>
      </c>
      <c r="D156" s="183" t="s">
        <v>126</v>
      </c>
      <c r="E156" s="184" t="s">
        <v>246</v>
      </c>
      <c r="F156" s="185" t="s">
        <v>247</v>
      </c>
      <c r="G156" s="186" t="s">
        <v>129</v>
      </c>
      <c r="H156" s="187">
        <v>300</v>
      </c>
      <c r="I156" s="188"/>
      <c r="J156" s="189">
        <f t="shared" si="10"/>
        <v>0</v>
      </c>
      <c r="K156" s="185" t="s">
        <v>1</v>
      </c>
      <c r="L156" s="36"/>
      <c r="M156" s="190" t="s">
        <v>1</v>
      </c>
      <c r="N156" s="191" t="s">
        <v>38</v>
      </c>
      <c r="O156" s="68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141</v>
      </c>
      <c r="AT156" s="194" t="s">
        <v>126</v>
      </c>
      <c r="AU156" s="194" t="s">
        <v>82</v>
      </c>
      <c r="AY156" s="14" t="s">
        <v>122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4" t="s">
        <v>80</v>
      </c>
      <c r="BK156" s="195">
        <f t="shared" si="19"/>
        <v>0</v>
      </c>
      <c r="BL156" s="14" t="s">
        <v>141</v>
      </c>
      <c r="BM156" s="194" t="s">
        <v>248</v>
      </c>
    </row>
    <row r="157" spans="1:65" s="2" customFormat="1" ht="24.2" customHeight="1">
      <c r="A157" s="31"/>
      <c r="B157" s="32"/>
      <c r="C157" s="196" t="s">
        <v>130</v>
      </c>
      <c r="D157" s="196" t="s">
        <v>137</v>
      </c>
      <c r="E157" s="197" t="s">
        <v>249</v>
      </c>
      <c r="F157" s="198" t="s">
        <v>250</v>
      </c>
      <c r="G157" s="199" t="s">
        <v>129</v>
      </c>
      <c r="H157" s="200">
        <v>300</v>
      </c>
      <c r="I157" s="201"/>
      <c r="J157" s="202">
        <f t="shared" si="10"/>
        <v>0</v>
      </c>
      <c r="K157" s="198" t="s">
        <v>1</v>
      </c>
      <c r="L157" s="203"/>
      <c r="M157" s="204" t="s">
        <v>1</v>
      </c>
      <c r="N157" s="205" t="s">
        <v>38</v>
      </c>
      <c r="O157" s="68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140</v>
      </c>
      <c r="AT157" s="194" t="s">
        <v>137</v>
      </c>
      <c r="AU157" s="194" t="s">
        <v>82</v>
      </c>
      <c r="AY157" s="14" t="s">
        <v>122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80</v>
      </c>
      <c r="BK157" s="195">
        <f t="shared" si="19"/>
        <v>0</v>
      </c>
      <c r="BL157" s="14" t="s">
        <v>141</v>
      </c>
      <c r="BM157" s="194" t="s">
        <v>251</v>
      </c>
    </row>
    <row r="158" spans="1:65" s="2" customFormat="1" ht="24.2" customHeight="1">
      <c r="A158" s="31"/>
      <c r="B158" s="32"/>
      <c r="C158" s="183" t="s">
        <v>252</v>
      </c>
      <c r="D158" s="183" t="s">
        <v>126</v>
      </c>
      <c r="E158" s="184" t="s">
        <v>253</v>
      </c>
      <c r="F158" s="185" t="s">
        <v>254</v>
      </c>
      <c r="G158" s="186" t="s">
        <v>150</v>
      </c>
      <c r="H158" s="187">
        <v>205</v>
      </c>
      <c r="I158" s="188"/>
      <c r="J158" s="189">
        <f t="shared" si="10"/>
        <v>0</v>
      </c>
      <c r="K158" s="185" t="s">
        <v>1</v>
      </c>
      <c r="L158" s="36"/>
      <c r="M158" s="190" t="s">
        <v>1</v>
      </c>
      <c r="N158" s="191" t="s">
        <v>38</v>
      </c>
      <c r="O158" s="68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141</v>
      </c>
      <c r="AT158" s="194" t="s">
        <v>126</v>
      </c>
      <c r="AU158" s="194" t="s">
        <v>82</v>
      </c>
      <c r="AY158" s="14" t="s">
        <v>122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80</v>
      </c>
      <c r="BK158" s="195">
        <f t="shared" si="19"/>
        <v>0</v>
      </c>
      <c r="BL158" s="14" t="s">
        <v>141</v>
      </c>
      <c r="BM158" s="194" t="s">
        <v>255</v>
      </c>
    </row>
    <row r="159" spans="1:65" s="2" customFormat="1" ht="24.2" customHeight="1">
      <c r="A159" s="31"/>
      <c r="B159" s="32"/>
      <c r="C159" s="196" t="s">
        <v>256</v>
      </c>
      <c r="D159" s="196" t="s">
        <v>137</v>
      </c>
      <c r="E159" s="197" t="s">
        <v>257</v>
      </c>
      <c r="F159" s="198" t="s">
        <v>258</v>
      </c>
      <c r="G159" s="199" t="s">
        <v>150</v>
      </c>
      <c r="H159" s="200">
        <v>60</v>
      </c>
      <c r="I159" s="201"/>
      <c r="J159" s="202">
        <f t="shared" si="10"/>
        <v>0</v>
      </c>
      <c r="K159" s="198" t="s">
        <v>1</v>
      </c>
      <c r="L159" s="203"/>
      <c r="M159" s="204" t="s">
        <v>1</v>
      </c>
      <c r="N159" s="205" t="s">
        <v>38</v>
      </c>
      <c r="O159" s="68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140</v>
      </c>
      <c r="AT159" s="194" t="s">
        <v>137</v>
      </c>
      <c r="AU159" s="194" t="s">
        <v>82</v>
      </c>
      <c r="AY159" s="14" t="s">
        <v>122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80</v>
      </c>
      <c r="BK159" s="195">
        <f t="shared" si="19"/>
        <v>0</v>
      </c>
      <c r="BL159" s="14" t="s">
        <v>141</v>
      </c>
      <c r="BM159" s="194" t="s">
        <v>259</v>
      </c>
    </row>
    <row r="160" spans="1:65" s="2" customFormat="1" ht="24.2" customHeight="1">
      <c r="A160" s="31"/>
      <c r="B160" s="32"/>
      <c r="C160" s="196" t="s">
        <v>260</v>
      </c>
      <c r="D160" s="196" t="s">
        <v>137</v>
      </c>
      <c r="E160" s="197" t="s">
        <v>261</v>
      </c>
      <c r="F160" s="198" t="s">
        <v>262</v>
      </c>
      <c r="G160" s="199" t="s">
        <v>150</v>
      </c>
      <c r="H160" s="200">
        <v>145</v>
      </c>
      <c r="I160" s="201"/>
      <c r="J160" s="202">
        <f t="shared" si="10"/>
        <v>0</v>
      </c>
      <c r="K160" s="198" t="s">
        <v>1</v>
      </c>
      <c r="L160" s="203"/>
      <c r="M160" s="204" t="s">
        <v>1</v>
      </c>
      <c r="N160" s="205" t="s">
        <v>38</v>
      </c>
      <c r="O160" s="68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140</v>
      </c>
      <c r="AT160" s="194" t="s">
        <v>137</v>
      </c>
      <c r="AU160" s="194" t="s">
        <v>82</v>
      </c>
      <c r="AY160" s="14" t="s">
        <v>122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80</v>
      </c>
      <c r="BK160" s="195">
        <f t="shared" si="19"/>
        <v>0</v>
      </c>
      <c r="BL160" s="14" t="s">
        <v>141</v>
      </c>
      <c r="BM160" s="194" t="s">
        <v>263</v>
      </c>
    </row>
    <row r="161" spans="1:65" s="2" customFormat="1" ht="37.9" customHeight="1">
      <c r="A161" s="31"/>
      <c r="B161" s="32"/>
      <c r="C161" s="196" t="s">
        <v>264</v>
      </c>
      <c r="D161" s="196" t="s">
        <v>137</v>
      </c>
      <c r="E161" s="197" t="s">
        <v>265</v>
      </c>
      <c r="F161" s="198" t="s">
        <v>266</v>
      </c>
      <c r="G161" s="199" t="s">
        <v>150</v>
      </c>
      <c r="H161" s="200">
        <v>820</v>
      </c>
      <c r="I161" s="201"/>
      <c r="J161" s="202">
        <f t="shared" si="10"/>
        <v>0</v>
      </c>
      <c r="K161" s="198" t="s">
        <v>1</v>
      </c>
      <c r="L161" s="203"/>
      <c r="M161" s="204" t="s">
        <v>1</v>
      </c>
      <c r="N161" s="205" t="s">
        <v>38</v>
      </c>
      <c r="O161" s="68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140</v>
      </c>
      <c r="AT161" s="194" t="s">
        <v>137</v>
      </c>
      <c r="AU161" s="194" t="s">
        <v>82</v>
      </c>
      <c r="AY161" s="14" t="s">
        <v>122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80</v>
      </c>
      <c r="BK161" s="195">
        <f t="shared" si="19"/>
        <v>0</v>
      </c>
      <c r="BL161" s="14" t="s">
        <v>141</v>
      </c>
      <c r="BM161" s="194" t="s">
        <v>267</v>
      </c>
    </row>
    <row r="162" spans="1:65" s="2" customFormat="1" ht="24.2" customHeight="1">
      <c r="A162" s="31"/>
      <c r="B162" s="32"/>
      <c r="C162" s="183" t="s">
        <v>268</v>
      </c>
      <c r="D162" s="183" t="s">
        <v>126</v>
      </c>
      <c r="E162" s="184" t="s">
        <v>269</v>
      </c>
      <c r="F162" s="185" t="s">
        <v>270</v>
      </c>
      <c r="G162" s="186" t="s">
        <v>150</v>
      </c>
      <c r="H162" s="187">
        <v>820</v>
      </c>
      <c r="I162" s="188"/>
      <c r="J162" s="189">
        <f t="shared" si="10"/>
        <v>0</v>
      </c>
      <c r="K162" s="185" t="s">
        <v>1</v>
      </c>
      <c r="L162" s="36"/>
      <c r="M162" s="190" t="s">
        <v>1</v>
      </c>
      <c r="N162" s="191" t="s">
        <v>38</v>
      </c>
      <c r="O162" s="68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141</v>
      </c>
      <c r="AT162" s="194" t="s">
        <v>126</v>
      </c>
      <c r="AU162" s="194" t="s">
        <v>82</v>
      </c>
      <c r="AY162" s="14" t="s">
        <v>122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80</v>
      </c>
      <c r="BK162" s="195">
        <f t="shared" si="19"/>
        <v>0</v>
      </c>
      <c r="BL162" s="14" t="s">
        <v>141</v>
      </c>
      <c r="BM162" s="194" t="s">
        <v>271</v>
      </c>
    </row>
    <row r="163" spans="1:65" s="2" customFormat="1" ht="21.75" customHeight="1">
      <c r="A163" s="31"/>
      <c r="B163" s="32"/>
      <c r="C163" s="183" t="s">
        <v>272</v>
      </c>
      <c r="D163" s="183" t="s">
        <v>126</v>
      </c>
      <c r="E163" s="184" t="s">
        <v>273</v>
      </c>
      <c r="F163" s="185" t="s">
        <v>274</v>
      </c>
      <c r="G163" s="186" t="s">
        <v>150</v>
      </c>
      <c r="H163" s="187">
        <v>1</v>
      </c>
      <c r="I163" s="188"/>
      <c r="J163" s="189">
        <f t="shared" si="10"/>
        <v>0</v>
      </c>
      <c r="K163" s="185" t="s">
        <v>1</v>
      </c>
      <c r="L163" s="36"/>
      <c r="M163" s="190" t="s">
        <v>1</v>
      </c>
      <c r="N163" s="191" t="s">
        <v>38</v>
      </c>
      <c r="O163" s="68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141</v>
      </c>
      <c r="AT163" s="194" t="s">
        <v>126</v>
      </c>
      <c r="AU163" s="194" t="s">
        <v>82</v>
      </c>
      <c r="AY163" s="14" t="s">
        <v>122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80</v>
      </c>
      <c r="BK163" s="195">
        <f t="shared" si="19"/>
        <v>0</v>
      </c>
      <c r="BL163" s="14" t="s">
        <v>141</v>
      </c>
      <c r="BM163" s="194" t="s">
        <v>275</v>
      </c>
    </row>
    <row r="164" spans="1:65" s="2" customFormat="1" ht="16.5" customHeight="1">
      <c r="A164" s="31"/>
      <c r="B164" s="32"/>
      <c r="C164" s="183" t="s">
        <v>276</v>
      </c>
      <c r="D164" s="183" t="s">
        <v>126</v>
      </c>
      <c r="E164" s="184" t="s">
        <v>277</v>
      </c>
      <c r="F164" s="185" t="s">
        <v>278</v>
      </c>
      <c r="G164" s="186" t="s">
        <v>150</v>
      </c>
      <c r="H164" s="187">
        <v>16</v>
      </c>
      <c r="I164" s="188"/>
      <c r="J164" s="189">
        <f t="shared" si="10"/>
        <v>0</v>
      </c>
      <c r="K164" s="185" t="s">
        <v>1</v>
      </c>
      <c r="L164" s="36"/>
      <c r="M164" s="190" t="s">
        <v>1</v>
      </c>
      <c r="N164" s="191" t="s">
        <v>38</v>
      </c>
      <c r="O164" s="68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141</v>
      </c>
      <c r="AT164" s="194" t="s">
        <v>126</v>
      </c>
      <c r="AU164" s="194" t="s">
        <v>82</v>
      </c>
      <c r="AY164" s="14" t="s">
        <v>122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80</v>
      </c>
      <c r="BK164" s="195">
        <f t="shared" si="19"/>
        <v>0</v>
      </c>
      <c r="BL164" s="14" t="s">
        <v>141</v>
      </c>
      <c r="BM164" s="194" t="s">
        <v>279</v>
      </c>
    </row>
    <row r="165" spans="1:65" s="2" customFormat="1" ht="24.2" customHeight="1">
      <c r="A165" s="31"/>
      <c r="B165" s="32"/>
      <c r="C165" s="183" t="s">
        <v>280</v>
      </c>
      <c r="D165" s="183" t="s">
        <v>126</v>
      </c>
      <c r="E165" s="184" t="s">
        <v>281</v>
      </c>
      <c r="F165" s="185" t="s">
        <v>282</v>
      </c>
      <c r="G165" s="186" t="s">
        <v>150</v>
      </c>
      <c r="H165" s="187">
        <v>1</v>
      </c>
      <c r="I165" s="188"/>
      <c r="J165" s="189">
        <f t="shared" si="10"/>
        <v>0</v>
      </c>
      <c r="K165" s="185" t="s">
        <v>1</v>
      </c>
      <c r="L165" s="36"/>
      <c r="M165" s="190" t="s">
        <v>1</v>
      </c>
      <c r="N165" s="191" t="s">
        <v>38</v>
      </c>
      <c r="O165" s="68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141</v>
      </c>
      <c r="AT165" s="194" t="s">
        <v>126</v>
      </c>
      <c r="AU165" s="194" t="s">
        <v>82</v>
      </c>
      <c r="AY165" s="14" t="s">
        <v>122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80</v>
      </c>
      <c r="BK165" s="195">
        <f t="shared" si="19"/>
        <v>0</v>
      </c>
      <c r="BL165" s="14" t="s">
        <v>141</v>
      </c>
      <c r="BM165" s="194" t="s">
        <v>283</v>
      </c>
    </row>
    <row r="166" spans="1:65" s="2" customFormat="1" ht="16.5" customHeight="1">
      <c r="A166" s="31"/>
      <c r="B166" s="32"/>
      <c r="C166" s="183" t="s">
        <v>284</v>
      </c>
      <c r="D166" s="183" t="s">
        <v>126</v>
      </c>
      <c r="E166" s="184" t="s">
        <v>285</v>
      </c>
      <c r="F166" s="185" t="s">
        <v>286</v>
      </c>
      <c r="G166" s="186" t="s">
        <v>150</v>
      </c>
      <c r="H166" s="187">
        <v>1</v>
      </c>
      <c r="I166" s="188"/>
      <c r="J166" s="189">
        <f t="shared" si="10"/>
        <v>0</v>
      </c>
      <c r="K166" s="185" t="s">
        <v>1</v>
      </c>
      <c r="L166" s="36"/>
      <c r="M166" s="190" t="s">
        <v>1</v>
      </c>
      <c r="N166" s="191" t="s">
        <v>38</v>
      </c>
      <c r="O166" s="68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141</v>
      </c>
      <c r="AT166" s="194" t="s">
        <v>126</v>
      </c>
      <c r="AU166" s="194" t="s">
        <v>82</v>
      </c>
      <c r="AY166" s="14" t="s">
        <v>122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80</v>
      </c>
      <c r="BK166" s="195">
        <f t="shared" si="19"/>
        <v>0</v>
      </c>
      <c r="BL166" s="14" t="s">
        <v>141</v>
      </c>
      <c r="BM166" s="194" t="s">
        <v>287</v>
      </c>
    </row>
    <row r="167" spans="1:65" s="12" customFormat="1" ht="22.9" customHeight="1">
      <c r="B167" s="167"/>
      <c r="C167" s="168"/>
      <c r="D167" s="169" t="s">
        <v>72</v>
      </c>
      <c r="E167" s="181" t="s">
        <v>288</v>
      </c>
      <c r="F167" s="181" t="s">
        <v>289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SUM(P168:P174)</f>
        <v>0</v>
      </c>
      <c r="Q167" s="175"/>
      <c r="R167" s="176">
        <f>SUM(R168:R174)</f>
        <v>0</v>
      </c>
      <c r="S167" s="175"/>
      <c r="T167" s="177">
        <f>SUM(T168:T174)</f>
        <v>0</v>
      </c>
      <c r="AR167" s="178" t="s">
        <v>82</v>
      </c>
      <c r="AT167" s="179" t="s">
        <v>72</v>
      </c>
      <c r="AU167" s="179" t="s">
        <v>80</v>
      </c>
      <c r="AY167" s="178" t="s">
        <v>122</v>
      </c>
      <c r="BK167" s="180">
        <f>SUM(BK168:BK174)</f>
        <v>0</v>
      </c>
    </row>
    <row r="168" spans="1:65" s="2" customFormat="1" ht="21.75" customHeight="1">
      <c r="A168" s="31"/>
      <c r="B168" s="32"/>
      <c r="C168" s="183" t="s">
        <v>290</v>
      </c>
      <c r="D168" s="183" t="s">
        <v>126</v>
      </c>
      <c r="E168" s="184" t="s">
        <v>291</v>
      </c>
      <c r="F168" s="185" t="s">
        <v>292</v>
      </c>
      <c r="G168" s="186" t="s">
        <v>293</v>
      </c>
      <c r="H168" s="187">
        <v>65</v>
      </c>
      <c r="I168" s="188"/>
      <c r="J168" s="189">
        <f t="shared" ref="J168:J174" si="20">ROUND(I168*H168,2)</f>
        <v>0</v>
      </c>
      <c r="K168" s="185" t="s">
        <v>1</v>
      </c>
      <c r="L168" s="36"/>
      <c r="M168" s="190" t="s">
        <v>1</v>
      </c>
      <c r="N168" s="191" t="s">
        <v>38</v>
      </c>
      <c r="O168" s="68"/>
      <c r="P168" s="192">
        <f t="shared" ref="P168:P174" si="21">O168*H168</f>
        <v>0</v>
      </c>
      <c r="Q168" s="192">
        <v>0</v>
      </c>
      <c r="R168" s="192">
        <f t="shared" ref="R168:R174" si="22">Q168*H168</f>
        <v>0</v>
      </c>
      <c r="S168" s="192">
        <v>0</v>
      </c>
      <c r="T168" s="193">
        <f t="shared" ref="T168:T174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141</v>
      </c>
      <c r="AT168" s="194" t="s">
        <v>126</v>
      </c>
      <c r="AU168" s="194" t="s">
        <v>82</v>
      </c>
      <c r="AY168" s="14" t="s">
        <v>122</v>
      </c>
      <c r="BE168" s="195">
        <f t="shared" ref="BE168:BE174" si="24">IF(N168="základní",J168,0)</f>
        <v>0</v>
      </c>
      <c r="BF168" s="195">
        <f t="shared" ref="BF168:BF174" si="25">IF(N168="snížená",J168,0)</f>
        <v>0</v>
      </c>
      <c r="BG168" s="195">
        <f t="shared" ref="BG168:BG174" si="26">IF(N168="zákl. přenesená",J168,0)</f>
        <v>0</v>
      </c>
      <c r="BH168" s="195">
        <f t="shared" ref="BH168:BH174" si="27">IF(N168="sníž. přenesená",J168,0)</f>
        <v>0</v>
      </c>
      <c r="BI168" s="195">
        <f t="shared" ref="BI168:BI174" si="28">IF(N168="nulová",J168,0)</f>
        <v>0</v>
      </c>
      <c r="BJ168" s="14" t="s">
        <v>80</v>
      </c>
      <c r="BK168" s="195">
        <f t="shared" ref="BK168:BK174" si="29">ROUND(I168*H168,2)</f>
        <v>0</v>
      </c>
      <c r="BL168" s="14" t="s">
        <v>141</v>
      </c>
      <c r="BM168" s="194" t="s">
        <v>294</v>
      </c>
    </row>
    <row r="169" spans="1:65" s="2" customFormat="1" ht="24.2" customHeight="1">
      <c r="A169" s="31"/>
      <c r="B169" s="32"/>
      <c r="C169" s="183" t="s">
        <v>295</v>
      </c>
      <c r="D169" s="183" t="s">
        <v>126</v>
      </c>
      <c r="E169" s="184" t="s">
        <v>296</v>
      </c>
      <c r="F169" s="185" t="s">
        <v>297</v>
      </c>
      <c r="G169" s="186" t="s">
        <v>293</v>
      </c>
      <c r="H169" s="187">
        <v>65</v>
      </c>
      <c r="I169" s="188"/>
      <c r="J169" s="189">
        <f t="shared" si="20"/>
        <v>0</v>
      </c>
      <c r="K169" s="185" t="s">
        <v>1</v>
      </c>
      <c r="L169" s="36"/>
      <c r="M169" s="190" t="s">
        <v>1</v>
      </c>
      <c r="N169" s="191" t="s">
        <v>38</v>
      </c>
      <c r="O169" s="68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141</v>
      </c>
      <c r="AT169" s="194" t="s">
        <v>126</v>
      </c>
      <c r="AU169" s="194" t="s">
        <v>82</v>
      </c>
      <c r="AY169" s="14" t="s">
        <v>122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14" t="s">
        <v>80</v>
      </c>
      <c r="BK169" s="195">
        <f t="shared" si="29"/>
        <v>0</v>
      </c>
      <c r="BL169" s="14" t="s">
        <v>141</v>
      </c>
      <c r="BM169" s="194" t="s">
        <v>298</v>
      </c>
    </row>
    <row r="170" spans="1:65" s="2" customFormat="1" ht="24.2" customHeight="1">
      <c r="A170" s="31"/>
      <c r="B170" s="32"/>
      <c r="C170" s="196" t="s">
        <v>299</v>
      </c>
      <c r="D170" s="196" t="s">
        <v>137</v>
      </c>
      <c r="E170" s="197" t="s">
        <v>300</v>
      </c>
      <c r="F170" s="198" t="s">
        <v>301</v>
      </c>
      <c r="G170" s="199" t="s">
        <v>302</v>
      </c>
      <c r="H170" s="200">
        <v>8</v>
      </c>
      <c r="I170" s="201"/>
      <c r="J170" s="202">
        <f t="shared" si="20"/>
        <v>0</v>
      </c>
      <c r="K170" s="198" t="s">
        <v>1</v>
      </c>
      <c r="L170" s="203"/>
      <c r="M170" s="204" t="s">
        <v>1</v>
      </c>
      <c r="N170" s="205" t="s">
        <v>38</v>
      </c>
      <c r="O170" s="68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140</v>
      </c>
      <c r="AT170" s="194" t="s">
        <v>137</v>
      </c>
      <c r="AU170" s="194" t="s">
        <v>82</v>
      </c>
      <c r="AY170" s="14" t="s">
        <v>122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14" t="s">
        <v>80</v>
      </c>
      <c r="BK170" s="195">
        <f t="shared" si="29"/>
        <v>0</v>
      </c>
      <c r="BL170" s="14" t="s">
        <v>141</v>
      </c>
      <c r="BM170" s="194" t="s">
        <v>303</v>
      </c>
    </row>
    <row r="171" spans="1:65" s="2" customFormat="1" ht="33" customHeight="1">
      <c r="A171" s="31"/>
      <c r="B171" s="32"/>
      <c r="C171" s="183" t="s">
        <v>304</v>
      </c>
      <c r="D171" s="183" t="s">
        <v>126</v>
      </c>
      <c r="E171" s="184" t="s">
        <v>305</v>
      </c>
      <c r="F171" s="185" t="s">
        <v>306</v>
      </c>
      <c r="G171" s="186" t="s">
        <v>293</v>
      </c>
      <c r="H171" s="187">
        <v>65</v>
      </c>
      <c r="I171" s="188"/>
      <c r="J171" s="189">
        <f t="shared" si="20"/>
        <v>0</v>
      </c>
      <c r="K171" s="185" t="s">
        <v>1</v>
      </c>
      <c r="L171" s="36"/>
      <c r="M171" s="190" t="s">
        <v>1</v>
      </c>
      <c r="N171" s="191" t="s">
        <v>38</v>
      </c>
      <c r="O171" s="68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141</v>
      </c>
      <c r="AT171" s="194" t="s">
        <v>126</v>
      </c>
      <c r="AU171" s="194" t="s">
        <v>82</v>
      </c>
      <c r="AY171" s="14" t="s">
        <v>122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14" t="s">
        <v>80</v>
      </c>
      <c r="BK171" s="195">
        <f t="shared" si="29"/>
        <v>0</v>
      </c>
      <c r="BL171" s="14" t="s">
        <v>141</v>
      </c>
      <c r="BM171" s="194" t="s">
        <v>307</v>
      </c>
    </row>
    <row r="172" spans="1:65" s="2" customFormat="1" ht="21.75" customHeight="1">
      <c r="A172" s="31"/>
      <c r="B172" s="32"/>
      <c r="C172" s="196" t="s">
        <v>308</v>
      </c>
      <c r="D172" s="196" t="s">
        <v>137</v>
      </c>
      <c r="E172" s="197" t="s">
        <v>309</v>
      </c>
      <c r="F172" s="198" t="s">
        <v>310</v>
      </c>
      <c r="G172" s="199" t="s">
        <v>311</v>
      </c>
      <c r="H172" s="200">
        <v>6.5</v>
      </c>
      <c r="I172" s="201"/>
      <c r="J172" s="202">
        <f t="shared" si="20"/>
        <v>0</v>
      </c>
      <c r="K172" s="198" t="s">
        <v>1</v>
      </c>
      <c r="L172" s="203"/>
      <c r="M172" s="204" t="s">
        <v>1</v>
      </c>
      <c r="N172" s="205" t="s">
        <v>38</v>
      </c>
      <c r="O172" s="68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140</v>
      </c>
      <c r="AT172" s="194" t="s">
        <v>137</v>
      </c>
      <c r="AU172" s="194" t="s">
        <v>82</v>
      </c>
      <c r="AY172" s="14" t="s">
        <v>122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14" t="s">
        <v>80</v>
      </c>
      <c r="BK172" s="195">
        <f t="shared" si="29"/>
        <v>0</v>
      </c>
      <c r="BL172" s="14" t="s">
        <v>141</v>
      </c>
      <c r="BM172" s="194" t="s">
        <v>312</v>
      </c>
    </row>
    <row r="173" spans="1:65" s="2" customFormat="1" ht="37.9" customHeight="1">
      <c r="A173" s="31"/>
      <c r="B173" s="32"/>
      <c r="C173" s="183" t="s">
        <v>313</v>
      </c>
      <c r="D173" s="183" t="s">
        <v>126</v>
      </c>
      <c r="E173" s="184" t="s">
        <v>314</v>
      </c>
      <c r="F173" s="185" t="s">
        <v>315</v>
      </c>
      <c r="G173" s="186" t="s">
        <v>293</v>
      </c>
      <c r="H173" s="187">
        <v>20</v>
      </c>
      <c r="I173" s="188"/>
      <c r="J173" s="189">
        <f t="shared" si="20"/>
        <v>0</v>
      </c>
      <c r="K173" s="185" t="s">
        <v>1</v>
      </c>
      <c r="L173" s="36"/>
      <c r="M173" s="190" t="s">
        <v>1</v>
      </c>
      <c r="N173" s="191" t="s">
        <v>38</v>
      </c>
      <c r="O173" s="68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141</v>
      </c>
      <c r="AT173" s="194" t="s">
        <v>126</v>
      </c>
      <c r="AU173" s="194" t="s">
        <v>82</v>
      </c>
      <c r="AY173" s="14" t="s">
        <v>122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14" t="s">
        <v>80</v>
      </c>
      <c r="BK173" s="195">
        <f t="shared" si="29"/>
        <v>0</v>
      </c>
      <c r="BL173" s="14" t="s">
        <v>141</v>
      </c>
      <c r="BM173" s="194" t="s">
        <v>316</v>
      </c>
    </row>
    <row r="174" spans="1:65" s="2" customFormat="1" ht="24.2" customHeight="1">
      <c r="A174" s="31"/>
      <c r="B174" s="32"/>
      <c r="C174" s="183" t="s">
        <v>317</v>
      </c>
      <c r="D174" s="183" t="s">
        <v>126</v>
      </c>
      <c r="E174" s="184" t="s">
        <v>318</v>
      </c>
      <c r="F174" s="185" t="s">
        <v>319</v>
      </c>
      <c r="G174" s="186" t="s">
        <v>293</v>
      </c>
      <c r="H174" s="187">
        <v>130</v>
      </c>
      <c r="I174" s="188"/>
      <c r="J174" s="189">
        <f t="shared" si="20"/>
        <v>0</v>
      </c>
      <c r="K174" s="185" t="s">
        <v>1</v>
      </c>
      <c r="L174" s="36"/>
      <c r="M174" s="206" t="s">
        <v>1</v>
      </c>
      <c r="N174" s="207" t="s">
        <v>38</v>
      </c>
      <c r="O174" s="208"/>
      <c r="P174" s="209">
        <f t="shared" si="21"/>
        <v>0</v>
      </c>
      <c r="Q174" s="209">
        <v>0</v>
      </c>
      <c r="R174" s="209">
        <f t="shared" si="22"/>
        <v>0</v>
      </c>
      <c r="S174" s="209">
        <v>0</v>
      </c>
      <c r="T174" s="210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141</v>
      </c>
      <c r="AT174" s="194" t="s">
        <v>126</v>
      </c>
      <c r="AU174" s="194" t="s">
        <v>82</v>
      </c>
      <c r="AY174" s="14" t="s">
        <v>122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14" t="s">
        <v>80</v>
      </c>
      <c r="BK174" s="195">
        <f t="shared" si="29"/>
        <v>0</v>
      </c>
      <c r="BL174" s="14" t="s">
        <v>141</v>
      </c>
      <c r="BM174" s="194" t="s">
        <v>320</v>
      </c>
    </row>
    <row r="175" spans="1:65" s="2" customFormat="1" ht="6.95" customHeight="1">
      <c r="A175" s="31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36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sheetProtection algorithmName="SHA-512" hashValue="Mo6FklSAq689bTcIJnCRU1rIUjZzJ+ncqxvudZDv1NZHbRETFQbm4rEf4R4ocrPlKNy8v5GUCFhbO68DprKduw==" saltValue="QGmSZAq5beV+MJ7G9xo5TGWZXMNh5zp4ta1/KoxWPPaGl1tJ/L8zXVktqR0cT6/CEAP+pUEZjqKQMxt8kYWtBg==" spinCount="100000" sheet="1" objects="1" scenarios="1" formatColumns="0" formatRows="0" autoFilter="0"/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7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Příloha č. 4a - Výkaz výměr (002)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321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13. 8. 2024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ROUND((SUM(BE118:BE129)),  2)</f>
        <v>0</v>
      </c>
      <c r="G33" s="31"/>
      <c r="H33" s="31"/>
      <c r="I33" s="121">
        <v>0.21</v>
      </c>
      <c r="J33" s="120">
        <f>ROUND(((SUM(BE118:BE129))*I33),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ROUND((SUM(BF118:BF129)),  2)</f>
        <v>0</v>
      </c>
      <c r="G34" s="31"/>
      <c r="H34" s="31"/>
      <c r="I34" s="121">
        <v>0.12</v>
      </c>
      <c r="J34" s="120">
        <f>ROUND(((SUM(BF118:BF129))*I34),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Příloha č. 4a - Výkaz výměr (002)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9" t="str">
        <f>E9</f>
        <v>02 - Zabezpečení LAN a WIFI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13. 8. 2024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customHeight="1">
      <c r="B97" s="144"/>
      <c r="C97" s="145"/>
      <c r="D97" s="146" t="s">
        <v>103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322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107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1" t="str">
        <f>E7</f>
        <v>Příloha č. 4a - Výkaz výměr (002)</v>
      </c>
      <c r="F108" s="262"/>
      <c r="G108" s="262"/>
      <c r="H108" s="26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94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49" t="str">
        <f>E9</f>
        <v>02 - Zabezpečení LAN a WIFI</v>
      </c>
      <c r="F110" s="260"/>
      <c r="G110" s="260"/>
      <c r="H110" s="260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13. 8. 2024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108</v>
      </c>
      <c r="D117" s="159" t="s">
        <v>58</v>
      </c>
      <c r="E117" s="159" t="s">
        <v>54</v>
      </c>
      <c r="F117" s="159" t="s">
        <v>55</v>
      </c>
      <c r="G117" s="159" t="s">
        <v>109</v>
      </c>
      <c r="H117" s="159" t="s">
        <v>110</v>
      </c>
      <c r="I117" s="159" t="s">
        <v>111</v>
      </c>
      <c r="J117" s="159" t="s">
        <v>98</v>
      </c>
      <c r="K117" s="160" t="s">
        <v>112</v>
      </c>
      <c r="L117" s="161"/>
      <c r="M117" s="72" t="s">
        <v>1</v>
      </c>
      <c r="N117" s="73" t="s">
        <v>37</v>
      </c>
      <c r="O117" s="73" t="s">
        <v>113</v>
      </c>
      <c r="P117" s="73" t="s">
        <v>114</v>
      </c>
      <c r="Q117" s="73" t="s">
        <v>115</v>
      </c>
      <c r="R117" s="73" t="s">
        <v>116</v>
      </c>
      <c r="S117" s="73" t="s">
        <v>117</v>
      </c>
      <c r="T117" s="74" t="s">
        <v>118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119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P119+SUM(P120:P127)</f>
        <v>0</v>
      </c>
      <c r="Q118" s="76"/>
      <c r="R118" s="164">
        <f>R119+SUM(R120:R127)</f>
        <v>0</v>
      </c>
      <c r="S118" s="76"/>
      <c r="T118" s="165">
        <f>T119+SUM(T120:T127)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100</v>
      </c>
      <c r="BK118" s="166">
        <f>BK119+SUM(BK120:BK127)</f>
        <v>0</v>
      </c>
    </row>
    <row r="119" spans="1:65" s="2" customFormat="1" ht="24.2" customHeight="1">
      <c r="A119" s="31"/>
      <c r="B119" s="32"/>
      <c r="C119" s="196" t="s">
        <v>80</v>
      </c>
      <c r="D119" s="196" t="s">
        <v>137</v>
      </c>
      <c r="E119" s="197" t="s">
        <v>323</v>
      </c>
      <c r="F119" s="198" t="s">
        <v>324</v>
      </c>
      <c r="G119" s="199" t="s">
        <v>150</v>
      </c>
      <c r="H119" s="200">
        <v>3</v>
      </c>
      <c r="I119" s="201"/>
      <c r="J119" s="202">
        <f t="shared" ref="J119:J126" si="0">ROUND(I119*H119,2)</f>
        <v>0</v>
      </c>
      <c r="K119" s="198" t="s">
        <v>1</v>
      </c>
      <c r="L119" s="203"/>
      <c r="M119" s="204" t="s">
        <v>1</v>
      </c>
      <c r="N119" s="205" t="s">
        <v>38</v>
      </c>
      <c r="O119" s="68"/>
      <c r="P119" s="192">
        <f t="shared" ref="P119:P126" si="1">O119*H119</f>
        <v>0</v>
      </c>
      <c r="Q119" s="192">
        <v>0</v>
      </c>
      <c r="R119" s="192">
        <f t="shared" ref="R119:R126" si="2">Q119*H119</f>
        <v>0</v>
      </c>
      <c r="S119" s="192">
        <v>0</v>
      </c>
      <c r="T119" s="193">
        <f t="shared" ref="T119:T126" si="3"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4" t="s">
        <v>182</v>
      </c>
      <c r="AT119" s="194" t="s">
        <v>137</v>
      </c>
      <c r="AU119" s="194" t="s">
        <v>73</v>
      </c>
      <c r="AY119" s="14" t="s">
        <v>122</v>
      </c>
      <c r="BE119" s="195">
        <f t="shared" ref="BE119:BE126" si="4">IF(N119="základní",J119,0)</f>
        <v>0</v>
      </c>
      <c r="BF119" s="195">
        <f t="shared" ref="BF119:BF126" si="5">IF(N119="snížená",J119,0)</f>
        <v>0</v>
      </c>
      <c r="BG119" s="195">
        <f t="shared" ref="BG119:BG126" si="6">IF(N119="zákl. přenesená",J119,0)</f>
        <v>0</v>
      </c>
      <c r="BH119" s="195">
        <f t="shared" ref="BH119:BH126" si="7">IF(N119="sníž. přenesená",J119,0)</f>
        <v>0</v>
      </c>
      <c r="BI119" s="195">
        <f t="shared" ref="BI119:BI126" si="8">IF(N119="nulová",J119,0)</f>
        <v>0</v>
      </c>
      <c r="BJ119" s="14" t="s">
        <v>80</v>
      </c>
      <c r="BK119" s="195">
        <f t="shared" ref="BK119:BK126" si="9">ROUND(I119*H119,2)</f>
        <v>0</v>
      </c>
      <c r="BL119" s="14" t="s">
        <v>130</v>
      </c>
      <c r="BM119" s="194" t="s">
        <v>325</v>
      </c>
    </row>
    <row r="120" spans="1:65" s="2" customFormat="1" ht="21.75" customHeight="1">
      <c r="A120" s="31"/>
      <c r="B120" s="32"/>
      <c r="C120" s="196" t="s">
        <v>82</v>
      </c>
      <c r="D120" s="196" t="s">
        <v>137</v>
      </c>
      <c r="E120" s="197" t="s">
        <v>326</v>
      </c>
      <c r="F120" s="198" t="s">
        <v>327</v>
      </c>
      <c r="G120" s="199" t="s">
        <v>328</v>
      </c>
      <c r="H120" s="200">
        <v>13</v>
      </c>
      <c r="I120" s="201"/>
      <c r="J120" s="202">
        <f t="shared" si="0"/>
        <v>0</v>
      </c>
      <c r="K120" s="198" t="s">
        <v>1</v>
      </c>
      <c r="L120" s="203"/>
      <c r="M120" s="204" t="s">
        <v>1</v>
      </c>
      <c r="N120" s="205" t="s">
        <v>38</v>
      </c>
      <c r="O120" s="68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4" t="s">
        <v>182</v>
      </c>
      <c r="AT120" s="194" t="s">
        <v>137</v>
      </c>
      <c r="AU120" s="194" t="s">
        <v>73</v>
      </c>
      <c r="AY120" s="14" t="s">
        <v>122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4" t="s">
        <v>80</v>
      </c>
      <c r="BK120" s="195">
        <f t="shared" si="9"/>
        <v>0</v>
      </c>
      <c r="BL120" s="14" t="s">
        <v>130</v>
      </c>
      <c r="BM120" s="194" t="s">
        <v>329</v>
      </c>
    </row>
    <row r="121" spans="1:65" s="2" customFormat="1" ht="16.5" customHeight="1">
      <c r="A121" s="31"/>
      <c r="B121" s="32"/>
      <c r="C121" s="196" t="s">
        <v>123</v>
      </c>
      <c r="D121" s="196" t="s">
        <v>137</v>
      </c>
      <c r="E121" s="197" t="s">
        <v>330</v>
      </c>
      <c r="F121" s="198" t="s">
        <v>331</v>
      </c>
      <c r="G121" s="199" t="s">
        <v>328</v>
      </c>
      <c r="H121" s="200">
        <v>4</v>
      </c>
      <c r="I121" s="201"/>
      <c r="J121" s="202">
        <f t="shared" si="0"/>
        <v>0</v>
      </c>
      <c r="K121" s="198" t="s">
        <v>1</v>
      </c>
      <c r="L121" s="203"/>
      <c r="M121" s="204" t="s">
        <v>1</v>
      </c>
      <c r="N121" s="205" t="s">
        <v>38</v>
      </c>
      <c r="O121" s="68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4" t="s">
        <v>182</v>
      </c>
      <c r="AT121" s="194" t="s">
        <v>137</v>
      </c>
      <c r="AU121" s="194" t="s">
        <v>73</v>
      </c>
      <c r="AY121" s="14" t="s">
        <v>122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4" t="s">
        <v>80</v>
      </c>
      <c r="BK121" s="195">
        <f t="shared" si="9"/>
        <v>0</v>
      </c>
      <c r="BL121" s="14" t="s">
        <v>130</v>
      </c>
      <c r="BM121" s="194" t="s">
        <v>332</v>
      </c>
    </row>
    <row r="122" spans="1:65" s="2" customFormat="1" ht="16.5" customHeight="1">
      <c r="A122" s="31"/>
      <c r="B122" s="32"/>
      <c r="C122" s="196" t="s">
        <v>130</v>
      </c>
      <c r="D122" s="196" t="s">
        <v>137</v>
      </c>
      <c r="E122" s="197" t="s">
        <v>333</v>
      </c>
      <c r="F122" s="198" t="s">
        <v>334</v>
      </c>
      <c r="G122" s="199" t="s">
        <v>328</v>
      </c>
      <c r="H122" s="200">
        <v>1</v>
      </c>
      <c r="I122" s="201"/>
      <c r="J122" s="202">
        <f t="shared" si="0"/>
        <v>0</v>
      </c>
      <c r="K122" s="198" t="s">
        <v>1</v>
      </c>
      <c r="L122" s="203"/>
      <c r="M122" s="204" t="s">
        <v>1</v>
      </c>
      <c r="N122" s="205" t="s">
        <v>38</v>
      </c>
      <c r="O122" s="68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4" t="s">
        <v>182</v>
      </c>
      <c r="AT122" s="194" t="s">
        <v>137</v>
      </c>
      <c r="AU122" s="194" t="s">
        <v>73</v>
      </c>
      <c r="AY122" s="14" t="s">
        <v>122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4" t="s">
        <v>80</v>
      </c>
      <c r="BK122" s="195">
        <f t="shared" si="9"/>
        <v>0</v>
      </c>
      <c r="BL122" s="14" t="s">
        <v>130</v>
      </c>
      <c r="BM122" s="194" t="s">
        <v>335</v>
      </c>
    </row>
    <row r="123" spans="1:65" s="2" customFormat="1" ht="24.2" customHeight="1">
      <c r="A123" s="31"/>
      <c r="B123" s="32"/>
      <c r="C123" s="196" t="s">
        <v>336</v>
      </c>
      <c r="D123" s="196" t="s">
        <v>137</v>
      </c>
      <c r="E123" s="197" t="s">
        <v>337</v>
      </c>
      <c r="F123" s="198" t="s">
        <v>338</v>
      </c>
      <c r="G123" s="199" t="s">
        <v>328</v>
      </c>
      <c r="H123" s="200">
        <v>60</v>
      </c>
      <c r="I123" s="201"/>
      <c r="J123" s="202">
        <f t="shared" si="0"/>
        <v>0</v>
      </c>
      <c r="K123" s="198" t="s">
        <v>1</v>
      </c>
      <c r="L123" s="203"/>
      <c r="M123" s="204" t="s">
        <v>1</v>
      </c>
      <c r="N123" s="205" t="s">
        <v>38</v>
      </c>
      <c r="O123" s="68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182</v>
      </c>
      <c r="AT123" s="194" t="s">
        <v>137</v>
      </c>
      <c r="AU123" s="194" t="s">
        <v>73</v>
      </c>
      <c r="AY123" s="14" t="s">
        <v>122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4" t="s">
        <v>80</v>
      </c>
      <c r="BK123" s="195">
        <f t="shared" si="9"/>
        <v>0</v>
      </c>
      <c r="BL123" s="14" t="s">
        <v>130</v>
      </c>
      <c r="BM123" s="194" t="s">
        <v>339</v>
      </c>
    </row>
    <row r="124" spans="1:65" s="2" customFormat="1" ht="24.2" customHeight="1">
      <c r="A124" s="31"/>
      <c r="B124" s="32"/>
      <c r="C124" s="196" t="s">
        <v>178</v>
      </c>
      <c r="D124" s="196" t="s">
        <v>137</v>
      </c>
      <c r="E124" s="197" t="s">
        <v>340</v>
      </c>
      <c r="F124" s="198" t="s">
        <v>341</v>
      </c>
      <c r="G124" s="199" t="s">
        <v>328</v>
      </c>
      <c r="H124" s="200">
        <v>1</v>
      </c>
      <c r="I124" s="201"/>
      <c r="J124" s="202">
        <f t="shared" si="0"/>
        <v>0</v>
      </c>
      <c r="K124" s="198" t="s">
        <v>1</v>
      </c>
      <c r="L124" s="203"/>
      <c r="M124" s="204" t="s">
        <v>1</v>
      </c>
      <c r="N124" s="205" t="s">
        <v>38</v>
      </c>
      <c r="O124" s="68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182</v>
      </c>
      <c r="AT124" s="194" t="s">
        <v>137</v>
      </c>
      <c r="AU124" s="194" t="s">
        <v>73</v>
      </c>
      <c r="AY124" s="14" t="s">
        <v>122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80</v>
      </c>
      <c r="BK124" s="195">
        <f t="shared" si="9"/>
        <v>0</v>
      </c>
      <c r="BL124" s="14" t="s">
        <v>130</v>
      </c>
      <c r="BM124" s="194" t="s">
        <v>342</v>
      </c>
    </row>
    <row r="125" spans="1:65" s="2" customFormat="1" ht="16.5" customHeight="1">
      <c r="A125" s="31"/>
      <c r="B125" s="32"/>
      <c r="C125" s="196" t="s">
        <v>343</v>
      </c>
      <c r="D125" s="196" t="s">
        <v>137</v>
      </c>
      <c r="E125" s="197" t="s">
        <v>344</v>
      </c>
      <c r="F125" s="198" t="s">
        <v>345</v>
      </c>
      <c r="G125" s="199" t="s">
        <v>346</v>
      </c>
      <c r="H125" s="200">
        <v>1</v>
      </c>
      <c r="I125" s="201"/>
      <c r="J125" s="202">
        <f t="shared" si="0"/>
        <v>0</v>
      </c>
      <c r="K125" s="198" t="s">
        <v>1</v>
      </c>
      <c r="L125" s="203"/>
      <c r="M125" s="204" t="s">
        <v>1</v>
      </c>
      <c r="N125" s="205" t="s">
        <v>38</v>
      </c>
      <c r="O125" s="68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182</v>
      </c>
      <c r="AT125" s="194" t="s">
        <v>137</v>
      </c>
      <c r="AU125" s="194" t="s">
        <v>73</v>
      </c>
      <c r="AY125" s="14" t="s">
        <v>122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80</v>
      </c>
      <c r="BK125" s="195">
        <f t="shared" si="9"/>
        <v>0</v>
      </c>
      <c r="BL125" s="14" t="s">
        <v>130</v>
      </c>
      <c r="BM125" s="194" t="s">
        <v>347</v>
      </c>
    </row>
    <row r="126" spans="1:65" s="2" customFormat="1" ht="16.5" customHeight="1">
      <c r="A126" s="31"/>
      <c r="B126" s="32"/>
      <c r="C126" s="196" t="s">
        <v>182</v>
      </c>
      <c r="D126" s="196" t="s">
        <v>137</v>
      </c>
      <c r="E126" s="197" t="s">
        <v>348</v>
      </c>
      <c r="F126" s="198" t="s">
        <v>349</v>
      </c>
      <c r="G126" s="199" t="s">
        <v>150</v>
      </c>
      <c r="H126" s="200">
        <v>1</v>
      </c>
      <c r="I126" s="201"/>
      <c r="J126" s="202">
        <f t="shared" si="0"/>
        <v>0</v>
      </c>
      <c r="K126" s="198" t="s">
        <v>1</v>
      </c>
      <c r="L126" s="203"/>
      <c r="M126" s="204" t="s">
        <v>1</v>
      </c>
      <c r="N126" s="205" t="s">
        <v>38</v>
      </c>
      <c r="O126" s="68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182</v>
      </c>
      <c r="AT126" s="194" t="s">
        <v>137</v>
      </c>
      <c r="AU126" s="194" t="s">
        <v>73</v>
      </c>
      <c r="AY126" s="14" t="s">
        <v>122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80</v>
      </c>
      <c r="BK126" s="195">
        <f t="shared" si="9"/>
        <v>0</v>
      </c>
      <c r="BL126" s="14" t="s">
        <v>130</v>
      </c>
      <c r="BM126" s="194" t="s">
        <v>350</v>
      </c>
    </row>
    <row r="127" spans="1:65" s="12" customFormat="1" ht="25.9" customHeight="1">
      <c r="B127" s="167"/>
      <c r="C127" s="168"/>
      <c r="D127" s="169" t="s">
        <v>72</v>
      </c>
      <c r="E127" s="170" t="s">
        <v>132</v>
      </c>
      <c r="F127" s="170" t="s">
        <v>133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</f>
        <v>0</v>
      </c>
      <c r="Q127" s="175"/>
      <c r="R127" s="176">
        <f>R128</f>
        <v>0</v>
      </c>
      <c r="S127" s="175"/>
      <c r="T127" s="177">
        <f>T128</f>
        <v>0</v>
      </c>
      <c r="AR127" s="178" t="s">
        <v>82</v>
      </c>
      <c r="AT127" s="179" t="s">
        <v>72</v>
      </c>
      <c r="AU127" s="179" t="s">
        <v>73</v>
      </c>
      <c r="AY127" s="178" t="s">
        <v>122</v>
      </c>
      <c r="BK127" s="180">
        <f>BK128</f>
        <v>0</v>
      </c>
    </row>
    <row r="128" spans="1:65" s="12" customFormat="1" ht="22.9" customHeight="1">
      <c r="B128" s="167"/>
      <c r="C128" s="168"/>
      <c r="D128" s="169" t="s">
        <v>72</v>
      </c>
      <c r="E128" s="181" t="s">
        <v>134</v>
      </c>
      <c r="F128" s="181" t="s">
        <v>351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</f>
        <v>0</v>
      </c>
      <c r="Q128" s="175"/>
      <c r="R128" s="176">
        <f>R129</f>
        <v>0</v>
      </c>
      <c r="S128" s="175"/>
      <c r="T128" s="177">
        <f>T129</f>
        <v>0</v>
      </c>
      <c r="AR128" s="178" t="s">
        <v>82</v>
      </c>
      <c r="AT128" s="179" t="s">
        <v>72</v>
      </c>
      <c r="AU128" s="179" t="s">
        <v>80</v>
      </c>
      <c r="AY128" s="178" t="s">
        <v>122</v>
      </c>
      <c r="BK128" s="180">
        <f>BK129</f>
        <v>0</v>
      </c>
    </row>
    <row r="129" spans="1:65" s="2" customFormat="1" ht="16.5" customHeight="1">
      <c r="A129" s="31"/>
      <c r="B129" s="32"/>
      <c r="C129" s="183" t="s">
        <v>352</v>
      </c>
      <c r="D129" s="183" t="s">
        <v>126</v>
      </c>
      <c r="E129" s="184" t="s">
        <v>353</v>
      </c>
      <c r="F129" s="185" t="s">
        <v>354</v>
      </c>
      <c r="G129" s="186" t="s">
        <v>355</v>
      </c>
      <c r="H129" s="187">
        <v>1</v>
      </c>
      <c r="I129" s="188"/>
      <c r="J129" s="189">
        <f>ROUND(I129*H129,2)</f>
        <v>0</v>
      </c>
      <c r="K129" s="185" t="s">
        <v>1</v>
      </c>
      <c r="L129" s="36"/>
      <c r="M129" s="206" t="s">
        <v>1</v>
      </c>
      <c r="N129" s="207" t="s">
        <v>38</v>
      </c>
      <c r="O129" s="208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141</v>
      </c>
      <c r="AT129" s="194" t="s">
        <v>126</v>
      </c>
      <c r="AU129" s="194" t="s">
        <v>82</v>
      </c>
      <c r="AY129" s="14" t="s">
        <v>122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80</v>
      </c>
      <c r="BK129" s="195">
        <f>ROUND(I129*H129,2)</f>
        <v>0</v>
      </c>
      <c r="BL129" s="14" t="s">
        <v>141</v>
      </c>
      <c r="BM129" s="194" t="s">
        <v>356</v>
      </c>
    </row>
    <row r="130" spans="1:65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36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sheetProtection algorithmName="SHA-512" hashValue="qIFA1UadZZy5sDqUZWwrFqFuN5IMFC67HdzT18VrlZw4+ikTgC2pDuSZeHhFrW8GzCg+JJqyH/Dksh6LAA+oTg==" saltValue="FHBMihRJ2FGvlNvgBrq6asfvtfLDGdbhXvaIoVbwOP4lH5DrjBZjuhaaOqHsXIiuTsuPpZbuXNiUPzf7U75CaA==" spinCount="100000" sheet="1" objects="1" scenarios="1" formatColumns="0" formatRows="0" autoFilter="0"/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topLeftCell="A131" workbookViewId="0">
      <selection activeCell="W39" sqref="W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Příloha č. 4a - Výkaz výměr (002)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430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13. 8. 2024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ROUND((SUM(BE116:BE117)),  2)</f>
        <v>0</v>
      </c>
      <c r="G33" s="31"/>
      <c r="H33" s="31"/>
      <c r="I33" s="121">
        <v>0.21</v>
      </c>
      <c r="J33" s="120">
        <f>ROUND(((SUM(BE116:BE117))*I33),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ROUND((SUM(BF116:BF117)),  2)</f>
        <v>0</v>
      </c>
      <c r="G34" s="31"/>
      <c r="H34" s="31"/>
      <c r="I34" s="121">
        <v>0.12</v>
      </c>
      <c r="J34" s="120">
        <f>ROUND(((SUM(BF116:BF117))*I34),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ROUND((SUM(BG116:BG117)),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ROUND((SUM(BH116:BH117)),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ROUND((SUM(BI116:BI117)),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Příloha č. 4a - Výkaz výměr (002)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9" t="str">
        <f>E9</f>
        <v>03 - Centrální logování, monitoring síťového provozu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13. 8. 2024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107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1" t="str">
        <f>E7</f>
        <v>Příloha č. 4a - Výkaz výměr (002)</v>
      </c>
      <c r="F106" s="262"/>
      <c r="G106" s="262"/>
      <c r="H106" s="262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94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49" t="str">
        <f>E9</f>
        <v>03 - Centrální logování, monitoring síťového provozu</v>
      </c>
      <c r="F108" s="260"/>
      <c r="G108" s="260"/>
      <c r="H108" s="260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13. 8. 2024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29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27</v>
      </c>
      <c r="D113" s="33"/>
      <c r="E113" s="33"/>
      <c r="F113" s="24" t="str">
        <f>IF(E18="","",E18)</f>
        <v>Vyplň údaj</v>
      </c>
      <c r="G113" s="33"/>
      <c r="H113" s="33"/>
      <c r="I113" s="26" t="s">
        <v>31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108</v>
      </c>
      <c r="D115" s="159" t="s">
        <v>58</v>
      </c>
      <c r="E115" s="159" t="s">
        <v>54</v>
      </c>
      <c r="F115" s="159" t="s">
        <v>55</v>
      </c>
      <c r="G115" s="159" t="s">
        <v>109</v>
      </c>
      <c r="H115" s="159" t="s">
        <v>110</v>
      </c>
      <c r="I115" s="159" t="s">
        <v>111</v>
      </c>
      <c r="J115" s="159" t="s">
        <v>98</v>
      </c>
      <c r="K115" s="160" t="s">
        <v>112</v>
      </c>
      <c r="L115" s="161"/>
      <c r="M115" s="72" t="s">
        <v>1</v>
      </c>
      <c r="N115" s="73" t="s">
        <v>37</v>
      </c>
      <c r="O115" s="73" t="s">
        <v>113</v>
      </c>
      <c r="P115" s="73" t="s">
        <v>114</v>
      </c>
      <c r="Q115" s="73" t="s">
        <v>115</v>
      </c>
      <c r="R115" s="73" t="s">
        <v>116</v>
      </c>
      <c r="S115" s="73" t="s">
        <v>117</v>
      </c>
      <c r="T115" s="74" t="s">
        <v>118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9" customHeight="1">
      <c r="A116" s="31"/>
      <c r="B116" s="32"/>
      <c r="C116" s="79" t="s">
        <v>119</v>
      </c>
      <c r="D116" s="33"/>
      <c r="E116" s="33"/>
      <c r="F116" s="33"/>
      <c r="G116" s="33"/>
      <c r="H116" s="33"/>
      <c r="I116" s="33"/>
      <c r="J116" s="162">
        <f>BK116</f>
        <v>0</v>
      </c>
      <c r="K116" s="33"/>
      <c r="L116" s="36"/>
      <c r="M116" s="75"/>
      <c r="N116" s="163"/>
      <c r="O116" s="76"/>
      <c r="P116" s="164">
        <f>P117</f>
        <v>0</v>
      </c>
      <c r="Q116" s="76"/>
      <c r="R116" s="164">
        <f>R117</f>
        <v>0</v>
      </c>
      <c r="S116" s="76"/>
      <c r="T116" s="165">
        <f>T117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72</v>
      </c>
      <c r="AU116" s="14" t="s">
        <v>100</v>
      </c>
      <c r="BK116" s="166">
        <f>BK117</f>
        <v>0</v>
      </c>
    </row>
    <row r="117" spans="1:65" s="2" customFormat="1" ht="24.2" customHeight="1">
      <c r="A117" s="31"/>
      <c r="B117" s="32"/>
      <c r="C117" s="196" t="s">
        <v>80</v>
      </c>
      <c r="D117" s="196" t="s">
        <v>137</v>
      </c>
      <c r="E117" s="197" t="s">
        <v>357</v>
      </c>
      <c r="F117" s="198" t="s">
        <v>358</v>
      </c>
      <c r="G117" s="199" t="s">
        <v>328</v>
      </c>
      <c r="H117" s="200">
        <v>1</v>
      </c>
      <c r="I117" s="201"/>
      <c r="J117" s="202">
        <f>ROUND(I117*H117,2)</f>
        <v>0</v>
      </c>
      <c r="K117" s="198" t="s">
        <v>1</v>
      </c>
      <c r="L117" s="203"/>
      <c r="M117" s="211" t="s">
        <v>1</v>
      </c>
      <c r="N117" s="212" t="s">
        <v>38</v>
      </c>
      <c r="O117" s="208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4" t="s">
        <v>182</v>
      </c>
      <c r="AT117" s="194" t="s">
        <v>137</v>
      </c>
      <c r="AU117" s="194" t="s">
        <v>73</v>
      </c>
      <c r="AY117" s="14" t="s">
        <v>122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4" t="s">
        <v>80</v>
      </c>
      <c r="BK117" s="195">
        <f>ROUND(I117*H117,2)</f>
        <v>0</v>
      </c>
      <c r="BL117" s="14" t="s">
        <v>130</v>
      </c>
      <c r="BM117" s="194" t="s">
        <v>359</v>
      </c>
    </row>
    <row r="118" spans="1:65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36"/>
      <c r="M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</sheetData>
  <sheetProtection formatColumns="0" formatRows="0" autoFilter="0"/>
  <autoFilter ref="C115:K11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abSelected="1" topLeftCell="A112" workbookViewId="0">
      <selection activeCell="W20" sqref="W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Příloha č. 4a - Výkaz výměr (002)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431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13. 8. 2024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ROUND((SUM(BE118:BE128)),  2)</f>
        <v>0</v>
      </c>
      <c r="G33" s="31"/>
      <c r="H33" s="31"/>
      <c r="I33" s="121">
        <v>0.21</v>
      </c>
      <c r="J33" s="120">
        <f>ROUND(((SUM(BE118:BE128))*I33),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ROUND((SUM(BF118:BF128)),  2)</f>
        <v>0</v>
      </c>
      <c r="G34" s="31"/>
      <c r="H34" s="31"/>
      <c r="I34" s="121">
        <v>0.12</v>
      </c>
      <c r="J34" s="120">
        <f>ROUND(((SUM(BF118:BF128))*I34),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ROUND((SUM(BH118:BH128)),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Příloha č. 4a - Výkaz výměr (002)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9" t="str">
        <f>E9</f>
        <v>04 - Server, diskové pole, UPS, zálohování a licence operačních systémů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13. 8. 2024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customHeight="1">
      <c r="B97" s="144"/>
      <c r="C97" s="145"/>
      <c r="D97" s="146" t="s">
        <v>103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322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107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1" t="str">
        <f>E7</f>
        <v>Příloha č. 4a - Výkaz výměr (002)</v>
      </c>
      <c r="F108" s="262"/>
      <c r="G108" s="262"/>
      <c r="H108" s="26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94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49" t="str">
        <f>E9</f>
        <v>04 - Server, diskové pole, UPS, zálohování a licence operačních systémů</v>
      </c>
      <c r="F110" s="260"/>
      <c r="G110" s="260"/>
      <c r="H110" s="260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13. 8. 2024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108</v>
      </c>
      <c r="D117" s="159" t="s">
        <v>58</v>
      </c>
      <c r="E117" s="159" t="s">
        <v>54</v>
      </c>
      <c r="F117" s="159" t="s">
        <v>55</v>
      </c>
      <c r="G117" s="159" t="s">
        <v>109</v>
      </c>
      <c r="H117" s="159" t="s">
        <v>110</v>
      </c>
      <c r="I117" s="159" t="s">
        <v>111</v>
      </c>
      <c r="J117" s="159" t="s">
        <v>98</v>
      </c>
      <c r="K117" s="160" t="s">
        <v>112</v>
      </c>
      <c r="L117" s="161"/>
      <c r="M117" s="72" t="s">
        <v>1</v>
      </c>
      <c r="N117" s="73" t="s">
        <v>37</v>
      </c>
      <c r="O117" s="73" t="s">
        <v>113</v>
      </c>
      <c r="P117" s="73" t="s">
        <v>114</v>
      </c>
      <c r="Q117" s="73" t="s">
        <v>115</v>
      </c>
      <c r="R117" s="73" t="s">
        <v>116</v>
      </c>
      <c r="S117" s="73" t="s">
        <v>117</v>
      </c>
      <c r="T117" s="74" t="s">
        <v>118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119</v>
      </c>
      <c r="D118" s="33"/>
      <c r="E118" s="33"/>
      <c r="F118" s="33"/>
      <c r="G118" s="33"/>
      <c r="H118" s="33"/>
      <c r="I118" s="33"/>
      <c r="J118" s="162">
        <f>BK118</f>
        <v>0</v>
      </c>
      <c r="K118" s="33"/>
      <c r="L118" s="36"/>
      <c r="M118" s="75"/>
      <c r="N118" s="163"/>
      <c r="O118" s="76"/>
      <c r="P118" s="164">
        <f>P119+SUM(P120:P126)</f>
        <v>0</v>
      </c>
      <c r="Q118" s="76"/>
      <c r="R118" s="164">
        <f>R119+SUM(R120:R126)</f>
        <v>0</v>
      </c>
      <c r="S118" s="76"/>
      <c r="T118" s="165">
        <f>T119+SUM(T120:T126)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100</v>
      </c>
      <c r="BK118" s="166">
        <f>BK119+SUM(BK120:BK126)</f>
        <v>0</v>
      </c>
    </row>
    <row r="119" spans="1:65" s="2" customFormat="1" ht="16.5" customHeight="1">
      <c r="A119" s="31"/>
      <c r="B119" s="32"/>
      <c r="C119" s="196" t="s">
        <v>80</v>
      </c>
      <c r="D119" s="196" t="s">
        <v>137</v>
      </c>
      <c r="E119" s="197" t="s">
        <v>360</v>
      </c>
      <c r="F119" s="198" t="s">
        <v>361</v>
      </c>
      <c r="G119" s="199" t="s">
        <v>328</v>
      </c>
      <c r="H119" s="200">
        <v>1</v>
      </c>
      <c r="I119" s="201"/>
      <c r="J119" s="202">
        <f t="shared" ref="J119:J125" si="0">ROUND(I119*H119,2)</f>
        <v>0</v>
      </c>
      <c r="K119" s="198" t="s">
        <v>1</v>
      </c>
      <c r="L119" s="203"/>
      <c r="M119" s="204" t="s">
        <v>1</v>
      </c>
      <c r="N119" s="205" t="s">
        <v>38</v>
      </c>
      <c r="O119" s="68"/>
      <c r="P119" s="192">
        <f t="shared" ref="P119:P125" si="1">O119*H119</f>
        <v>0</v>
      </c>
      <c r="Q119" s="192">
        <v>0</v>
      </c>
      <c r="R119" s="192">
        <f t="shared" ref="R119:R125" si="2">Q119*H119</f>
        <v>0</v>
      </c>
      <c r="S119" s="192">
        <v>0</v>
      </c>
      <c r="T119" s="193">
        <f t="shared" ref="T119:T125" si="3"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4" t="s">
        <v>182</v>
      </c>
      <c r="AT119" s="194" t="s">
        <v>137</v>
      </c>
      <c r="AU119" s="194" t="s">
        <v>73</v>
      </c>
      <c r="AY119" s="14" t="s">
        <v>122</v>
      </c>
      <c r="BE119" s="195">
        <f t="shared" ref="BE119:BE125" si="4">IF(N119="základní",J119,0)</f>
        <v>0</v>
      </c>
      <c r="BF119" s="195">
        <f t="shared" ref="BF119:BF125" si="5">IF(N119="snížená",J119,0)</f>
        <v>0</v>
      </c>
      <c r="BG119" s="195">
        <f t="shared" ref="BG119:BG125" si="6">IF(N119="zákl. přenesená",J119,0)</f>
        <v>0</v>
      </c>
      <c r="BH119" s="195">
        <f t="shared" ref="BH119:BH125" si="7">IF(N119="sníž. přenesená",J119,0)</f>
        <v>0</v>
      </c>
      <c r="BI119" s="195">
        <f t="shared" ref="BI119:BI125" si="8">IF(N119="nulová",J119,0)</f>
        <v>0</v>
      </c>
      <c r="BJ119" s="14" t="s">
        <v>80</v>
      </c>
      <c r="BK119" s="195">
        <f t="shared" ref="BK119:BK125" si="9">ROUND(I119*H119,2)</f>
        <v>0</v>
      </c>
      <c r="BL119" s="14" t="s">
        <v>130</v>
      </c>
      <c r="BM119" s="194" t="s">
        <v>362</v>
      </c>
    </row>
    <row r="120" spans="1:65" s="2" customFormat="1" ht="16.5" customHeight="1">
      <c r="A120" s="31"/>
      <c r="B120" s="32"/>
      <c r="C120" s="196" t="s">
        <v>123</v>
      </c>
      <c r="D120" s="196" t="s">
        <v>137</v>
      </c>
      <c r="E120" s="197" t="s">
        <v>363</v>
      </c>
      <c r="F120" s="198" t="s">
        <v>364</v>
      </c>
      <c r="G120" s="199" t="s">
        <v>328</v>
      </c>
      <c r="H120" s="200">
        <v>1</v>
      </c>
      <c r="I120" s="201"/>
      <c r="J120" s="202">
        <f t="shared" si="0"/>
        <v>0</v>
      </c>
      <c r="K120" s="198" t="s">
        <v>1</v>
      </c>
      <c r="L120" s="203"/>
      <c r="M120" s="204" t="s">
        <v>1</v>
      </c>
      <c r="N120" s="205" t="s">
        <v>38</v>
      </c>
      <c r="O120" s="68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4" t="s">
        <v>182</v>
      </c>
      <c r="AT120" s="194" t="s">
        <v>137</v>
      </c>
      <c r="AU120" s="194" t="s">
        <v>73</v>
      </c>
      <c r="AY120" s="14" t="s">
        <v>122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4" t="s">
        <v>80</v>
      </c>
      <c r="BK120" s="195">
        <f t="shared" si="9"/>
        <v>0</v>
      </c>
      <c r="BL120" s="14" t="s">
        <v>130</v>
      </c>
      <c r="BM120" s="194" t="s">
        <v>365</v>
      </c>
    </row>
    <row r="121" spans="1:65" s="2" customFormat="1" ht="21.75" customHeight="1">
      <c r="A121" s="31"/>
      <c r="B121" s="32"/>
      <c r="C121" s="196" t="s">
        <v>130</v>
      </c>
      <c r="D121" s="196" t="s">
        <v>137</v>
      </c>
      <c r="E121" s="197" t="s">
        <v>366</v>
      </c>
      <c r="F121" s="198" t="s">
        <v>367</v>
      </c>
      <c r="G121" s="199" t="s">
        <v>328</v>
      </c>
      <c r="H121" s="200">
        <v>1</v>
      </c>
      <c r="I121" s="201"/>
      <c r="J121" s="202">
        <f t="shared" si="0"/>
        <v>0</v>
      </c>
      <c r="K121" s="198" t="s">
        <v>1</v>
      </c>
      <c r="L121" s="203"/>
      <c r="M121" s="204" t="s">
        <v>1</v>
      </c>
      <c r="N121" s="205" t="s">
        <v>38</v>
      </c>
      <c r="O121" s="68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4" t="s">
        <v>182</v>
      </c>
      <c r="AT121" s="194" t="s">
        <v>137</v>
      </c>
      <c r="AU121" s="194" t="s">
        <v>73</v>
      </c>
      <c r="AY121" s="14" t="s">
        <v>122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4" t="s">
        <v>80</v>
      </c>
      <c r="BK121" s="195">
        <f t="shared" si="9"/>
        <v>0</v>
      </c>
      <c r="BL121" s="14" t="s">
        <v>130</v>
      </c>
      <c r="BM121" s="194" t="s">
        <v>368</v>
      </c>
    </row>
    <row r="122" spans="1:65" s="2" customFormat="1" ht="24.2" customHeight="1">
      <c r="A122" s="31"/>
      <c r="B122" s="32"/>
      <c r="C122" s="196" t="s">
        <v>336</v>
      </c>
      <c r="D122" s="196" t="s">
        <v>137</v>
      </c>
      <c r="E122" s="197" t="s">
        <v>369</v>
      </c>
      <c r="F122" s="198" t="s">
        <v>370</v>
      </c>
      <c r="G122" s="199" t="s">
        <v>328</v>
      </c>
      <c r="H122" s="200">
        <v>1</v>
      </c>
      <c r="I122" s="201"/>
      <c r="J122" s="202">
        <f t="shared" si="0"/>
        <v>0</v>
      </c>
      <c r="K122" s="198" t="s">
        <v>1</v>
      </c>
      <c r="L122" s="203"/>
      <c r="M122" s="204" t="s">
        <v>1</v>
      </c>
      <c r="N122" s="205" t="s">
        <v>38</v>
      </c>
      <c r="O122" s="68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4" t="s">
        <v>182</v>
      </c>
      <c r="AT122" s="194" t="s">
        <v>137</v>
      </c>
      <c r="AU122" s="194" t="s">
        <v>73</v>
      </c>
      <c r="AY122" s="14" t="s">
        <v>122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4" t="s">
        <v>80</v>
      </c>
      <c r="BK122" s="195">
        <f t="shared" si="9"/>
        <v>0</v>
      </c>
      <c r="BL122" s="14" t="s">
        <v>130</v>
      </c>
      <c r="BM122" s="194" t="s">
        <v>371</v>
      </c>
    </row>
    <row r="123" spans="1:65" s="2" customFormat="1" ht="24.2" customHeight="1">
      <c r="A123" s="31"/>
      <c r="B123" s="32"/>
      <c r="C123" s="196" t="s">
        <v>178</v>
      </c>
      <c r="D123" s="196" t="s">
        <v>137</v>
      </c>
      <c r="E123" s="197" t="s">
        <v>372</v>
      </c>
      <c r="F123" s="198" t="s">
        <v>373</v>
      </c>
      <c r="G123" s="199" t="s">
        <v>374</v>
      </c>
      <c r="H123" s="200">
        <v>1</v>
      </c>
      <c r="I123" s="201"/>
      <c r="J123" s="202">
        <f t="shared" si="0"/>
        <v>0</v>
      </c>
      <c r="K123" s="198" t="s">
        <v>1</v>
      </c>
      <c r="L123" s="203"/>
      <c r="M123" s="204" t="s">
        <v>1</v>
      </c>
      <c r="N123" s="205" t="s">
        <v>38</v>
      </c>
      <c r="O123" s="68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182</v>
      </c>
      <c r="AT123" s="194" t="s">
        <v>137</v>
      </c>
      <c r="AU123" s="194" t="s">
        <v>73</v>
      </c>
      <c r="AY123" s="14" t="s">
        <v>122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4" t="s">
        <v>80</v>
      </c>
      <c r="BK123" s="195">
        <f t="shared" si="9"/>
        <v>0</v>
      </c>
      <c r="BL123" s="14" t="s">
        <v>130</v>
      </c>
      <c r="BM123" s="194" t="s">
        <v>375</v>
      </c>
    </row>
    <row r="124" spans="1:65" s="2" customFormat="1" ht="24.2" customHeight="1">
      <c r="A124" s="31"/>
      <c r="B124" s="32"/>
      <c r="C124" s="196" t="s">
        <v>343</v>
      </c>
      <c r="D124" s="196" t="s">
        <v>137</v>
      </c>
      <c r="E124" s="197" t="s">
        <v>376</v>
      </c>
      <c r="F124" s="198" t="s">
        <v>377</v>
      </c>
      <c r="G124" s="199" t="s">
        <v>346</v>
      </c>
      <c r="H124" s="200">
        <v>1</v>
      </c>
      <c r="I124" s="201"/>
      <c r="J124" s="202">
        <f t="shared" si="0"/>
        <v>0</v>
      </c>
      <c r="K124" s="198" t="s">
        <v>1</v>
      </c>
      <c r="L124" s="203"/>
      <c r="M124" s="204" t="s">
        <v>1</v>
      </c>
      <c r="N124" s="205" t="s">
        <v>38</v>
      </c>
      <c r="O124" s="68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182</v>
      </c>
      <c r="AT124" s="194" t="s">
        <v>137</v>
      </c>
      <c r="AU124" s="194" t="s">
        <v>73</v>
      </c>
      <c r="AY124" s="14" t="s">
        <v>122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80</v>
      </c>
      <c r="BK124" s="195">
        <f t="shared" si="9"/>
        <v>0</v>
      </c>
      <c r="BL124" s="14" t="s">
        <v>130</v>
      </c>
      <c r="BM124" s="194" t="s">
        <v>378</v>
      </c>
    </row>
    <row r="125" spans="1:65" s="2" customFormat="1" ht="24.2" customHeight="1">
      <c r="A125" s="31"/>
      <c r="B125" s="32"/>
      <c r="C125" s="196" t="s">
        <v>379</v>
      </c>
      <c r="D125" s="196" t="s">
        <v>137</v>
      </c>
      <c r="E125" s="197" t="s">
        <v>380</v>
      </c>
      <c r="F125" s="198" t="s">
        <v>381</v>
      </c>
      <c r="G125" s="199" t="s">
        <v>346</v>
      </c>
      <c r="H125" s="200">
        <v>1</v>
      </c>
      <c r="I125" s="201"/>
      <c r="J125" s="202">
        <f t="shared" si="0"/>
        <v>0</v>
      </c>
      <c r="K125" s="198" t="s">
        <v>1</v>
      </c>
      <c r="L125" s="203"/>
      <c r="M125" s="204" t="s">
        <v>1</v>
      </c>
      <c r="N125" s="205" t="s">
        <v>38</v>
      </c>
      <c r="O125" s="68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182</v>
      </c>
      <c r="AT125" s="194" t="s">
        <v>137</v>
      </c>
      <c r="AU125" s="194" t="s">
        <v>73</v>
      </c>
      <c r="AY125" s="14" t="s">
        <v>122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80</v>
      </c>
      <c r="BK125" s="195">
        <f t="shared" si="9"/>
        <v>0</v>
      </c>
      <c r="BL125" s="14" t="s">
        <v>130</v>
      </c>
      <c r="BM125" s="194" t="s">
        <v>382</v>
      </c>
    </row>
    <row r="126" spans="1:65" s="12" customFormat="1" ht="25.9" customHeight="1">
      <c r="B126" s="167"/>
      <c r="C126" s="168"/>
      <c r="D126" s="169" t="s">
        <v>72</v>
      </c>
      <c r="E126" s="170" t="s">
        <v>132</v>
      </c>
      <c r="F126" s="170" t="s">
        <v>133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P127</f>
        <v>0</v>
      </c>
      <c r="Q126" s="175"/>
      <c r="R126" s="176">
        <f>R127</f>
        <v>0</v>
      </c>
      <c r="S126" s="175"/>
      <c r="T126" s="177">
        <f>T127</f>
        <v>0</v>
      </c>
      <c r="AR126" s="178" t="s">
        <v>82</v>
      </c>
      <c r="AT126" s="179" t="s">
        <v>72</v>
      </c>
      <c r="AU126" s="179" t="s">
        <v>73</v>
      </c>
      <c r="AY126" s="178" t="s">
        <v>122</v>
      </c>
      <c r="BK126" s="180">
        <f>BK127</f>
        <v>0</v>
      </c>
    </row>
    <row r="127" spans="1:65" s="12" customFormat="1" ht="22.9" customHeight="1">
      <c r="B127" s="167"/>
      <c r="C127" s="168"/>
      <c r="D127" s="169" t="s">
        <v>72</v>
      </c>
      <c r="E127" s="181" t="s">
        <v>134</v>
      </c>
      <c r="F127" s="181" t="s">
        <v>351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P128</f>
        <v>0</v>
      </c>
      <c r="Q127" s="175"/>
      <c r="R127" s="176">
        <f>R128</f>
        <v>0</v>
      </c>
      <c r="S127" s="175"/>
      <c r="T127" s="177">
        <f>T128</f>
        <v>0</v>
      </c>
      <c r="AR127" s="178" t="s">
        <v>82</v>
      </c>
      <c r="AT127" s="179" t="s">
        <v>72</v>
      </c>
      <c r="AU127" s="179" t="s">
        <v>80</v>
      </c>
      <c r="AY127" s="178" t="s">
        <v>122</v>
      </c>
      <c r="BK127" s="180">
        <f>BK128</f>
        <v>0</v>
      </c>
    </row>
    <row r="128" spans="1:65" s="2" customFormat="1" ht="16.5" customHeight="1">
      <c r="A128" s="31"/>
      <c r="B128" s="32"/>
      <c r="C128" s="183" t="s">
        <v>383</v>
      </c>
      <c r="D128" s="183" t="s">
        <v>126</v>
      </c>
      <c r="E128" s="184" t="s">
        <v>353</v>
      </c>
      <c r="F128" s="185" t="s">
        <v>384</v>
      </c>
      <c r="G128" s="186" t="s">
        <v>355</v>
      </c>
      <c r="H128" s="187">
        <v>1</v>
      </c>
      <c r="I128" s="188"/>
      <c r="J128" s="189">
        <f>ROUND(I128*H128,2)</f>
        <v>0</v>
      </c>
      <c r="K128" s="185" t="s">
        <v>1</v>
      </c>
      <c r="L128" s="36"/>
      <c r="M128" s="206" t="s">
        <v>1</v>
      </c>
      <c r="N128" s="207" t="s">
        <v>38</v>
      </c>
      <c r="O128" s="208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141</v>
      </c>
      <c r="AT128" s="194" t="s">
        <v>126</v>
      </c>
      <c r="AU128" s="194" t="s">
        <v>82</v>
      </c>
      <c r="AY128" s="14" t="s">
        <v>122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80</v>
      </c>
      <c r="BK128" s="195">
        <f>ROUND(I128*H128,2)</f>
        <v>0</v>
      </c>
      <c r="BL128" s="14" t="s">
        <v>141</v>
      </c>
      <c r="BM128" s="194" t="s">
        <v>385</v>
      </c>
    </row>
    <row r="129" spans="1:31" s="2" customFormat="1" ht="6.95" customHeight="1">
      <c r="A129" s="31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formatColumns="0" formatRows="0" autoFilter="0"/>
  <autoFilter ref="C117:K12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1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Příloha č. 4a - Výkaz výměr (002)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386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13. 8. 2024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21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21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ROUND((SUM(BE123:BE139)),  2)</f>
        <v>0</v>
      </c>
      <c r="G33" s="31"/>
      <c r="H33" s="31"/>
      <c r="I33" s="121">
        <v>0.21</v>
      </c>
      <c r="J33" s="120">
        <f>ROUND(((SUM(BE123:BE139))*I33),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ROUND((SUM(BF123:BF139)),  2)</f>
        <v>0</v>
      </c>
      <c r="G34" s="31"/>
      <c r="H34" s="31"/>
      <c r="I34" s="121">
        <v>0.12</v>
      </c>
      <c r="J34" s="120">
        <f>ROUND(((SUM(BF123:BF139))*I34),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ROUND((SUM(BG123:BG139)),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ROUND((SUM(BH123:BH139)),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ROUND((SUM(BI123:BI139)),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Příloha č. 4a - Výkaz výměr (002)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9" t="str">
        <f>E9</f>
        <v>05 - VRN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13. 8. 2024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387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388</v>
      </c>
      <c r="E99" s="153"/>
      <c r="F99" s="153"/>
      <c r="G99" s="153"/>
      <c r="H99" s="153"/>
      <c r="I99" s="153"/>
      <c r="J99" s="154">
        <f>J127</f>
        <v>0</v>
      </c>
      <c r="K99" s="151"/>
      <c r="L99" s="155"/>
    </row>
    <row r="100" spans="1:31" s="9" customFormat="1" ht="24.95" customHeight="1">
      <c r="B100" s="144"/>
      <c r="C100" s="145"/>
      <c r="D100" s="146" t="s">
        <v>389</v>
      </c>
      <c r="E100" s="147"/>
      <c r="F100" s="147"/>
      <c r="G100" s="147"/>
      <c r="H100" s="147"/>
      <c r="I100" s="147"/>
      <c r="J100" s="148">
        <f>J129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390</v>
      </c>
      <c r="E101" s="153"/>
      <c r="F101" s="153"/>
      <c r="G101" s="153"/>
      <c r="H101" s="153"/>
      <c r="I101" s="153"/>
      <c r="J101" s="154">
        <f>J130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391</v>
      </c>
      <c r="E102" s="153"/>
      <c r="F102" s="153"/>
      <c r="G102" s="153"/>
      <c r="H102" s="153"/>
      <c r="I102" s="153"/>
      <c r="J102" s="154">
        <f>J133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392</v>
      </c>
      <c r="E103" s="153"/>
      <c r="F103" s="153"/>
      <c r="G103" s="153"/>
      <c r="H103" s="153"/>
      <c r="I103" s="153"/>
      <c r="J103" s="154">
        <f>J136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107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1" t="str">
        <f>E7</f>
        <v>Příloha č. 4a - Výkaz výměr (002)</v>
      </c>
      <c r="F113" s="262"/>
      <c r="G113" s="262"/>
      <c r="H113" s="26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94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49" t="str">
        <f>E9</f>
        <v>05 - VRN</v>
      </c>
      <c r="F115" s="260"/>
      <c r="G115" s="260"/>
      <c r="H115" s="26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 xml:space="preserve"> </v>
      </c>
      <c r="G117" s="33"/>
      <c r="H117" s="33"/>
      <c r="I117" s="26" t="s">
        <v>22</v>
      </c>
      <c r="J117" s="63" t="str">
        <f>IF(J12="","",J12)</f>
        <v>13. 8. 2024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E15</f>
        <v xml:space="preserve"> </v>
      </c>
      <c r="G119" s="33"/>
      <c r="H119" s="33"/>
      <c r="I119" s="26" t="s">
        <v>29</v>
      </c>
      <c r="J119" s="29" t="str">
        <f>E21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3"/>
      <c r="E120" s="33"/>
      <c r="F120" s="24" t="str">
        <f>IF(E18="","",E18)</f>
        <v>Vyplň údaj</v>
      </c>
      <c r="G120" s="33"/>
      <c r="H120" s="33"/>
      <c r="I120" s="26" t="s">
        <v>31</v>
      </c>
      <c r="J120" s="29" t="str">
        <f>E24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108</v>
      </c>
      <c r="D122" s="159" t="s">
        <v>58</v>
      </c>
      <c r="E122" s="159" t="s">
        <v>54</v>
      </c>
      <c r="F122" s="159" t="s">
        <v>55</v>
      </c>
      <c r="G122" s="159" t="s">
        <v>109</v>
      </c>
      <c r="H122" s="159" t="s">
        <v>110</v>
      </c>
      <c r="I122" s="159" t="s">
        <v>111</v>
      </c>
      <c r="J122" s="159" t="s">
        <v>98</v>
      </c>
      <c r="K122" s="160" t="s">
        <v>112</v>
      </c>
      <c r="L122" s="161"/>
      <c r="M122" s="72" t="s">
        <v>1</v>
      </c>
      <c r="N122" s="73" t="s">
        <v>37</v>
      </c>
      <c r="O122" s="73" t="s">
        <v>113</v>
      </c>
      <c r="P122" s="73" t="s">
        <v>114</v>
      </c>
      <c r="Q122" s="73" t="s">
        <v>115</v>
      </c>
      <c r="R122" s="73" t="s">
        <v>116</v>
      </c>
      <c r="S122" s="73" t="s">
        <v>117</v>
      </c>
      <c r="T122" s="74" t="s">
        <v>118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119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P124+P129</f>
        <v>0</v>
      </c>
      <c r="Q123" s="76"/>
      <c r="R123" s="164">
        <f>R124+R129</f>
        <v>5.0000000000000002E-5</v>
      </c>
      <c r="S123" s="76"/>
      <c r="T123" s="165">
        <f>T124+T129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72</v>
      </c>
      <c r="AU123" s="14" t="s">
        <v>100</v>
      </c>
      <c r="BK123" s="166">
        <f>BK124+BK129</f>
        <v>0</v>
      </c>
    </row>
    <row r="124" spans="1:65" s="12" customFormat="1" ht="25.9" customHeight="1">
      <c r="B124" s="167"/>
      <c r="C124" s="168"/>
      <c r="D124" s="169" t="s">
        <v>72</v>
      </c>
      <c r="E124" s="170" t="s">
        <v>120</v>
      </c>
      <c r="F124" s="170" t="s">
        <v>121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P125+P127</f>
        <v>0</v>
      </c>
      <c r="Q124" s="175"/>
      <c r="R124" s="176">
        <f>R125+R127</f>
        <v>5.0000000000000002E-5</v>
      </c>
      <c r="S124" s="175"/>
      <c r="T124" s="177">
        <f>T125+T127</f>
        <v>0</v>
      </c>
      <c r="AR124" s="178" t="s">
        <v>80</v>
      </c>
      <c r="AT124" s="179" t="s">
        <v>72</v>
      </c>
      <c r="AU124" s="179" t="s">
        <v>73</v>
      </c>
      <c r="AY124" s="178" t="s">
        <v>122</v>
      </c>
      <c r="BK124" s="180">
        <f>BK125+BK127</f>
        <v>0</v>
      </c>
    </row>
    <row r="125" spans="1:65" s="12" customFormat="1" ht="22.9" customHeight="1">
      <c r="B125" s="167"/>
      <c r="C125" s="168"/>
      <c r="D125" s="169" t="s">
        <v>72</v>
      </c>
      <c r="E125" s="181" t="s">
        <v>80</v>
      </c>
      <c r="F125" s="181" t="s">
        <v>393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P126</f>
        <v>0</v>
      </c>
      <c r="Q125" s="175"/>
      <c r="R125" s="176">
        <f>R126</f>
        <v>0</v>
      </c>
      <c r="S125" s="175"/>
      <c r="T125" s="177">
        <f>T126</f>
        <v>0</v>
      </c>
      <c r="AR125" s="178" t="s">
        <v>80</v>
      </c>
      <c r="AT125" s="179" t="s">
        <v>72</v>
      </c>
      <c r="AU125" s="179" t="s">
        <v>80</v>
      </c>
      <c r="AY125" s="178" t="s">
        <v>122</v>
      </c>
      <c r="BK125" s="180">
        <f>BK126</f>
        <v>0</v>
      </c>
    </row>
    <row r="126" spans="1:65" s="2" customFormat="1" ht="16.5" customHeight="1">
      <c r="A126" s="31"/>
      <c r="B126" s="32"/>
      <c r="C126" s="183" t="s">
        <v>336</v>
      </c>
      <c r="D126" s="183" t="s">
        <v>126</v>
      </c>
      <c r="E126" s="184" t="s">
        <v>394</v>
      </c>
      <c r="F126" s="185" t="s">
        <v>395</v>
      </c>
      <c r="G126" s="186" t="s">
        <v>355</v>
      </c>
      <c r="H126" s="187">
        <v>1</v>
      </c>
      <c r="I126" s="188"/>
      <c r="J126" s="189">
        <f>ROUND(I126*H126,2)</f>
        <v>0</v>
      </c>
      <c r="K126" s="185" t="s">
        <v>1</v>
      </c>
      <c r="L126" s="36"/>
      <c r="M126" s="190" t="s">
        <v>1</v>
      </c>
      <c r="N126" s="191" t="s">
        <v>38</v>
      </c>
      <c r="O126" s="6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130</v>
      </c>
      <c r="AT126" s="194" t="s">
        <v>126</v>
      </c>
      <c r="AU126" s="194" t="s">
        <v>82</v>
      </c>
      <c r="AY126" s="14" t="s">
        <v>122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4" t="s">
        <v>80</v>
      </c>
      <c r="BK126" s="195">
        <f>ROUND(I126*H126,2)</f>
        <v>0</v>
      </c>
      <c r="BL126" s="14" t="s">
        <v>130</v>
      </c>
      <c r="BM126" s="194" t="s">
        <v>396</v>
      </c>
    </row>
    <row r="127" spans="1:65" s="12" customFormat="1" ht="22.9" customHeight="1">
      <c r="B127" s="167"/>
      <c r="C127" s="168"/>
      <c r="D127" s="169" t="s">
        <v>72</v>
      </c>
      <c r="E127" s="181" t="s">
        <v>352</v>
      </c>
      <c r="F127" s="181" t="s">
        <v>397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P128</f>
        <v>0</v>
      </c>
      <c r="Q127" s="175"/>
      <c r="R127" s="176">
        <f>R128</f>
        <v>5.0000000000000002E-5</v>
      </c>
      <c r="S127" s="175"/>
      <c r="T127" s="177">
        <f>T128</f>
        <v>0</v>
      </c>
      <c r="AR127" s="178" t="s">
        <v>80</v>
      </c>
      <c r="AT127" s="179" t="s">
        <v>72</v>
      </c>
      <c r="AU127" s="179" t="s">
        <v>80</v>
      </c>
      <c r="AY127" s="178" t="s">
        <v>122</v>
      </c>
      <c r="BK127" s="180">
        <f>BK128</f>
        <v>0</v>
      </c>
    </row>
    <row r="128" spans="1:65" s="2" customFormat="1" ht="16.5" customHeight="1">
      <c r="A128" s="31"/>
      <c r="B128" s="32"/>
      <c r="C128" s="183" t="s">
        <v>130</v>
      </c>
      <c r="D128" s="183" t="s">
        <v>126</v>
      </c>
      <c r="E128" s="184" t="s">
        <v>398</v>
      </c>
      <c r="F128" s="185" t="s">
        <v>399</v>
      </c>
      <c r="G128" s="186" t="s">
        <v>355</v>
      </c>
      <c r="H128" s="187">
        <v>1</v>
      </c>
      <c r="I128" s="188"/>
      <c r="J128" s="189">
        <f>ROUND(I128*H128,2)</f>
        <v>0</v>
      </c>
      <c r="K128" s="185" t="s">
        <v>1</v>
      </c>
      <c r="L128" s="36"/>
      <c r="M128" s="190" t="s">
        <v>1</v>
      </c>
      <c r="N128" s="191" t="s">
        <v>38</v>
      </c>
      <c r="O128" s="68"/>
      <c r="P128" s="192">
        <f>O128*H128</f>
        <v>0</v>
      </c>
      <c r="Q128" s="192">
        <v>5.0000000000000002E-5</v>
      </c>
      <c r="R128" s="192">
        <f>Q128*H128</f>
        <v>5.0000000000000002E-5</v>
      </c>
      <c r="S128" s="192">
        <v>0</v>
      </c>
      <c r="T128" s="19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130</v>
      </c>
      <c r="AT128" s="194" t="s">
        <v>126</v>
      </c>
      <c r="AU128" s="194" t="s">
        <v>82</v>
      </c>
      <c r="AY128" s="14" t="s">
        <v>122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80</v>
      </c>
      <c r="BK128" s="195">
        <f>ROUND(I128*H128,2)</f>
        <v>0</v>
      </c>
      <c r="BL128" s="14" t="s">
        <v>130</v>
      </c>
      <c r="BM128" s="194" t="s">
        <v>400</v>
      </c>
    </row>
    <row r="129" spans="1:65" s="12" customFormat="1" ht="25.9" customHeight="1">
      <c r="B129" s="167"/>
      <c r="C129" s="168"/>
      <c r="D129" s="169" t="s">
        <v>72</v>
      </c>
      <c r="E129" s="170" t="s">
        <v>91</v>
      </c>
      <c r="F129" s="170" t="s">
        <v>401</v>
      </c>
      <c r="G129" s="168"/>
      <c r="H129" s="168"/>
      <c r="I129" s="171"/>
      <c r="J129" s="172">
        <f>BK129</f>
        <v>0</v>
      </c>
      <c r="K129" s="168"/>
      <c r="L129" s="173"/>
      <c r="M129" s="174"/>
      <c r="N129" s="175"/>
      <c r="O129" s="175"/>
      <c r="P129" s="176">
        <f>P130+P133+P136</f>
        <v>0</v>
      </c>
      <c r="Q129" s="175"/>
      <c r="R129" s="176">
        <f>R130+R133+R136</f>
        <v>0</v>
      </c>
      <c r="S129" s="175"/>
      <c r="T129" s="177">
        <f>T130+T133+T136</f>
        <v>0</v>
      </c>
      <c r="AR129" s="178" t="s">
        <v>336</v>
      </c>
      <c r="AT129" s="179" t="s">
        <v>72</v>
      </c>
      <c r="AU129" s="179" t="s">
        <v>73</v>
      </c>
      <c r="AY129" s="178" t="s">
        <v>122</v>
      </c>
      <c r="BK129" s="180">
        <f>BK130+BK133+BK136</f>
        <v>0</v>
      </c>
    </row>
    <row r="130" spans="1:65" s="12" customFormat="1" ht="22.9" customHeight="1">
      <c r="B130" s="167"/>
      <c r="C130" s="168"/>
      <c r="D130" s="169" t="s">
        <v>72</v>
      </c>
      <c r="E130" s="181" t="s">
        <v>402</v>
      </c>
      <c r="F130" s="181" t="s">
        <v>403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SUM(P131:P132)</f>
        <v>0</v>
      </c>
      <c r="Q130" s="175"/>
      <c r="R130" s="176">
        <f>SUM(R131:R132)</f>
        <v>0</v>
      </c>
      <c r="S130" s="175"/>
      <c r="T130" s="177">
        <f>SUM(T131:T132)</f>
        <v>0</v>
      </c>
      <c r="AR130" s="178" t="s">
        <v>336</v>
      </c>
      <c r="AT130" s="179" t="s">
        <v>72</v>
      </c>
      <c r="AU130" s="179" t="s">
        <v>80</v>
      </c>
      <c r="AY130" s="178" t="s">
        <v>122</v>
      </c>
      <c r="BK130" s="180">
        <f>SUM(BK131:BK132)</f>
        <v>0</v>
      </c>
    </row>
    <row r="131" spans="1:65" s="2" customFormat="1" ht="16.5" customHeight="1">
      <c r="A131" s="31"/>
      <c r="B131" s="32"/>
      <c r="C131" s="183" t="s">
        <v>82</v>
      </c>
      <c r="D131" s="183" t="s">
        <v>126</v>
      </c>
      <c r="E131" s="184" t="s">
        <v>404</v>
      </c>
      <c r="F131" s="185" t="s">
        <v>405</v>
      </c>
      <c r="G131" s="186" t="s">
        <v>355</v>
      </c>
      <c r="H131" s="187">
        <v>1</v>
      </c>
      <c r="I131" s="188"/>
      <c r="J131" s="189">
        <f>ROUND(I131*H131,2)</f>
        <v>0</v>
      </c>
      <c r="K131" s="185" t="s">
        <v>1</v>
      </c>
      <c r="L131" s="36"/>
      <c r="M131" s="190" t="s">
        <v>1</v>
      </c>
      <c r="N131" s="191" t="s">
        <v>38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406</v>
      </c>
      <c r="AT131" s="194" t="s">
        <v>126</v>
      </c>
      <c r="AU131" s="194" t="s">
        <v>82</v>
      </c>
      <c r="AY131" s="14" t="s">
        <v>122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80</v>
      </c>
      <c r="BK131" s="195">
        <f>ROUND(I131*H131,2)</f>
        <v>0</v>
      </c>
      <c r="BL131" s="14" t="s">
        <v>406</v>
      </c>
      <c r="BM131" s="194" t="s">
        <v>407</v>
      </c>
    </row>
    <row r="132" spans="1:65" s="2" customFormat="1" ht="16.5" customHeight="1">
      <c r="A132" s="31"/>
      <c r="B132" s="32"/>
      <c r="C132" s="183" t="s">
        <v>343</v>
      </c>
      <c r="D132" s="183" t="s">
        <v>126</v>
      </c>
      <c r="E132" s="184" t="s">
        <v>408</v>
      </c>
      <c r="F132" s="185" t="s">
        <v>409</v>
      </c>
      <c r="G132" s="186" t="s">
        <v>355</v>
      </c>
      <c r="H132" s="187">
        <v>1</v>
      </c>
      <c r="I132" s="188"/>
      <c r="J132" s="189">
        <f>ROUND(I132*H132,2)</f>
        <v>0</v>
      </c>
      <c r="K132" s="185" t="s">
        <v>1</v>
      </c>
      <c r="L132" s="36"/>
      <c r="M132" s="190" t="s">
        <v>1</v>
      </c>
      <c r="N132" s="191" t="s">
        <v>38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406</v>
      </c>
      <c r="AT132" s="194" t="s">
        <v>126</v>
      </c>
      <c r="AU132" s="194" t="s">
        <v>82</v>
      </c>
      <c r="AY132" s="14" t="s">
        <v>122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80</v>
      </c>
      <c r="BK132" s="195">
        <f>ROUND(I132*H132,2)</f>
        <v>0</v>
      </c>
      <c r="BL132" s="14" t="s">
        <v>406</v>
      </c>
      <c r="BM132" s="194" t="s">
        <v>410</v>
      </c>
    </row>
    <row r="133" spans="1:65" s="12" customFormat="1" ht="22.9" customHeight="1">
      <c r="B133" s="167"/>
      <c r="C133" s="168"/>
      <c r="D133" s="169" t="s">
        <v>72</v>
      </c>
      <c r="E133" s="181" t="s">
        <v>411</v>
      </c>
      <c r="F133" s="181" t="s">
        <v>412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SUM(P134:P135)</f>
        <v>0</v>
      </c>
      <c r="Q133" s="175"/>
      <c r="R133" s="176">
        <f>SUM(R134:R135)</f>
        <v>0</v>
      </c>
      <c r="S133" s="175"/>
      <c r="T133" s="177">
        <f>SUM(T134:T135)</f>
        <v>0</v>
      </c>
      <c r="AR133" s="178" t="s">
        <v>336</v>
      </c>
      <c r="AT133" s="179" t="s">
        <v>72</v>
      </c>
      <c r="AU133" s="179" t="s">
        <v>80</v>
      </c>
      <c r="AY133" s="178" t="s">
        <v>122</v>
      </c>
      <c r="BK133" s="180">
        <f>SUM(BK134:BK135)</f>
        <v>0</v>
      </c>
    </row>
    <row r="134" spans="1:65" s="2" customFormat="1" ht="16.5" customHeight="1">
      <c r="A134" s="31"/>
      <c r="B134" s="32"/>
      <c r="C134" s="183" t="s">
        <v>80</v>
      </c>
      <c r="D134" s="183" t="s">
        <v>126</v>
      </c>
      <c r="E134" s="184" t="s">
        <v>413</v>
      </c>
      <c r="F134" s="185" t="s">
        <v>412</v>
      </c>
      <c r="G134" s="186" t="s">
        <v>355</v>
      </c>
      <c r="H134" s="187">
        <v>1</v>
      </c>
      <c r="I134" s="188"/>
      <c r="J134" s="189">
        <f>ROUND(I134*H134,2)</f>
        <v>0</v>
      </c>
      <c r="K134" s="185" t="s">
        <v>1</v>
      </c>
      <c r="L134" s="36"/>
      <c r="M134" s="190" t="s">
        <v>1</v>
      </c>
      <c r="N134" s="191" t="s">
        <v>38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406</v>
      </c>
      <c r="AT134" s="194" t="s">
        <v>126</v>
      </c>
      <c r="AU134" s="194" t="s">
        <v>82</v>
      </c>
      <c r="AY134" s="14" t="s">
        <v>122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80</v>
      </c>
      <c r="BK134" s="195">
        <f>ROUND(I134*H134,2)</f>
        <v>0</v>
      </c>
      <c r="BL134" s="14" t="s">
        <v>406</v>
      </c>
      <c r="BM134" s="194" t="s">
        <v>414</v>
      </c>
    </row>
    <row r="135" spans="1:65" s="2" customFormat="1" ht="16.5" customHeight="1">
      <c r="A135" s="31"/>
      <c r="B135" s="32"/>
      <c r="C135" s="183" t="s">
        <v>123</v>
      </c>
      <c r="D135" s="183" t="s">
        <v>126</v>
      </c>
      <c r="E135" s="184" t="s">
        <v>415</v>
      </c>
      <c r="F135" s="185" t="s">
        <v>416</v>
      </c>
      <c r="G135" s="186" t="s">
        <v>355</v>
      </c>
      <c r="H135" s="187">
        <v>1</v>
      </c>
      <c r="I135" s="188"/>
      <c r="J135" s="189">
        <f>ROUND(I135*H135,2)</f>
        <v>0</v>
      </c>
      <c r="K135" s="185" t="s">
        <v>1</v>
      </c>
      <c r="L135" s="36"/>
      <c r="M135" s="190" t="s">
        <v>1</v>
      </c>
      <c r="N135" s="191" t="s">
        <v>38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406</v>
      </c>
      <c r="AT135" s="194" t="s">
        <v>126</v>
      </c>
      <c r="AU135" s="194" t="s">
        <v>82</v>
      </c>
      <c r="AY135" s="14" t="s">
        <v>122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80</v>
      </c>
      <c r="BK135" s="195">
        <f>ROUND(I135*H135,2)</f>
        <v>0</v>
      </c>
      <c r="BL135" s="14" t="s">
        <v>406</v>
      </c>
      <c r="BM135" s="194" t="s">
        <v>417</v>
      </c>
    </row>
    <row r="136" spans="1:65" s="12" customFormat="1" ht="22.9" customHeight="1">
      <c r="B136" s="167"/>
      <c r="C136" s="168"/>
      <c r="D136" s="169" t="s">
        <v>72</v>
      </c>
      <c r="E136" s="181" t="s">
        <v>418</v>
      </c>
      <c r="F136" s="181" t="s">
        <v>419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SUM(P137:P139)</f>
        <v>0</v>
      </c>
      <c r="Q136" s="175"/>
      <c r="R136" s="176">
        <f>SUM(R137:R139)</f>
        <v>0</v>
      </c>
      <c r="S136" s="175"/>
      <c r="T136" s="177">
        <f>SUM(T137:T139)</f>
        <v>0</v>
      </c>
      <c r="AR136" s="178" t="s">
        <v>336</v>
      </c>
      <c r="AT136" s="179" t="s">
        <v>72</v>
      </c>
      <c r="AU136" s="179" t="s">
        <v>80</v>
      </c>
      <c r="AY136" s="178" t="s">
        <v>122</v>
      </c>
      <c r="BK136" s="180">
        <f>SUM(BK137:BK139)</f>
        <v>0</v>
      </c>
    </row>
    <row r="137" spans="1:65" s="2" customFormat="1" ht="16.5" customHeight="1">
      <c r="A137" s="31"/>
      <c r="B137" s="32"/>
      <c r="C137" s="183" t="s">
        <v>178</v>
      </c>
      <c r="D137" s="183" t="s">
        <v>126</v>
      </c>
      <c r="E137" s="184" t="s">
        <v>420</v>
      </c>
      <c r="F137" s="185" t="s">
        <v>421</v>
      </c>
      <c r="G137" s="186" t="s">
        <v>355</v>
      </c>
      <c r="H137" s="187">
        <v>1</v>
      </c>
      <c r="I137" s="188"/>
      <c r="J137" s="189">
        <f>ROUND(I137*H137,2)</f>
        <v>0</v>
      </c>
      <c r="K137" s="185" t="s">
        <v>1</v>
      </c>
      <c r="L137" s="36"/>
      <c r="M137" s="190" t="s">
        <v>1</v>
      </c>
      <c r="N137" s="191" t="s">
        <v>38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406</v>
      </c>
      <c r="AT137" s="194" t="s">
        <v>126</v>
      </c>
      <c r="AU137" s="194" t="s">
        <v>82</v>
      </c>
      <c r="AY137" s="14" t="s">
        <v>122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80</v>
      </c>
      <c r="BK137" s="195">
        <f>ROUND(I137*H137,2)</f>
        <v>0</v>
      </c>
      <c r="BL137" s="14" t="s">
        <v>406</v>
      </c>
      <c r="BM137" s="194" t="s">
        <v>422</v>
      </c>
    </row>
    <row r="138" spans="1:65" s="2" customFormat="1" ht="37.9" customHeight="1">
      <c r="A138" s="31"/>
      <c r="B138" s="32"/>
      <c r="C138" s="183" t="s">
        <v>182</v>
      </c>
      <c r="D138" s="183" t="s">
        <v>126</v>
      </c>
      <c r="E138" s="184" t="s">
        <v>423</v>
      </c>
      <c r="F138" s="185" t="s">
        <v>424</v>
      </c>
      <c r="G138" s="186" t="s">
        <v>355</v>
      </c>
      <c r="H138" s="187">
        <v>1</v>
      </c>
      <c r="I138" s="188"/>
      <c r="J138" s="189">
        <f>ROUND(I138*H138,2)</f>
        <v>0</v>
      </c>
      <c r="K138" s="185" t="s">
        <v>1</v>
      </c>
      <c r="L138" s="36"/>
      <c r="M138" s="190" t="s">
        <v>1</v>
      </c>
      <c r="N138" s="191" t="s">
        <v>38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141</v>
      </c>
      <c r="AT138" s="194" t="s">
        <v>126</v>
      </c>
      <c r="AU138" s="194" t="s">
        <v>82</v>
      </c>
      <c r="AY138" s="14" t="s">
        <v>122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80</v>
      </c>
      <c r="BK138" s="195">
        <f>ROUND(I138*H138,2)</f>
        <v>0</v>
      </c>
      <c r="BL138" s="14" t="s">
        <v>141</v>
      </c>
      <c r="BM138" s="194" t="s">
        <v>425</v>
      </c>
    </row>
    <row r="139" spans="1:65" s="2" customFormat="1" ht="29.25">
      <c r="A139" s="31"/>
      <c r="B139" s="32"/>
      <c r="C139" s="33"/>
      <c r="D139" s="213" t="s">
        <v>426</v>
      </c>
      <c r="E139" s="33"/>
      <c r="F139" s="214" t="s">
        <v>427</v>
      </c>
      <c r="G139" s="33"/>
      <c r="H139" s="33"/>
      <c r="I139" s="215"/>
      <c r="J139" s="33"/>
      <c r="K139" s="33"/>
      <c r="L139" s="36"/>
      <c r="M139" s="216"/>
      <c r="N139" s="217"/>
      <c r="O139" s="208"/>
      <c r="P139" s="208"/>
      <c r="Q139" s="208"/>
      <c r="R139" s="208"/>
      <c r="S139" s="208"/>
      <c r="T139" s="21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426</v>
      </c>
      <c r="AU139" s="14" t="s">
        <v>82</v>
      </c>
    </row>
    <row r="140" spans="1:65" s="2" customFormat="1" ht="6.95" customHeight="1">
      <c r="A140" s="31"/>
      <c r="B140" s="51"/>
      <c r="C140" s="52"/>
      <c r="D140" s="52"/>
      <c r="E140" s="52"/>
      <c r="F140" s="52"/>
      <c r="G140" s="52"/>
      <c r="H140" s="52"/>
      <c r="I140" s="52"/>
      <c r="J140" s="52"/>
      <c r="K140" s="52"/>
      <c r="L140" s="36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sheetProtection algorithmName="SHA-512" hashValue="UgMJhSplxf5vziDdLGNf9uCeNe7oXsRbPxmujbnViT/8Tk3uCEBXRaVUC32ysDeTZAZQv75M4mFPrtJDM3htXw==" saltValue="tfbA0Nc0ouJGP1MHJQgk0nX2nv9H20KsdQphglJJiJPC7DHEVwx8jXDPb0ltTlVXxcR2pg8Kq2V0m06rYTHxcg==" spinCount="100000" sheet="1" objects="1" scenarios="1" formatColumns="0" formatRows="0" autoFilter="0"/>
  <autoFilter ref="C122:K13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Rozvody LAN</vt:lpstr>
      <vt:lpstr>02 - Zabezpečení LAN a WIFI</vt:lpstr>
      <vt:lpstr>03 - Centrální logování a...</vt:lpstr>
      <vt:lpstr>04 - Server, diskové pole...</vt:lpstr>
      <vt:lpstr>05 - VRN</vt:lpstr>
      <vt:lpstr>'01 - Rozvody LAN'!Názvy_tisku</vt:lpstr>
      <vt:lpstr>'02 - Zabezpečení LAN a WIFI'!Názvy_tisku</vt:lpstr>
      <vt:lpstr>'03 - Centrální logování a...'!Názvy_tisku</vt:lpstr>
      <vt:lpstr>'04 - Server, diskové pole...'!Názvy_tisku</vt:lpstr>
      <vt:lpstr>'05 - VRN'!Názvy_tisku</vt:lpstr>
      <vt:lpstr>'Rekapitulace stavby'!Názvy_tisku</vt:lpstr>
      <vt:lpstr>'01 - Rozvody LAN'!Oblast_tisku</vt:lpstr>
      <vt:lpstr>'02 - Zabezpečení LAN a WIFI'!Oblast_tisku</vt:lpstr>
      <vt:lpstr>'03 - Centrální logování a...'!Oblast_tisku</vt:lpstr>
      <vt:lpstr>'04 - Server, diskové pole...'!Oblast_tisku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Linhová, Sandra</cp:lastModifiedBy>
  <dcterms:created xsi:type="dcterms:W3CDTF">2024-08-21T09:26:27Z</dcterms:created>
  <dcterms:modified xsi:type="dcterms:W3CDTF">2024-08-23T08:58:51Z</dcterms:modified>
</cp:coreProperties>
</file>