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R:\Školství a zájmová činnost\ZŠ 5. Běžecká\Akce 2023\ZŠ Běžecká - multimediální jazyková učebna 1.stupeň_aktualizace 2023\3_VZ\1_VZ - stavba\3_ZD do EZAK\"/>
    </mc:Choice>
  </mc:AlternateContent>
  <xr:revisionPtr revIDLastSave="0" documentId="13_ncr:1_{1E5B0C24-F95C-4AC8-B47F-68294FC48181}" xr6:coauthVersionLast="36" xr6:coauthVersionMax="36" xr10:uidLastSave="{00000000-0000-0000-0000-000000000000}"/>
  <bookViews>
    <workbookView xWindow="510" yWindow="585" windowWidth="20775" windowHeight="6345" activeTab="1" xr2:uid="{00000000-000D-0000-FFFF-FFFF00000000}"/>
  </bookViews>
  <sheets>
    <sheet name="Rekapitulace stavby" sheetId="1" r:id="rId1"/>
    <sheet name="LS2021-0656-23-2 - ZŠ Běž..." sheetId="2" r:id="rId2"/>
  </sheets>
  <definedNames>
    <definedName name="_xlnm._FilterDatabase" localSheetId="1" hidden="1">'LS2021-0656-23-2 - ZŠ Běž...'!$C$135:$K$358</definedName>
    <definedName name="_xlnm.Print_Titles" localSheetId="1">'LS2021-0656-23-2 - ZŠ Běž...'!$135:$135</definedName>
    <definedName name="_xlnm.Print_Titles" localSheetId="0">'Rekapitulace stavby'!$92:$92</definedName>
    <definedName name="_xlnm.Print_Area" localSheetId="1">'LS2021-0656-23-2 - ZŠ Běž...'!$C$4:$J$76,'LS2021-0656-23-2 - ZŠ Běž...'!$C$82:$J$119,'LS2021-0656-23-2 - ZŠ Běž...'!$C$125:$J$358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58" i="2"/>
  <c r="BH358" i="2"/>
  <c r="BG358" i="2"/>
  <c r="BF358" i="2"/>
  <c r="T358" i="2"/>
  <c r="T357" i="2" s="1"/>
  <c r="R358" i="2"/>
  <c r="R357" i="2" s="1"/>
  <c r="P358" i="2"/>
  <c r="P357" i="2" s="1"/>
  <c r="BI356" i="2"/>
  <c r="BH356" i="2"/>
  <c r="BG356" i="2"/>
  <c r="BF356" i="2"/>
  <c r="T356" i="2"/>
  <c r="T355" i="2" s="1"/>
  <c r="R356" i="2"/>
  <c r="R355" i="2"/>
  <c r="P356" i="2"/>
  <c r="P355" i="2" s="1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T170" i="2" s="1"/>
  <c r="R171" i="2"/>
  <c r="R170" i="2" s="1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 s="1"/>
  <c r="P139" i="2"/>
  <c r="P138" i="2"/>
  <c r="J133" i="2"/>
  <c r="J132" i="2"/>
  <c r="F132" i="2"/>
  <c r="F130" i="2"/>
  <c r="E128" i="2"/>
  <c r="J90" i="2"/>
  <c r="J89" i="2"/>
  <c r="F89" i="2"/>
  <c r="F87" i="2"/>
  <c r="E85" i="2"/>
  <c r="J16" i="2"/>
  <c r="F90" i="2"/>
  <c r="J15" i="2"/>
  <c r="J10" i="2"/>
  <c r="J130" i="2"/>
  <c r="L90" i="1"/>
  <c r="AM90" i="1"/>
  <c r="AM89" i="1"/>
  <c r="L89" i="1"/>
  <c r="AM87" i="1"/>
  <c r="L87" i="1"/>
  <c r="L85" i="1"/>
  <c r="L84" i="1"/>
  <c r="J313" i="2"/>
  <c r="J219" i="2"/>
  <c r="J197" i="2"/>
  <c r="BK179" i="2"/>
  <c r="BK327" i="2"/>
  <c r="BK307" i="2"/>
  <c r="BK294" i="2"/>
  <c r="J254" i="2"/>
  <c r="J200" i="2"/>
  <c r="BK164" i="2"/>
  <c r="BK306" i="2"/>
  <c r="J257" i="2"/>
  <c r="BK233" i="2"/>
  <c r="J217" i="2"/>
  <c r="BK311" i="2"/>
  <c r="J265" i="2"/>
  <c r="J208" i="2"/>
  <c r="J157" i="2"/>
  <c r="J312" i="2"/>
  <c r="J222" i="2"/>
  <c r="J196" i="2"/>
  <c r="J343" i="2"/>
  <c r="BK296" i="2"/>
  <c r="BK260" i="2"/>
  <c r="BK240" i="2"/>
  <c r="J212" i="2"/>
  <c r="J284" i="2"/>
  <c r="J236" i="2"/>
  <c r="J213" i="2"/>
  <c r="J142" i="2"/>
  <c r="BK352" i="2"/>
  <c r="BK321" i="2"/>
  <c r="BK216" i="2"/>
  <c r="BK197" i="2"/>
  <c r="J183" i="2"/>
  <c r="BK168" i="2"/>
  <c r="J163" i="2"/>
  <c r="BK328" i="2"/>
  <c r="J289" i="2"/>
  <c r="BK226" i="2"/>
  <c r="J145" i="2"/>
  <c r="J301" i="2"/>
  <c r="BK284" i="2"/>
  <c r="J260" i="2"/>
  <c r="BK222" i="2"/>
  <c r="J171" i="2"/>
  <c r="BK319" i="2"/>
  <c r="BK267" i="2"/>
  <c r="J224" i="2"/>
  <c r="J215" i="2"/>
  <c r="BK195" i="2"/>
  <c r="BK313" i="2"/>
  <c r="J263" i="2"/>
  <c r="BK209" i="2"/>
  <c r="J180" i="2"/>
  <c r="BK343" i="2"/>
  <c r="BK299" i="2"/>
  <c r="BK183" i="2"/>
  <c r="BK292" i="2"/>
  <c r="BK255" i="2"/>
  <c r="BK235" i="2"/>
  <c r="BK188" i="2"/>
  <c r="BK314" i="2"/>
  <c r="BK231" i="2"/>
  <c r="J174" i="2"/>
  <c r="BK356" i="2"/>
  <c r="J349" i="2"/>
  <c r="BK298" i="2"/>
  <c r="BK247" i="2"/>
  <c r="BK191" i="2"/>
  <c r="BK171" i="2"/>
  <c r="BK155" i="2"/>
  <c r="J298" i="2"/>
  <c r="J240" i="2"/>
  <c r="BK206" i="2"/>
  <c r="J188" i="2"/>
  <c r="J155" i="2"/>
  <c r="BK305" i="2"/>
  <c r="J244" i="2"/>
  <c r="BK212" i="2"/>
  <c r="J186" i="2"/>
  <c r="BK337" i="2"/>
  <c r="BK272" i="2"/>
  <c r="J241" i="2"/>
  <c r="BK326" i="2"/>
  <c r="J273" i="2"/>
  <c r="BK238" i="2"/>
  <c r="J198" i="2"/>
  <c r="BK349" i="2"/>
  <c r="BK322" i="2"/>
  <c r="BK203" i="2"/>
  <c r="J168" i="2"/>
  <c r="J279" i="2"/>
  <c r="BK257" i="2"/>
  <c r="BK242" i="2"/>
  <c r="BK214" i="2"/>
  <c r="BK281" i="2"/>
  <c r="J235" i="2"/>
  <c r="J205" i="2"/>
  <c r="BK145" i="2"/>
  <c r="J356" i="2"/>
  <c r="J351" i="2"/>
  <c r="J252" i="2"/>
  <c r="BK223" i="2"/>
  <c r="J211" i="2"/>
  <c r="J182" i="2"/>
  <c r="BK165" i="2"/>
  <c r="AS94" i="1"/>
  <c r="BK310" i="2"/>
  <c r="J296" i="2"/>
  <c r="J223" i="2"/>
  <c r="J185" i="2"/>
  <c r="BK263" i="2"/>
  <c r="J232" i="2"/>
  <c r="J206" i="2"/>
  <c r="BK166" i="2"/>
  <c r="J307" i="2"/>
  <c r="J269" i="2"/>
  <c r="BK196" i="2"/>
  <c r="BK184" i="2"/>
  <c r="J175" i="2"/>
  <c r="J319" i="2"/>
  <c r="J258" i="2"/>
  <c r="BK234" i="2"/>
  <c r="J331" i="2"/>
  <c r="J310" i="2"/>
  <c r="BK258" i="2"/>
  <c r="BK211" i="2"/>
  <c r="J179" i="2"/>
  <c r="J311" i="2"/>
  <c r="BK252" i="2"/>
  <c r="J234" i="2"/>
  <c r="BK207" i="2"/>
  <c r="BK163" i="2"/>
  <c r="J316" i="2"/>
  <c r="J256" i="2"/>
  <c r="J191" i="2"/>
  <c r="BK358" i="2"/>
  <c r="J352" i="2"/>
  <c r="BK304" i="2"/>
  <c r="BK269" i="2"/>
  <c r="BK225" i="2"/>
  <c r="J305" i="2"/>
  <c r="BK241" i="2"/>
  <c r="J207" i="2"/>
  <c r="BK193" i="2"/>
  <c r="J165" i="2"/>
  <c r="J275" i="2"/>
  <c r="J225" i="2"/>
  <c r="J203" i="2"/>
  <c r="BK182" i="2"/>
  <c r="J328" i="2"/>
  <c r="J288" i="2"/>
  <c r="BK221" i="2"/>
  <c r="BK210" i="2"/>
  <c r="J178" i="2"/>
  <c r="J161" i="2"/>
  <c r="BK323" i="2"/>
  <c r="BK289" i="2"/>
  <c r="BK254" i="2"/>
  <c r="BK139" i="2"/>
  <c r="J320" i="2"/>
  <c r="BK268" i="2"/>
  <c r="J220" i="2"/>
  <c r="J199" i="2"/>
  <c r="J281" i="2"/>
  <c r="J245" i="2"/>
  <c r="J229" i="2"/>
  <c r="BK198" i="2"/>
  <c r="BK161" i="2"/>
  <c r="BK312" i="2"/>
  <c r="J227" i="2"/>
  <c r="BK199" i="2"/>
  <c r="J358" i="2"/>
  <c r="BK351" i="2"/>
  <c r="J306" i="2"/>
  <c r="J268" i="2"/>
  <c r="BK239" i="2"/>
  <c r="J321" i="2"/>
  <c r="BK229" i="2"/>
  <c r="BK201" i="2"/>
  <c r="J184" i="2"/>
  <c r="BK148" i="2"/>
  <c r="BK316" i="2"/>
  <c r="BK291" i="2"/>
  <c r="BK220" i="2"/>
  <c r="BK202" i="2"/>
  <c r="BK175" i="2"/>
  <c r="J292" i="2"/>
  <c r="J251" i="2"/>
  <c r="J231" i="2"/>
  <c r="BK160" i="2"/>
  <c r="J322" i="2"/>
  <c r="BK251" i="2"/>
  <c r="BK190" i="2"/>
  <c r="BK344" i="2"/>
  <c r="J286" i="2"/>
  <c r="BK230" i="2"/>
  <c r="BK219" i="2"/>
  <c r="J190" i="2"/>
  <c r="J318" i="2"/>
  <c r="J262" i="2"/>
  <c r="J216" i="2"/>
  <c r="BK177" i="2"/>
  <c r="BK157" i="2"/>
  <c r="BK301" i="2"/>
  <c r="J239" i="2"/>
  <c r="J230" i="2"/>
  <c r="BK204" i="2"/>
  <c r="J354" i="2"/>
  <c r="J323" i="2"/>
  <c r="BK288" i="2"/>
  <c r="BK244" i="2"/>
  <c r="BK224" i="2"/>
  <c r="J218" i="2"/>
  <c r="BK345" i="2"/>
  <c r="BK279" i="2"/>
  <c r="BK213" i="2"/>
  <c r="BK194" i="2"/>
  <c r="BK169" i="2"/>
  <c r="BK142" i="2"/>
  <c r="BK320" i="2"/>
  <c r="J247" i="2"/>
  <c r="J210" i="2"/>
  <c r="BK185" i="2"/>
  <c r="J139" i="2"/>
  <c r="J277" i="2"/>
  <c r="J242" i="2"/>
  <c r="J177" i="2"/>
  <c r="J148" i="2"/>
  <c r="J294" i="2"/>
  <c r="BK256" i="2"/>
  <c r="J214" i="2"/>
  <c r="J195" i="2"/>
  <c r="J291" i="2"/>
  <c r="BK227" i="2"/>
  <c r="J204" i="2"/>
  <c r="J194" i="2"/>
  <c r="BK324" i="2"/>
  <c r="J272" i="2"/>
  <c r="J238" i="2"/>
  <c r="BK205" i="2"/>
  <c r="J326" i="2"/>
  <c r="J267" i="2"/>
  <c r="BK232" i="2"/>
  <c r="BK178" i="2"/>
  <c r="J324" i="2"/>
  <c r="BK286" i="2"/>
  <c r="J233" i="2"/>
  <c r="BK217" i="2"/>
  <c r="BK208" i="2"/>
  <c r="BK186" i="2"/>
  <c r="J314" i="2"/>
  <c r="BK273" i="2"/>
  <c r="J202" i="2"/>
  <c r="J166" i="2"/>
  <c r="BK277" i="2"/>
  <c r="BK245" i="2"/>
  <c r="BK215" i="2"/>
  <c r="J193" i="2"/>
  <c r="J160" i="2"/>
  <c r="J304" i="2"/>
  <c r="BK236" i="2"/>
  <c r="BK218" i="2"/>
  <c r="J201" i="2"/>
  <c r="BK180" i="2"/>
  <c r="BK174" i="2"/>
  <c r="J344" i="2"/>
  <c r="BK275" i="2"/>
  <c r="BK200" i="2"/>
  <c r="J345" i="2"/>
  <c r="BK318" i="2"/>
  <c r="BK262" i="2"/>
  <c r="J249" i="2"/>
  <c r="J337" i="2"/>
  <c r="BK265" i="2"/>
  <c r="BK249" i="2"/>
  <c r="J209" i="2"/>
  <c r="J169" i="2"/>
  <c r="J327" i="2"/>
  <c r="J221" i="2"/>
  <c r="J164" i="2"/>
  <c r="BK354" i="2"/>
  <c r="BK331" i="2"/>
  <c r="J299" i="2"/>
  <c r="J255" i="2"/>
  <c r="J226" i="2"/>
  <c r="T348" i="2" l="1"/>
  <c r="P353" i="2"/>
  <c r="R353" i="2"/>
  <c r="T353" i="2"/>
  <c r="R141" i="2"/>
  <c r="T162" i="2"/>
  <c r="T192" i="2"/>
  <c r="R237" i="2"/>
  <c r="T248" i="2"/>
  <c r="T285" i="2"/>
  <c r="BK141" i="2"/>
  <c r="J141" i="2" s="1"/>
  <c r="J97" i="2" s="1"/>
  <c r="R154" i="2"/>
  <c r="P173" i="2"/>
  <c r="R176" i="2"/>
  <c r="P181" i="2"/>
  <c r="BK187" i="2"/>
  <c r="J187" i="2" s="1"/>
  <c r="J105" i="2" s="1"/>
  <c r="P187" i="2"/>
  <c r="T228" i="2"/>
  <c r="T237" i="2"/>
  <c r="T243" i="2"/>
  <c r="T264" i="2"/>
  <c r="P285" i="2"/>
  <c r="P330" i="2"/>
  <c r="BK154" i="2"/>
  <c r="J154" i="2"/>
  <c r="J98" i="2"/>
  <c r="P162" i="2"/>
  <c r="BK173" i="2"/>
  <c r="T173" i="2"/>
  <c r="T176" i="2"/>
  <c r="R181" i="2"/>
  <c r="R187" i="2"/>
  <c r="P228" i="2"/>
  <c r="R243" i="2"/>
  <c r="R248" i="2"/>
  <c r="BK300" i="2"/>
  <c r="J300" i="2" s="1"/>
  <c r="J113" i="2" s="1"/>
  <c r="T330" i="2"/>
  <c r="R162" i="2"/>
  <c r="BK192" i="2"/>
  <c r="J192" i="2" s="1"/>
  <c r="J106" i="2" s="1"/>
  <c r="R228" i="2"/>
  <c r="BK248" i="2"/>
  <c r="J248" i="2"/>
  <c r="J110" i="2"/>
  <c r="R264" i="2"/>
  <c r="R285" i="2"/>
  <c r="BK330" i="2"/>
  <c r="J330" i="2"/>
  <c r="J114" i="2" s="1"/>
  <c r="P348" i="2"/>
  <c r="P141" i="2"/>
  <c r="P154" i="2"/>
  <c r="P137" i="2" s="1"/>
  <c r="P176" i="2"/>
  <c r="R192" i="2"/>
  <c r="P243" i="2"/>
  <c r="P264" i="2"/>
  <c r="T300" i="2"/>
  <c r="R348" i="2"/>
  <c r="T141" i="2"/>
  <c r="T154" i="2"/>
  <c r="BK176" i="2"/>
  <c r="J176" i="2" s="1"/>
  <c r="J103" i="2" s="1"/>
  <c r="BK181" i="2"/>
  <c r="J181" i="2"/>
  <c r="J104" i="2"/>
  <c r="T181" i="2"/>
  <c r="T187" i="2"/>
  <c r="BK228" i="2"/>
  <c r="J228" i="2"/>
  <c r="J107" i="2" s="1"/>
  <c r="P237" i="2"/>
  <c r="P248" i="2"/>
  <c r="BK285" i="2"/>
  <c r="J285" i="2" s="1"/>
  <c r="J112" i="2" s="1"/>
  <c r="R300" i="2"/>
  <c r="BK348" i="2"/>
  <c r="J348" i="2" s="1"/>
  <c r="J115" i="2" s="1"/>
  <c r="BK162" i="2"/>
  <c r="J162" i="2"/>
  <c r="J99" i="2" s="1"/>
  <c r="R173" i="2"/>
  <c r="P192" i="2"/>
  <c r="BK237" i="2"/>
  <c r="J237" i="2" s="1"/>
  <c r="J108" i="2" s="1"/>
  <c r="BK243" i="2"/>
  <c r="J243" i="2"/>
  <c r="J109" i="2" s="1"/>
  <c r="BK264" i="2"/>
  <c r="J264" i="2"/>
  <c r="J111" i="2"/>
  <c r="P300" i="2"/>
  <c r="R330" i="2"/>
  <c r="BK170" i="2"/>
  <c r="J170" i="2"/>
  <c r="J100" i="2" s="1"/>
  <c r="BK138" i="2"/>
  <c r="J138" i="2"/>
  <c r="J96" i="2"/>
  <c r="BK355" i="2"/>
  <c r="J355" i="2"/>
  <c r="J117" i="2" s="1"/>
  <c r="BK357" i="2"/>
  <c r="J357" i="2" s="1"/>
  <c r="J118" i="2" s="1"/>
  <c r="BE145" i="2"/>
  <c r="BE148" i="2"/>
  <c r="BE178" i="2"/>
  <c r="BE193" i="2"/>
  <c r="BE195" i="2"/>
  <c r="BE213" i="2"/>
  <c r="BE219" i="2"/>
  <c r="BE229" i="2"/>
  <c r="BE241" i="2"/>
  <c r="BE251" i="2"/>
  <c r="BE265" i="2"/>
  <c r="BE281" i="2"/>
  <c r="BE291" i="2"/>
  <c r="BE296" i="2"/>
  <c r="BE310" i="2"/>
  <c r="BE311" i="2"/>
  <c r="BE312" i="2"/>
  <c r="BE313" i="2"/>
  <c r="BE314" i="2"/>
  <c r="BE316" i="2"/>
  <c r="BE326" i="2"/>
  <c r="BE337" i="2"/>
  <c r="BE349" i="2"/>
  <c r="BE351" i="2"/>
  <c r="BE352" i="2"/>
  <c r="BE354" i="2"/>
  <c r="BE356" i="2"/>
  <c r="BE358" i="2"/>
  <c r="BE165" i="2"/>
  <c r="BE166" i="2"/>
  <c r="BE180" i="2"/>
  <c r="BE183" i="2"/>
  <c r="BE185" i="2"/>
  <c r="BE188" i="2"/>
  <c r="BE194" i="2"/>
  <c r="BE206" i="2"/>
  <c r="BE215" i="2"/>
  <c r="BE222" i="2"/>
  <c r="BE224" i="2"/>
  <c r="BE240" i="2"/>
  <c r="BE249" i="2"/>
  <c r="BE273" i="2"/>
  <c r="BE277" i="2"/>
  <c r="BE288" i="2"/>
  <c r="BE292" i="2"/>
  <c r="BE304" i="2"/>
  <c r="BE305" i="2"/>
  <c r="BE319" i="2"/>
  <c r="BE343" i="2"/>
  <c r="BE184" i="2"/>
  <c r="BE186" i="2"/>
  <c r="BE200" i="2"/>
  <c r="BE230" i="2"/>
  <c r="BE254" i="2"/>
  <c r="BE286" i="2"/>
  <c r="BE301" i="2"/>
  <c r="BE320" i="2"/>
  <c r="BE327" i="2"/>
  <c r="BE155" i="2"/>
  <c r="BE157" i="2"/>
  <c r="BE182" i="2"/>
  <c r="BE202" i="2"/>
  <c r="BE208" i="2"/>
  <c r="BE212" i="2"/>
  <c r="BE214" i="2"/>
  <c r="BE216" i="2"/>
  <c r="BE217" i="2"/>
  <c r="BE233" i="2"/>
  <c r="BE245" i="2"/>
  <c r="BE247" i="2"/>
  <c r="BE255" i="2"/>
  <c r="BE257" i="2"/>
  <c r="BE260" i="2"/>
  <c r="BE267" i="2"/>
  <c r="BE275" i="2"/>
  <c r="BE279" i="2"/>
  <c r="BE321" i="2"/>
  <c r="J87" i="2"/>
  <c r="BE160" i="2"/>
  <c r="BE161" i="2"/>
  <c r="BE164" i="2"/>
  <c r="BE168" i="2"/>
  <c r="BE169" i="2"/>
  <c r="BE171" i="2"/>
  <c r="BE175" i="2"/>
  <c r="BE177" i="2"/>
  <c r="BE201" i="2"/>
  <c r="BE203" i="2"/>
  <c r="BE211" i="2"/>
  <c r="BE218" i="2"/>
  <c r="BE227" i="2"/>
  <c r="BE307" i="2"/>
  <c r="BE328" i="2"/>
  <c r="BE331" i="2"/>
  <c r="BE345" i="2"/>
  <c r="F133" i="2"/>
  <c r="BE191" i="2"/>
  <c r="BE197" i="2"/>
  <c r="BE199" i="2"/>
  <c r="BE204" i="2"/>
  <c r="BE207" i="2"/>
  <c r="BE209" i="2"/>
  <c r="BE220" i="2"/>
  <c r="BE225" i="2"/>
  <c r="BE226" i="2"/>
  <c r="BE234" i="2"/>
  <c r="BE244" i="2"/>
  <c r="BE256" i="2"/>
  <c r="BE263" i="2"/>
  <c r="BE268" i="2"/>
  <c r="BE289" i="2"/>
  <c r="BE294" i="2"/>
  <c r="BE298" i="2"/>
  <c r="BE318" i="2"/>
  <c r="BE344" i="2"/>
  <c r="BE142" i="2"/>
  <c r="BE179" i="2"/>
  <c r="BE196" i="2"/>
  <c r="BE223" i="2"/>
  <c r="BE235" i="2"/>
  <c r="BE236" i="2"/>
  <c r="BE238" i="2"/>
  <c r="BE239" i="2"/>
  <c r="BE242" i="2"/>
  <c r="BE252" i="2"/>
  <c r="BE258" i="2"/>
  <c r="BE262" i="2"/>
  <c r="BE272" i="2"/>
  <c r="BE306" i="2"/>
  <c r="BE322" i="2"/>
  <c r="BE323" i="2"/>
  <c r="BE324" i="2"/>
  <c r="BE139" i="2"/>
  <c r="BE163" i="2"/>
  <c r="BE174" i="2"/>
  <c r="BE190" i="2"/>
  <c r="BE198" i="2"/>
  <c r="BE205" i="2"/>
  <c r="BE210" i="2"/>
  <c r="BE221" i="2"/>
  <c r="BE231" i="2"/>
  <c r="BE232" i="2"/>
  <c r="BE269" i="2"/>
  <c r="BE284" i="2"/>
  <c r="BE299" i="2"/>
  <c r="J32" i="2"/>
  <c r="AW95" i="1" s="1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AX94" i="1" s="1"/>
  <c r="F32" i="2"/>
  <c r="BA95" i="1" s="1"/>
  <c r="BA94" i="1" s="1"/>
  <c r="AW94" i="1" s="1"/>
  <c r="AK30" i="1" s="1"/>
  <c r="T137" i="2" l="1"/>
  <c r="R137" i="2"/>
  <c r="BK172" i="2"/>
  <c r="J172" i="2" s="1"/>
  <c r="J101" i="2" s="1"/>
  <c r="P172" i="2"/>
  <c r="P136" i="2" s="1"/>
  <c r="AU95" i="1" s="1"/>
  <c r="AU94" i="1" s="1"/>
  <c r="R172" i="2"/>
  <c r="R136" i="2"/>
  <c r="T172" i="2"/>
  <c r="T136" i="2" s="1"/>
  <c r="BK353" i="2"/>
  <c r="J353" i="2" s="1"/>
  <c r="J116" i="2" s="1"/>
  <c r="J173" i="2"/>
  <c r="J102" i="2"/>
  <c r="BK137" i="2"/>
  <c r="J137" i="2" s="1"/>
  <c r="J95" i="2" s="1"/>
  <c r="W30" i="1"/>
  <c r="F31" i="2"/>
  <c r="AZ95" i="1" s="1"/>
  <c r="AZ94" i="1" s="1"/>
  <c r="W29" i="1" s="1"/>
  <c r="AY94" i="1"/>
  <c r="W31" i="1"/>
  <c r="J31" i="2"/>
  <c r="AV95" i="1" s="1"/>
  <c r="AT95" i="1" s="1"/>
  <c r="BK136" i="2" l="1"/>
  <c r="J136" i="2" s="1"/>
  <c r="J28" i="2" s="1"/>
  <c r="AG95" i="1" s="1"/>
  <c r="AG94" i="1" s="1"/>
  <c r="AK26" i="1" s="1"/>
  <c r="AV94" i="1"/>
  <c r="AK29" i="1" s="1"/>
  <c r="J37" i="2" l="1"/>
  <c r="J94" i="2"/>
  <c r="AK35" i="1"/>
  <c r="AN95" i="1"/>
  <c r="AT94" i="1"/>
  <c r="AN94" i="1" l="1"/>
</calcChain>
</file>

<file path=xl/sharedStrings.xml><?xml version="1.0" encoding="utf-8"?>
<sst xmlns="http://schemas.openxmlformats.org/spreadsheetml/2006/main" count="2936" uniqueCount="789">
  <si>
    <t>Export Komplet</t>
  </si>
  <si>
    <t/>
  </si>
  <si>
    <t>2.0</t>
  </si>
  <si>
    <t>ZAMOK</t>
  </si>
  <si>
    <t>False</t>
  </si>
  <si>
    <t>{4f5dfbb3-24e3-4148-b55d-6aa2cc2cfcf3}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</si>
  <si>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</si>
  <si>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</si>
  <si>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</si>
  <si>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</si>
  <si>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</si>
  <si>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</si>
  <si>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</si>
  <si>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</si>
  <si>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LS2021-0656-23/2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</si>
  <si>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</si>
  <si>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</si>
  <si>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Běžecká Sokolov - multimediální jazyková učebna pro žáky 1.stupně 3.np</t>
  </si>
  <si>
    <t>KSO:</t>
  </si>
  <si>
    <t>CC-CZ:</t>
  </si>
  <si>
    <t>Místo:</t>
  </si>
  <si>
    <t>Sokolov</t>
  </si>
  <si>
    <t>Datum: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</si>
  <si>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</si>
  <si>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</si>
  <si>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</si>
  <si>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</si>
  <si>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</si>
  <si>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</si>
  <si>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</si>
  <si>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</si>
  <si>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</si>
  <si>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</si>
  <si>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</si>
  <si>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</si>
  <si>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</si>
  <si>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</si>
  <si>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</si>
  <si>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</si>
  <si>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</si>
  <si>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</si>
  <si>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</si>
  <si>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</si>
  <si>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</si>
  <si>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</si>
  <si>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</si>
  <si>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</si>
  <si>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</si>
  <si>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</si>
  <si>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</si>
  <si>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</si>
  <si>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</si>
  <si>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</si>
  <si>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</si>
  <si>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</si>
  <si>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</si>
  <si>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</si>
  <si>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</si>
  <si>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</si>
  <si>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</si>
  <si>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</si>
  <si>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</si>
  <si>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</si>
  <si>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</si>
  <si>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</si>
  <si>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</si>
  <si>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</si>
  <si>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</si>
  <si>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</si>
  <si>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</si>
  <si>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</si>
  <si>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</si>
  <si>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</si>
  <si>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</si>
  <si>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</si>
  <si>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</si>
  <si>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</si>
  <si>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</si>
  <si>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</si>
  <si>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</si>
  <si>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</si>
  <si>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</si>
  <si>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</si>
  <si>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</si>
  <si>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</si>
  <si>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</si>
  <si>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</si>
  <si>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</si>
  <si>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</si>
  <si>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</si>
  <si>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</si>
  <si>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</si>
  <si>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</si>
  <si>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</si>
  <si>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</si>
  <si>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</si>
  <si>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</si>
  <si>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</si>
  <si>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</si>
  <si>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</si>
  <si>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</si>
  <si>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</si>
  <si>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</si>
  <si>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VRN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</si>
  <si>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</si>
  <si>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</si>
  <si>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</si>
  <si>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</si>
  <si>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</si>
  <si>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</si>
  <si>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</si>
  <si>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VRN - Vedlejší rozpočtové náklady 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</si>
  <si>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</si>
  <si>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</si>
  <si>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</si>
  <si>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</si>
  <si>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</si>
  <si>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</si>
  <si>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</si>
  <si>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</si>
  <si>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</si>
  <si>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</si>
  <si>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</si>
  <si>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</si>
  <si>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</si>
  <si>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</si>
  <si>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</si>
  <si>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</si>
  <si>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</si>
  <si>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</si>
  <si>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</si>
  <si>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</si>
  <si>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</si>
  <si>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346272256</t>
  </si>
  <si>
    <t>Přizdívka z pórobetonových tvárnic tl 150 mm</t>
  </si>
  <si>
    <t>m2</t>
  </si>
  <si>
    <t>4</t>
  </si>
  <si>
    <t>-1583545555</t>
  </si>
  <si>
    <t>VV</t>
  </si>
  <si>
    <t>1,9*1,6</t>
  </si>
  <si>
    <t>6</t>
  </si>
  <si>
    <t>Úpravy povrchů, podlahy a osazování výplní</t>
  </si>
  <si>
    <t>612131121</t>
  </si>
  <si>
    <t>Penetrační disperzní nátěr vnitřních stěn nanášený ručně</t>
  </si>
  <si>
    <t>-11650996</t>
  </si>
  <si>
    <t>po vybourané přizdívce</t>
  </si>
  <si>
    <t>1*3,4</t>
  </si>
  <si>
    <t>612321141</t>
  </si>
  <si>
    <t>Vápenocementová omítka štuková dvouvrstvá vnitřních stěn nanášená ručně</t>
  </si>
  <si>
    <t>100540836</t>
  </si>
  <si>
    <t>619991011</t>
  </si>
  <si>
    <t>Obalení konstrukcí a prvků fólií přilepenou lepící páskou</t>
  </si>
  <si>
    <t>-202645358</t>
  </si>
  <si>
    <t>okna</t>
  </si>
  <si>
    <t>2,37*2,358*4</t>
  </si>
  <si>
    <t>parapety</t>
  </si>
  <si>
    <t>2,37*0,3*4</t>
  </si>
  <si>
    <t>Součet</t>
  </si>
  <si>
    <t>9</t>
  </si>
  <si>
    <t>Ostatní konstrukce a práce, bourání</t>
  </si>
  <si>
    <t>5</t>
  </si>
  <si>
    <t>952901111</t>
  </si>
  <si>
    <t>Vyčištění budov bytové a občanské výstavby při výšce podlaží do 4 m</t>
  </si>
  <si>
    <t>1714953123</t>
  </si>
  <si>
    <t>85,86</t>
  </si>
  <si>
    <t>962031136</t>
  </si>
  <si>
    <t>Bourání příček z tvárnic nebo příčkovek tl do 150 mm</t>
  </si>
  <si>
    <t>1014089743</t>
  </si>
  <si>
    <t>instalační přizdívka</t>
  </si>
  <si>
    <t>7</t>
  </si>
  <si>
    <t>988000001R</t>
  </si>
  <si>
    <t>Stavební přípomoce k ZTI a elektro</t>
  </si>
  <si>
    <t>HZS</t>
  </si>
  <si>
    <t>1024404917</t>
  </si>
  <si>
    <t>8</t>
  </si>
  <si>
    <t>988000002R</t>
  </si>
  <si>
    <t>Demontáže ZTI</t>
  </si>
  <si>
    <t>1050776399</t>
  </si>
  <si>
    <t>997</t>
  </si>
  <si>
    <t>Přesun sutě</t>
  </si>
  <si>
    <t>997002611</t>
  </si>
  <si>
    <t>Nakládání suti a vybouraných hmot</t>
  </si>
  <si>
    <t>t</t>
  </si>
  <si>
    <t>17650065</t>
  </si>
  <si>
    <t>10</t>
  </si>
  <si>
    <t>997013151</t>
  </si>
  <si>
    <t>Vnitrostaveništní doprava suti a vybouraných hmot pro budovy v do 6 m s omezením mechanizace</t>
  </si>
  <si>
    <t>1519612084</t>
  </si>
  <si>
    <t>11</t>
  </si>
  <si>
    <t>997013501</t>
  </si>
  <si>
    <t>Odvoz suti a vybouraných hmot na skládku nebo meziskládku do 1 km se složením</t>
  </si>
  <si>
    <t>1510655087</t>
  </si>
  <si>
    <t>12</t>
  </si>
  <si>
    <t>997013509</t>
  </si>
  <si>
    <t>Příplatek k odvozu suti a vybouraných hmot na skládku ZKD 1 km přes 1 km</t>
  </si>
  <si>
    <t>-1026553045</t>
  </si>
  <si>
    <t>1,081*12 'Přepočtené koeficientem množství</t>
  </si>
  <si>
    <t>13</t>
  </si>
  <si>
    <t>997013609</t>
  </si>
  <si>
    <t>Poplatek za uložení na skládce (skládkovné) stavebního odpadu ze směsí nebo oddělených frakcí betonu, cihel a keramických výrobků kód odpadu 17 01 07</t>
  </si>
  <si>
    <t>-439458932</t>
  </si>
  <si>
    <t>14</t>
  </si>
  <si>
    <t>997013631</t>
  </si>
  <si>
    <t>Poplatek za uložení na skládce (skládkovné) stavebního odpadu směsného kód odpadu 17 09 04</t>
  </si>
  <si>
    <t>1077302022</t>
  </si>
  <si>
    <t>998</t>
  </si>
  <si>
    <t>Přesun hmot</t>
  </si>
  <si>
    <t>998011002</t>
  </si>
  <si>
    <t>Přesun hmot pro budovy zděné v přes 6 do 12 m</t>
  </si>
  <si>
    <t>-1289855182</t>
  </si>
  <si>
    <t>PSV</t>
  </si>
  <si>
    <t>Práce a dodávky PSV</t>
  </si>
  <si>
    <t>721</t>
  </si>
  <si>
    <t>Zdravotechnika - vnitřní kanalizace</t>
  </si>
  <si>
    <t>16</t>
  </si>
  <si>
    <t>721174043</t>
  </si>
  <si>
    <t>Potrubí kanalizační z PP připojovací DN 50</t>
  </si>
  <si>
    <t>m</t>
  </si>
  <si>
    <t>663533561</t>
  </si>
  <si>
    <t>17</t>
  </si>
  <si>
    <t>998721102</t>
  </si>
  <si>
    <t>Přesun hmot tonážní pro vnitřní kanalizace v objektech v přes 6 do 12 m</t>
  </si>
  <si>
    <t>-1147203323</t>
  </si>
  <si>
    <t>722</t>
  </si>
  <si>
    <t>Zdravotechnika - vnitřní vodovod</t>
  </si>
  <si>
    <t>18</t>
  </si>
  <si>
    <t>722174002</t>
  </si>
  <si>
    <t>Potrubí vodovodní plastové PPR svar polyfúze PN 16 D 20x2,8 mm</t>
  </si>
  <si>
    <t>-194829334</t>
  </si>
  <si>
    <t>19</t>
  </si>
  <si>
    <t>722181113</t>
  </si>
  <si>
    <t>Ochrana vodovodního potrubí plstěnými pásy DN do 25 mm</t>
  </si>
  <si>
    <t>-568302471</t>
  </si>
  <si>
    <t>20</t>
  </si>
  <si>
    <t>722232045</t>
  </si>
  <si>
    <t>Kohout kulový přímý G 1" PN 42 do 185°C vnitřní závit</t>
  </si>
  <si>
    <t>kus</t>
  </si>
  <si>
    <t>732994026</t>
  </si>
  <si>
    <t>998722102</t>
  </si>
  <si>
    <t>Přesun hmot tonážní pro vnitřní vodovod v objektech v přes 6 do 12 m</t>
  </si>
  <si>
    <t>2080646118</t>
  </si>
  <si>
    <t>725</t>
  </si>
  <si>
    <t>Zdravotechnika - zařizovací předměty</t>
  </si>
  <si>
    <t>22</t>
  </si>
  <si>
    <t>725211602</t>
  </si>
  <si>
    <t>Umyvadlo keramické bílé šířky 550 mm bez krytu na sifon připevněné na stěnu šrouby</t>
  </si>
  <si>
    <t>soubor</t>
  </si>
  <si>
    <t>-421324299</t>
  </si>
  <si>
    <t>23</t>
  </si>
  <si>
    <t>725813111</t>
  </si>
  <si>
    <t>Ventil rohový bez připojovací trubičky nebo flexi hadičky G 1/2"</t>
  </si>
  <si>
    <t>2136627058</t>
  </si>
  <si>
    <t>24</t>
  </si>
  <si>
    <t>725822611</t>
  </si>
  <si>
    <t>Baterie umyvadlová stojánková páková bez výpusti</t>
  </si>
  <si>
    <t>67621878</t>
  </si>
  <si>
    <t>25</t>
  </si>
  <si>
    <t>725980122</t>
  </si>
  <si>
    <t>Dvířka 20/20</t>
  </si>
  <si>
    <t>1471513973</t>
  </si>
  <si>
    <t>26</t>
  </si>
  <si>
    <t>998725102</t>
  </si>
  <si>
    <t>Přesun hmot tonážní pro zařizovací předměty v objektech v přes 6 do 12 m</t>
  </si>
  <si>
    <t>-1948639217</t>
  </si>
  <si>
    <t>735</t>
  </si>
  <si>
    <t>Ústřední vytápění - otopná tělesa</t>
  </si>
  <si>
    <t>27</t>
  </si>
  <si>
    <t>735111810</t>
  </si>
  <si>
    <t>Demontáž otopného tělesa litinového článkového</t>
  </si>
  <si>
    <t>139982110</t>
  </si>
  <si>
    <t>1,5*0,8*4</t>
  </si>
  <si>
    <t>28</t>
  </si>
  <si>
    <t>735119140</t>
  </si>
  <si>
    <t>Montáž otopného tělesa litinového článkového</t>
  </si>
  <si>
    <t>-834666245</t>
  </si>
  <si>
    <t>29</t>
  </si>
  <si>
    <t>735494811</t>
  </si>
  <si>
    <t>Vypuštění vody z otopných těles</t>
  </si>
  <si>
    <t>1443993404</t>
  </si>
  <si>
    <t>741</t>
  </si>
  <si>
    <t>Elektroinstalace - silnoproud</t>
  </si>
  <si>
    <t>30</t>
  </si>
  <si>
    <t>1110000</t>
  </si>
  <si>
    <t>Výklopná zás.lišta Katedra (2xUSB , 3x230V) M+D</t>
  </si>
  <si>
    <t>ks</t>
  </si>
  <si>
    <t>524210511</t>
  </si>
  <si>
    <t>31</t>
  </si>
  <si>
    <t>1110002</t>
  </si>
  <si>
    <t>Zásuvkový panel Lavice (3x230V, 3xdata, 3xUSB+0-24V) M+D</t>
  </si>
  <si>
    <t>-1668451323</t>
  </si>
  <si>
    <t>32</t>
  </si>
  <si>
    <t>741110513</t>
  </si>
  <si>
    <t>Montáž lišta a kanálek vkládací šířky přes 120 do 180 mm s víčkem</t>
  </si>
  <si>
    <t>134914545</t>
  </si>
  <si>
    <t>33</t>
  </si>
  <si>
    <t>M</t>
  </si>
  <si>
    <t>1192628</t>
  </si>
  <si>
    <t>1334249650</t>
  </si>
  <si>
    <t>34</t>
  </si>
  <si>
    <t>741112061</t>
  </si>
  <si>
    <t>Montáž krabice přístrojová zapuštěná plastová kruhová</t>
  </si>
  <si>
    <t>-906254555</t>
  </si>
  <si>
    <t>35</t>
  </si>
  <si>
    <t>1188900</t>
  </si>
  <si>
    <t>KRABICE UNIVERZALNI KU 68</t>
  </si>
  <si>
    <t>-828697239</t>
  </si>
  <si>
    <t>36</t>
  </si>
  <si>
    <t>741122011</t>
  </si>
  <si>
    <t>Montáž kabel Cu bez ukončení uložený pod omítku plný kulatý 2x1,5 až 2,5 mm2 (např. CYKY)</t>
  </si>
  <si>
    <t>-1850725338</t>
  </si>
  <si>
    <t>37</t>
  </si>
  <si>
    <t>1257534</t>
  </si>
  <si>
    <t>KABEL CYKY 2Dx 2,5 (CYKY-O 2X2,5) BUBEN</t>
  </si>
  <si>
    <t>-1038502586</t>
  </si>
  <si>
    <t>38</t>
  </si>
  <si>
    <t>741122012</t>
  </si>
  <si>
    <t>Montáž kabel Cu bez ukončení uložený pod omítku plný kulatý 2x4 až 6 mm2 (např. CYKY)</t>
  </si>
  <si>
    <t>877535764</t>
  </si>
  <si>
    <t>39</t>
  </si>
  <si>
    <t>1257448004</t>
  </si>
  <si>
    <t>KABEL CYKY-O 2x4, BUBEN</t>
  </si>
  <si>
    <t>-551028271</t>
  </si>
  <si>
    <t>40</t>
  </si>
  <si>
    <t>741122015</t>
  </si>
  <si>
    <t>Montáž kabel Cu bez ukončení uložený pod omítku plný kulatý 3x1,5 mm2 (např. CYKY)</t>
  </si>
  <si>
    <t>-1322768289</t>
  </si>
  <si>
    <t>41</t>
  </si>
  <si>
    <t>1257383007</t>
  </si>
  <si>
    <t>KABEL CYKY-J 3x1,5, BUBEN</t>
  </si>
  <si>
    <t>605714915</t>
  </si>
  <si>
    <t>42</t>
  </si>
  <si>
    <t>741122016</t>
  </si>
  <si>
    <t>Montáž kabel Cu bez ukončení uložený pod omítku plný kulatý 3x2,5 až 6 mm2 (např. CYKY)</t>
  </si>
  <si>
    <t>1198813420</t>
  </si>
  <si>
    <t>43</t>
  </si>
  <si>
    <t>1257420007</t>
  </si>
  <si>
    <t>KABEL CYKY-J 3x2,5, BUBEN</t>
  </si>
  <si>
    <t>-1056981974</t>
  </si>
  <si>
    <t>44</t>
  </si>
  <si>
    <t>741122033</t>
  </si>
  <si>
    <t>Montáž kabel Cu bez ukončení uložený pod omítku plný kulatý 5x10 mm2 (např. CYKY)</t>
  </si>
  <si>
    <t>-1074884903</t>
  </si>
  <si>
    <t>45</t>
  </si>
  <si>
    <t>1257430004</t>
  </si>
  <si>
    <t>KABEL CYKY-J 5x10, BUBEN</t>
  </si>
  <si>
    <t>1413507908</t>
  </si>
  <si>
    <t>46</t>
  </si>
  <si>
    <t>741310101</t>
  </si>
  <si>
    <t>Montáž vypínač (polo)zapuštěný bezšroubové připojení 1-jednopólový</t>
  </si>
  <si>
    <t>937450099</t>
  </si>
  <si>
    <t>47</t>
  </si>
  <si>
    <t>1183318</t>
  </si>
  <si>
    <t>SPINAC JEDNOPOLOVY</t>
  </si>
  <si>
    <t>-1766266299</t>
  </si>
  <si>
    <t>48</t>
  </si>
  <si>
    <t>1195604</t>
  </si>
  <si>
    <t>KRYT SPINACE JEDNODUCHY</t>
  </si>
  <si>
    <t>1921476634</t>
  </si>
  <si>
    <t>49</t>
  </si>
  <si>
    <t>1188530</t>
  </si>
  <si>
    <t>JEDNORAMECEK</t>
  </si>
  <si>
    <t>-133861440</t>
  </si>
  <si>
    <t>50</t>
  </si>
  <si>
    <t>741310231</t>
  </si>
  <si>
    <t>Montáž přepínač (polo)zapuštěný šroubové připojení 5-seriový</t>
  </si>
  <si>
    <t>686583506</t>
  </si>
  <si>
    <t>51</t>
  </si>
  <si>
    <t>1188801</t>
  </si>
  <si>
    <t>PREPINAC SERIOVY</t>
  </si>
  <si>
    <t>-617785121</t>
  </si>
  <si>
    <t>52</t>
  </si>
  <si>
    <t>1188793</t>
  </si>
  <si>
    <t>KRYT SPINACE DELENY</t>
  </si>
  <si>
    <t>-763060581</t>
  </si>
  <si>
    <t>53</t>
  </si>
  <si>
    <t>23605763</t>
  </si>
  <si>
    <t>54</t>
  </si>
  <si>
    <t>741313001</t>
  </si>
  <si>
    <t>Montáž zásuvka (polo)zapuštěná bezšroubové připojení 2P+PE se zapojením vodičů</t>
  </si>
  <si>
    <t>-193177336</t>
  </si>
  <si>
    <t>55</t>
  </si>
  <si>
    <t>1183391</t>
  </si>
  <si>
    <t>ZASUVKA S CLONKAMI</t>
  </si>
  <si>
    <t>935868014</t>
  </si>
  <si>
    <t>56</t>
  </si>
  <si>
    <t>-2122294938</t>
  </si>
  <si>
    <t>57</t>
  </si>
  <si>
    <t>er0002</t>
  </si>
  <si>
    <t>Úprava rozvaděče včetně doplnění kompomentu</t>
  </si>
  <si>
    <t>kpl</t>
  </si>
  <si>
    <t>1564952393</t>
  </si>
  <si>
    <t>58</t>
  </si>
  <si>
    <t>M00125</t>
  </si>
  <si>
    <t>Montáž svítidla</t>
  </si>
  <si>
    <t>678564674</t>
  </si>
  <si>
    <t>59</t>
  </si>
  <si>
    <t>1458436</t>
  </si>
  <si>
    <t>1483348199</t>
  </si>
  <si>
    <t>60</t>
  </si>
  <si>
    <t>1301401</t>
  </si>
  <si>
    <t>-441227679</t>
  </si>
  <si>
    <t>61</t>
  </si>
  <si>
    <t>M0022</t>
  </si>
  <si>
    <t>Montáž talčítka Total Stop/Central stop</t>
  </si>
  <si>
    <t>1867845820</t>
  </si>
  <si>
    <t>62</t>
  </si>
  <si>
    <t>00020</t>
  </si>
  <si>
    <t>Tlačítko Total Stop</t>
  </si>
  <si>
    <t>336190202</t>
  </si>
  <si>
    <t>63</t>
  </si>
  <si>
    <t>PR1.1.2</t>
  </si>
  <si>
    <t>Montáž rozvaděče</t>
  </si>
  <si>
    <t>-37460851</t>
  </si>
  <si>
    <t>64</t>
  </si>
  <si>
    <t>PR3.1</t>
  </si>
  <si>
    <t>1281861845</t>
  </si>
  <si>
    <t>742</t>
  </si>
  <si>
    <t>Elektroinstalace - slaboproud</t>
  </si>
  <si>
    <t>65</t>
  </si>
  <si>
    <t>742110001</t>
  </si>
  <si>
    <t>Montáž trubek pro slaboproud plastových ohebných uložených pod omítku se zasekáním</t>
  </si>
  <si>
    <t>1835523672</t>
  </si>
  <si>
    <t>66</t>
  </si>
  <si>
    <t>1217414</t>
  </si>
  <si>
    <t>TRUBKA OHEBNA 25</t>
  </si>
  <si>
    <t>-1845149338</t>
  </si>
  <si>
    <t>67</t>
  </si>
  <si>
    <t>742121001</t>
  </si>
  <si>
    <t>Montáž kabelů sdělovacích pro vnitřní rozvody do 15 žil</t>
  </si>
  <si>
    <t>1556439083</t>
  </si>
  <si>
    <t>68</t>
  </si>
  <si>
    <t>1002739</t>
  </si>
  <si>
    <t>-1512231329</t>
  </si>
  <si>
    <t>69</t>
  </si>
  <si>
    <t>742330042</t>
  </si>
  <si>
    <t>Montáž datové dvouzásuvky</t>
  </si>
  <si>
    <t>1657625364</t>
  </si>
  <si>
    <t>70</t>
  </si>
  <si>
    <t>1187428</t>
  </si>
  <si>
    <t>KRYT KOMUNIKACNI ZASUVKY</t>
  </si>
  <si>
    <t>-225529040</t>
  </si>
  <si>
    <t>71</t>
  </si>
  <si>
    <t>1186534</t>
  </si>
  <si>
    <t>MASKA NOSNA</t>
  </si>
  <si>
    <t>597298802</t>
  </si>
  <si>
    <t>72</t>
  </si>
  <si>
    <t>1177299</t>
  </si>
  <si>
    <t>407610772</t>
  </si>
  <si>
    <t>743</t>
  </si>
  <si>
    <t>Elektromontáže - VRN</t>
  </si>
  <si>
    <t>73</t>
  </si>
  <si>
    <t>06500000</t>
  </si>
  <si>
    <t>Odvoz sutě</t>
  </si>
  <si>
    <t>432877168</t>
  </si>
  <si>
    <t>74</t>
  </si>
  <si>
    <t>065002000</t>
  </si>
  <si>
    <t>Mimostaveništní doprava materiálů</t>
  </si>
  <si>
    <t>-105388230</t>
  </si>
  <si>
    <t>75</t>
  </si>
  <si>
    <t>2100050</t>
  </si>
  <si>
    <t>Dokumentace skutečného provedení</t>
  </si>
  <si>
    <t>-2137969758</t>
  </si>
  <si>
    <t>76</t>
  </si>
  <si>
    <t>210280003</t>
  </si>
  <si>
    <t>Zkoušky a prohlídky el rozvodů a zařízení celková prohlídka pro objem mtž prací do 1 000 000 Kč</t>
  </si>
  <si>
    <t>-1637801753</t>
  </si>
  <si>
    <t>77</t>
  </si>
  <si>
    <t>65000001</t>
  </si>
  <si>
    <t>Stavební přípomoce, sekání kabelových drážek, kabelové prostupy, sekání kabel.drážek v beton.podlaha</t>
  </si>
  <si>
    <t>-1590383827</t>
  </si>
  <si>
    <t>763</t>
  </si>
  <si>
    <t>Konstrukce suché výstavby</t>
  </si>
  <si>
    <t>78</t>
  </si>
  <si>
    <t>763431012</t>
  </si>
  <si>
    <t>Montáž minerálního podhledu s vyjímatelnými panely vel. přes 0,36 do 0,72 m2 na zavěšený polozapuštěný rošt</t>
  </si>
  <si>
    <t>-880428570</t>
  </si>
  <si>
    <t>79</t>
  </si>
  <si>
    <t>59036075</t>
  </si>
  <si>
    <t>panel akustický polozapuštěná hrana viditelný rošt š 24mm bílá tl 15mm</t>
  </si>
  <si>
    <t>711689177</t>
  </si>
  <si>
    <t>74*1,05 'Přepočtené koeficientem množství</t>
  </si>
  <si>
    <t>80</t>
  </si>
  <si>
    <t>998763101</t>
  </si>
  <si>
    <t>Přesun hmot tonážní pro dřevostavby v objektech v přes 6 do 12 m</t>
  </si>
  <si>
    <t>1865098039</t>
  </si>
  <si>
    <t>766</t>
  </si>
  <si>
    <t>Konstrukce truhlářské</t>
  </si>
  <si>
    <t>81</t>
  </si>
  <si>
    <t>766660001</t>
  </si>
  <si>
    <t>Montáž dveřních křídel otvíravých jednokřídlových š do 0,8 m do ocelové zárubně</t>
  </si>
  <si>
    <t>-406145670</t>
  </si>
  <si>
    <t>82</t>
  </si>
  <si>
    <t>61162002R</t>
  </si>
  <si>
    <t>dveře jednokřídlé dřevotřískové povrch dýhovaný plné 800x1970-2100mm, akustické 37 dB</t>
  </si>
  <si>
    <t>484175644</t>
  </si>
  <si>
    <t>83</t>
  </si>
  <si>
    <t>766660002</t>
  </si>
  <si>
    <t>Montáž dveřních křídel otvíravých jednokřídlových š přes 0,8 m do ocelové zárubně</t>
  </si>
  <si>
    <t>-788504037</t>
  </si>
  <si>
    <t>84</t>
  </si>
  <si>
    <t>61162003</t>
  </si>
  <si>
    <t>dveře jednokřídlé dřevotřískové povrch dýhovaný plné 900x1970-2100mm, akustické 37 dB</t>
  </si>
  <si>
    <t>-1843666965</t>
  </si>
  <si>
    <t>85</t>
  </si>
  <si>
    <t>766660729</t>
  </si>
  <si>
    <t>Montáž dveřního interiérového kování - štítku s klikou</t>
  </si>
  <si>
    <t>824671727</t>
  </si>
  <si>
    <t>86</t>
  </si>
  <si>
    <t>54914620</t>
  </si>
  <si>
    <t>kování dveřní vrchní klika včetně rozet a montážního materiálu R PZ nerez PK</t>
  </si>
  <si>
    <t>1454754485</t>
  </si>
  <si>
    <t>87</t>
  </si>
  <si>
    <t>766691914</t>
  </si>
  <si>
    <t>Vyvěšení nebo zavěšení dřevěných křídel dveří pl do 2 m2</t>
  </si>
  <si>
    <t>-1882013132</t>
  </si>
  <si>
    <t>88</t>
  </si>
  <si>
    <t>766699609R</t>
  </si>
  <si>
    <t>Repase krytů  topení bez nátěru</t>
  </si>
  <si>
    <t>-1859422665</t>
  </si>
  <si>
    <t>2,3*1*4</t>
  </si>
  <si>
    <t>89</t>
  </si>
  <si>
    <t>766699610R</t>
  </si>
  <si>
    <t>Demontáž krytů topného tělesa dřevěných povrchově upravených k dalšímu použití</t>
  </si>
  <si>
    <t>-893237079</t>
  </si>
  <si>
    <t>90</t>
  </si>
  <si>
    <t>766699611</t>
  </si>
  <si>
    <t>Montáž krytů topného tělesa dřevěných povrchově upravených</t>
  </si>
  <si>
    <t>1463881044</t>
  </si>
  <si>
    <t>91</t>
  </si>
  <si>
    <t>998766102</t>
  </si>
  <si>
    <t>Přesun hmot tonážní pro kce truhlářské v objektech v přes 6 do 12 m</t>
  </si>
  <si>
    <t>1680136441</t>
  </si>
  <si>
    <t>776</t>
  </si>
  <si>
    <t>Podlahy povlakové</t>
  </si>
  <si>
    <t>92</t>
  </si>
  <si>
    <t>776111311</t>
  </si>
  <si>
    <t>Vysátí podkladu povlakových podlah</t>
  </si>
  <si>
    <t>845158062</t>
  </si>
  <si>
    <t>93</t>
  </si>
  <si>
    <t>776121112</t>
  </si>
  <si>
    <t>Vodou ředitelná penetrace savého podkladu povlakových podlah</t>
  </si>
  <si>
    <t>-1258015347</t>
  </si>
  <si>
    <t>94</t>
  </si>
  <si>
    <t>776141111</t>
  </si>
  <si>
    <t>Vyrovnání podkladu povlakových podlah stěrkou pevnosti 20 MPa tl do 3 mm</t>
  </si>
  <si>
    <t>-1788616723</t>
  </si>
  <si>
    <t>95</t>
  </si>
  <si>
    <t>776201811</t>
  </si>
  <si>
    <t>Demontáž lepených povlakových podlah bez podložky ručně</t>
  </si>
  <si>
    <t>714241927</t>
  </si>
  <si>
    <t>2 vrstvy</t>
  </si>
  <si>
    <t>85,86*2</t>
  </si>
  <si>
    <t>96</t>
  </si>
  <si>
    <t>776221121</t>
  </si>
  <si>
    <t>Lepení elektrostaticky vodivých pásů z PVC standardním lepidlem</t>
  </si>
  <si>
    <t>1625678889</t>
  </si>
  <si>
    <t>97</t>
  </si>
  <si>
    <t>28410242</t>
  </si>
  <si>
    <t>2104002878</t>
  </si>
  <si>
    <t>85,86*1,1 'Přepočtené koeficientem množství</t>
  </si>
  <si>
    <t>98</t>
  </si>
  <si>
    <t>776421111</t>
  </si>
  <si>
    <t>Montáž obvodových lišt lepením</t>
  </si>
  <si>
    <t>-1473065511</t>
  </si>
  <si>
    <t>41,47</t>
  </si>
  <si>
    <t>99</t>
  </si>
  <si>
    <t>28411006</t>
  </si>
  <si>
    <t>lišta soklová PVC samolepící 15x50mm</t>
  </si>
  <si>
    <t>-1590349497</t>
  </si>
  <si>
    <t>41,47*1,02 'Přepočtené koeficientem množství</t>
  </si>
  <si>
    <t>100</t>
  </si>
  <si>
    <t>776421312</t>
  </si>
  <si>
    <t>Montáž přechodových šroubovaných lišt</t>
  </si>
  <si>
    <t>237540427</t>
  </si>
  <si>
    <t>0,9</t>
  </si>
  <si>
    <t>101</t>
  </si>
  <si>
    <t>55343120R</t>
  </si>
  <si>
    <t>profil přechodový nerez vrtaný 30mm</t>
  </si>
  <si>
    <t>180802065</t>
  </si>
  <si>
    <t>0,9*1,02 'Přepočtené koeficientem množství</t>
  </si>
  <si>
    <t>102</t>
  </si>
  <si>
    <t>998776102</t>
  </si>
  <si>
    <t>Přesun hmot tonážní pro podlahy povlakové v objektech v přes 6 do 12 m</t>
  </si>
  <si>
    <t>-1664060532</t>
  </si>
  <si>
    <t>781</t>
  </si>
  <si>
    <t>Dokončovací práce - obklady</t>
  </si>
  <si>
    <t>103</t>
  </si>
  <si>
    <t>781111011</t>
  </si>
  <si>
    <t>Ometení (oprášení) stěny při přípravě podkladu</t>
  </si>
  <si>
    <t>-1151979632</t>
  </si>
  <si>
    <t>1,9*1,8</t>
  </si>
  <si>
    <t>104</t>
  </si>
  <si>
    <t>781121011</t>
  </si>
  <si>
    <t>Nátěr penetrační na stěnu</t>
  </si>
  <si>
    <t>553907152</t>
  </si>
  <si>
    <t>105</t>
  </si>
  <si>
    <t>781473810</t>
  </si>
  <si>
    <t>Demontáž obkladů z obkladaček keramických lepených</t>
  </si>
  <si>
    <t>-403268535</t>
  </si>
  <si>
    <t>1*1,5</t>
  </si>
  <si>
    <t>106</t>
  </si>
  <si>
    <t>781474114</t>
  </si>
  <si>
    <t>Montáž obkladů vnitřních keramických hladkých přes 19 do 22 ks/m2 lepených flexibilním lepidlem</t>
  </si>
  <si>
    <t>38940094</t>
  </si>
  <si>
    <t>107</t>
  </si>
  <si>
    <t>59761040</t>
  </si>
  <si>
    <t>obklad keramický hladký přes 19 do 22ks/m2</t>
  </si>
  <si>
    <t>-871039397</t>
  </si>
  <si>
    <t>3,42*1,1 'Přepočtené koeficientem množství</t>
  </si>
  <si>
    <t>108</t>
  </si>
  <si>
    <t>781494512R</t>
  </si>
  <si>
    <t>Nerezové profily ukončovací lepené flexibilním lepidlem</t>
  </si>
  <si>
    <t>-155188211</t>
  </si>
  <si>
    <t>1,9</t>
  </si>
  <si>
    <t>109</t>
  </si>
  <si>
    <t>781495115</t>
  </si>
  <si>
    <t>Spárování vnitřních obkladů silikonem</t>
  </si>
  <si>
    <t>-545615526</t>
  </si>
  <si>
    <t>1,8*2</t>
  </si>
  <si>
    <t>110</t>
  </si>
  <si>
    <t>781495141</t>
  </si>
  <si>
    <t>Průnik obkladem kruhový do DN 30</t>
  </si>
  <si>
    <t>1559527865</t>
  </si>
  <si>
    <t>111</t>
  </si>
  <si>
    <t>998781102</t>
  </si>
  <si>
    <t>Přesun hmot tonážní pro obklady keramické v objektech v přes 6 do 12 m</t>
  </si>
  <si>
    <t>1607799228</t>
  </si>
  <si>
    <t>783</t>
  </si>
  <si>
    <t>Dokončovací práce - nátěry</t>
  </si>
  <si>
    <t>112</t>
  </si>
  <si>
    <t>783101203</t>
  </si>
  <si>
    <t>Jemné obroušení podkladu truhlářských konstrukcí před provedením nátěru</t>
  </si>
  <si>
    <t>265948614</t>
  </si>
  <si>
    <t>kryty topení</t>
  </si>
  <si>
    <t>2,3*1*4*2</t>
  </si>
  <si>
    <t>113</t>
  </si>
  <si>
    <t>783114101</t>
  </si>
  <si>
    <t>Základní jednonásobný syntetický nátěr truhlářských konstrukcí</t>
  </si>
  <si>
    <t>1994068051</t>
  </si>
  <si>
    <t>114</t>
  </si>
  <si>
    <t>783118211</t>
  </si>
  <si>
    <t>Lakovací dvojnásobný syntetický nátěr truhlářských konstrukcí s mezibroušením</t>
  </si>
  <si>
    <t>-1286569515</t>
  </si>
  <si>
    <t>115</t>
  </si>
  <si>
    <t>783132111</t>
  </si>
  <si>
    <t>Lokální tmelení truhlářských konstrukcí včetně přebroušení epoxidovým tmelem plochy do 30%</t>
  </si>
  <si>
    <t>-1593577820</t>
  </si>
  <si>
    <t>116</t>
  </si>
  <si>
    <t>783301401</t>
  </si>
  <si>
    <t>Ometení zámečnických konstrukcí</t>
  </si>
  <si>
    <t>-686478170</t>
  </si>
  <si>
    <t>zárubně</t>
  </si>
  <si>
    <t>1,5*2</t>
  </si>
  <si>
    <t>117</t>
  </si>
  <si>
    <t>783314101</t>
  </si>
  <si>
    <t>Základní jednonásobný syntetický nátěr zámečnických konstrukcí</t>
  </si>
  <si>
    <t>-647574944</t>
  </si>
  <si>
    <t>118</t>
  </si>
  <si>
    <t>783315101</t>
  </si>
  <si>
    <t>Mezinátěr jednonásobný syntetický standardní zámečnických konstrukcí</t>
  </si>
  <si>
    <t>-679599392</t>
  </si>
  <si>
    <t>119</t>
  </si>
  <si>
    <t>783317101</t>
  </si>
  <si>
    <t>Krycí jednonásobný syntetický standardní nátěr zámečnických konstrukcí</t>
  </si>
  <si>
    <t>-1924473198</t>
  </si>
  <si>
    <t>120</t>
  </si>
  <si>
    <t>783322101</t>
  </si>
  <si>
    <t>Tmelení včetně přebroušení zámečnických konstrukcí disperzním tmelem</t>
  </si>
  <si>
    <t>-1648459266</t>
  </si>
  <si>
    <t>121</t>
  </si>
  <si>
    <t>783601325</t>
  </si>
  <si>
    <t>Odmaštění článkových otopných těles vodou ředitelným odmašťovačem před provedením nátěru</t>
  </si>
  <si>
    <t>2063469945</t>
  </si>
  <si>
    <t>1,5*0,8*4*3</t>
  </si>
  <si>
    <t>122</t>
  </si>
  <si>
    <t>783601713</t>
  </si>
  <si>
    <t>Odmaštění vodou ředitelným odmašťovačem potrubí DN do 50 mm</t>
  </si>
  <si>
    <t>658068280</t>
  </si>
  <si>
    <t>4*4</t>
  </si>
  <si>
    <t>123</t>
  </si>
  <si>
    <t>783614111</t>
  </si>
  <si>
    <t>Základní jednonásobný syntetický nátěr článkových otopných těles</t>
  </si>
  <si>
    <t>97476942</t>
  </si>
  <si>
    <t>124</t>
  </si>
  <si>
    <t>783614551</t>
  </si>
  <si>
    <t>Základní jednonásobný syntetický nátěr potrubí DN do 50 mm</t>
  </si>
  <si>
    <t>672237461</t>
  </si>
  <si>
    <t>125</t>
  </si>
  <si>
    <t>783615551</t>
  </si>
  <si>
    <t>Mezinátěr jednonásobný syntetický nátěr potrubí DN do 50 mm</t>
  </si>
  <si>
    <t>230048366</t>
  </si>
  <si>
    <t>126</t>
  </si>
  <si>
    <t>783617117</t>
  </si>
  <si>
    <t>Krycí dvojnásobný syntetický nátěr článkových otopných těles</t>
  </si>
  <si>
    <t>1077637639</t>
  </si>
  <si>
    <t>127</t>
  </si>
  <si>
    <t>783617601</t>
  </si>
  <si>
    <t>Krycí jednonásobný syntetický nátěr potrubí DN do 50 mm</t>
  </si>
  <si>
    <t>1709698623</t>
  </si>
  <si>
    <t>128</t>
  </si>
  <si>
    <t>783622111</t>
  </si>
  <si>
    <t>Tmelení článkových otopných těles disperzním tmelem</t>
  </si>
  <si>
    <t>1884890140</t>
  </si>
  <si>
    <t>129</t>
  </si>
  <si>
    <t>783806805</t>
  </si>
  <si>
    <t>Odstranění nátěrů z omítek opálením</t>
  </si>
  <si>
    <t>497140390</t>
  </si>
  <si>
    <t>41,47*1,5</t>
  </si>
  <si>
    <t>130</t>
  </si>
  <si>
    <t>783813131</t>
  </si>
  <si>
    <t>Penetrační syntetický nátěr hladkých, tenkovrstvých zrnitých a štukových omítek</t>
  </si>
  <si>
    <t>-91493596</t>
  </si>
  <si>
    <t>131</t>
  </si>
  <si>
    <t>783817421</t>
  </si>
  <si>
    <t>Krycí dvojnásobný syntetický nátěr hladkých, zrnitých tenkovrstvých nebo štukových omítek</t>
  </si>
  <si>
    <t>-1171415431</t>
  </si>
  <si>
    <t>132</t>
  </si>
  <si>
    <t>783933161</t>
  </si>
  <si>
    <t>Penetrační epoxidový nátěr pórovitých betonových podlah</t>
  </si>
  <si>
    <t>1535319464</t>
  </si>
  <si>
    <t>784</t>
  </si>
  <si>
    <t>Dokončovací práce - malby a tapety</t>
  </si>
  <si>
    <t>133</t>
  </si>
  <si>
    <t>784111001</t>
  </si>
  <si>
    <t>Oprášení (ometení ) podkladu v místnostech v do 3,80 m</t>
  </si>
  <si>
    <t>1120505732</t>
  </si>
  <si>
    <t>strop</t>
  </si>
  <si>
    <t>stěny</t>
  </si>
  <si>
    <t>41,47*1,9</t>
  </si>
  <si>
    <t>134</t>
  </si>
  <si>
    <t>784121001</t>
  </si>
  <si>
    <t>Oškrabání malby v mísnostech v do 3,80 m</t>
  </si>
  <si>
    <t>-2088257668</t>
  </si>
  <si>
    <t>stěny nad olejovým nátěrem</t>
  </si>
  <si>
    <t>135</t>
  </si>
  <si>
    <t>784181101</t>
  </si>
  <si>
    <t>Základní akrylátová jednonásobná bezbarvá penetrace podkladu v místnostech v do 3,80 m</t>
  </si>
  <si>
    <t>-1330139151</t>
  </si>
  <si>
    <t>136</t>
  </si>
  <si>
    <t>784211101</t>
  </si>
  <si>
    <t>Dvojnásobné bílé malby ze směsí za mokra výborně oděruvzdorných v místnostech v do 3,80 m</t>
  </si>
  <si>
    <t>1437737684</t>
  </si>
  <si>
    <t>137</t>
  </si>
  <si>
    <t>784211163</t>
  </si>
  <si>
    <t>Příplatek k cenám 2x maleb ze směsí za mokra oděruvzdorných za barevnou malbu středně sytého odstínu</t>
  </si>
  <si>
    <t>-868501679</t>
  </si>
  <si>
    <t>786</t>
  </si>
  <si>
    <t>Dokončovací práce - čalounické úpravy</t>
  </si>
  <si>
    <t>138</t>
  </si>
  <si>
    <t>786626111</t>
  </si>
  <si>
    <t>Montáž lamelové žaluzie vnitřní nebo do oken dvojitých dřevěných</t>
  </si>
  <si>
    <t>-1476407105</t>
  </si>
  <si>
    <t>2,365*2,385*4</t>
  </si>
  <si>
    <t>139</t>
  </si>
  <si>
    <t>55346200</t>
  </si>
  <si>
    <t>žaluzie horizontální interiérové</t>
  </si>
  <si>
    <t>-1656798534</t>
  </si>
  <si>
    <t>140</t>
  </si>
  <si>
    <t>998786102</t>
  </si>
  <si>
    <t>Přesun hmot tonážní pro stínění a čalounické úpravy v objektech v přes 6 do 12 m</t>
  </si>
  <si>
    <t>-871548836</t>
  </si>
  <si>
    <t>VRN</t>
  </si>
  <si>
    <t xml:space="preserve">Vedlejší rozpočtové náklady </t>
  </si>
  <si>
    <t>141</t>
  </si>
  <si>
    <t>030001000</t>
  </si>
  <si>
    <t>Zařízení staveniště</t>
  </si>
  <si>
    <t>%</t>
  </si>
  <si>
    <t>1024</t>
  </si>
  <si>
    <t>1732026716</t>
  </si>
  <si>
    <t>VRN1</t>
  </si>
  <si>
    <t>Průzkumné, geodetické a projektové práce</t>
  </si>
  <si>
    <t>142</t>
  </si>
  <si>
    <t>011503000</t>
  </si>
  <si>
    <t>Stavební průzkum bez rozlišení - sondy</t>
  </si>
  <si>
    <t>sou</t>
  </si>
  <si>
    <t>-1572505151</t>
  </si>
  <si>
    <t>VRN2</t>
  </si>
  <si>
    <t>Příprava staveniště</t>
  </si>
  <si>
    <t>143</t>
  </si>
  <si>
    <t>024003006</t>
  </si>
  <si>
    <t xml:space="preserve">Stěhování nábytku - vyklizení nábytku, dřevěných tabulí, </t>
  </si>
  <si>
    <t>1617569489</t>
  </si>
  <si>
    <t>KANAL 180X60 HD /2M/ nebo rovnocenné</t>
  </si>
  <si>
    <t>Závěsná světla LED asymetrická pro osvětlení tabule, dl. 1250 mm, 4500 lm, 35W nebo rovnocenné</t>
  </si>
  <si>
    <t>Světla LED vsazená do podhledu, 1200x300mm, 4000lm, 35W nebo rovnocenné</t>
  </si>
  <si>
    <t>KEYSTONE MODUL RJ45 nebo rovnocenné</t>
  </si>
  <si>
    <t>krytina podlahová homogenní elektrostaticky vodivá tl 2,0mm 608x608mm, tolerance rozměrů +/- 15%</t>
  </si>
  <si>
    <t>KABEL FTP-PVC CAT.6 nebo rovnocenný</t>
  </si>
  <si>
    <t>Rozvaděč R3.1 nebo rovnocenný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</si>
</sst>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2" borderId="14" xfId="0" applyFont="1" applyFill="1" applyBorder="1" applyAlignment="1" applyProtection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E14" sqref="E14:AJ14"/>
    </sheetView>
  </sheetViews>
  <sheetFormatPr defaultRowHeight="11.25"/>
  <cols>
    <col min="1" max="1" width="8.33203125" style="138" customWidth="1"/>
    <col min="2" max="2" width="1.6640625" style="138" customWidth="1"/>
    <col min="3" max="3" width="4.1640625" style="138" customWidth="1"/>
    <col min="4" max="33" width="2.6640625" style="138" customWidth="1"/>
    <col min="34" max="34" width="3.33203125" style="138" customWidth="1"/>
    <col min="35" max="35" width="31.6640625" style="138" customWidth="1"/>
    <col min="36" max="37" width="2.5" style="138" customWidth="1"/>
    <col min="38" max="38" width="8.33203125" style="138" customWidth="1"/>
    <col min="39" max="39" width="3.33203125" style="138" customWidth="1"/>
    <col min="40" max="40" width="13.33203125" style="138" customWidth="1"/>
    <col min="41" max="41" width="7.5" style="138" customWidth="1"/>
    <col min="42" max="42" width="4.1640625" style="138" customWidth="1"/>
    <col min="43" max="43" width="15.6640625" style="138" hidden="1" customWidth="1"/>
    <col min="44" max="44" width="13.6640625" style="138" customWidth="1"/>
    <col min="45" max="47" width="25.83203125" style="138" hidden="1" customWidth="1"/>
    <col min="48" max="49" width="21.6640625" style="138" hidden="1" customWidth="1"/>
    <col min="50" max="51" width="25" style="138" hidden="1" customWidth="1"/>
    <col min="52" max="52" width="21.6640625" style="138" hidden="1" customWidth="1"/>
    <col min="53" max="53" width="19.1640625" style="138" hidden="1" customWidth="1"/>
    <col min="54" max="54" width="25" style="138" hidden="1" customWidth="1"/>
    <col min="55" max="55" width="21.6640625" style="138" hidden="1" customWidth="1"/>
    <col min="56" max="56" width="19.1640625" style="138" hidden="1" customWidth="1"/>
    <col min="57" max="57" width="66.5" style="138" customWidth="1"/>
    <col min="58" max="70" width="9.33203125" style="138"/>
    <col min="71" max="91" width="9.33203125" style="138" hidden="1"/>
    <col min="92" max="16384" width="9.33203125" style="138"/>
  </cols>
  <sheetData>
    <row r="1" spans="1:74">
      <c r="A1" s="216" t="s">
        <v>0</v>
      </c>
      <c r="AZ1" s="216" t="s">
        <v>1</v>
      </c>
      <c r="BA1" s="216" t="s">
        <v>2</v>
      </c>
      <c r="BB1" s="216" t="s">
        <v>3</v>
      </c>
      <c r="BT1" s="216" t="s">
        <v>4</v>
      </c>
      <c r="BU1" s="216" t="s">
        <v>4</v>
      </c>
      <c r="BV1" s="216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87" t="s">
        <v>6</v>
      </c>
      <c r="BT2" s="187" t="s">
        <v>7</v>
      </c>
    </row>
    <row r="3" spans="1:74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87" t="s">
        <v>6</v>
      </c>
      <c r="BT3" s="187" t="s">
        <v>8</v>
      </c>
    </row>
    <row r="4" spans="1:74" ht="24.95" customHeight="1">
      <c r="B4" s="3"/>
      <c r="D4" s="4" t="s">
        <v>9</v>
      </c>
      <c r="AR4" s="3"/>
      <c r="AS4" s="217" t="s">
        <v>10</v>
      </c>
      <c r="BE4" s="218" t="s">
        <v>11</v>
      </c>
      <c r="BS4" s="187" t="s">
        <v>12</v>
      </c>
    </row>
    <row r="5" spans="1:74" ht="12" customHeight="1">
      <c r="B5" s="3"/>
      <c r="D5" s="5" t="s">
        <v>13</v>
      </c>
      <c r="K5" s="176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3"/>
      <c r="BE5" s="219" t="s">
        <v>15</v>
      </c>
      <c r="BS5" s="187" t="s">
        <v>6</v>
      </c>
    </row>
    <row r="6" spans="1:74" ht="36.950000000000003" customHeight="1">
      <c r="B6" s="3"/>
      <c r="D6" s="6" t="s">
        <v>16</v>
      </c>
      <c r="K6" s="17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3"/>
      <c r="BE6" s="220"/>
      <c r="BS6" s="187" t="s">
        <v>6</v>
      </c>
    </row>
    <row r="7" spans="1:74" ht="12" customHeight="1">
      <c r="B7" s="3"/>
      <c r="D7" s="7" t="s">
        <v>18</v>
      </c>
      <c r="K7" s="137" t="s">
        <v>1</v>
      </c>
      <c r="AK7" s="7" t="s">
        <v>19</v>
      </c>
      <c r="AN7" s="137" t="s">
        <v>1</v>
      </c>
      <c r="AR7" s="3"/>
      <c r="BE7" s="220"/>
      <c r="BS7" s="187" t="s">
        <v>6</v>
      </c>
    </row>
    <row r="8" spans="1:74" ht="12" customHeight="1">
      <c r="B8" s="3"/>
      <c r="D8" s="7" t="s">
        <v>20</v>
      </c>
      <c r="K8" s="137" t="s">
        <v>21</v>
      </c>
      <c r="AK8" s="7" t="s">
        <v>22</v>
      </c>
      <c r="AN8" s="186">
        <v>45224</v>
      </c>
      <c r="AR8" s="3"/>
      <c r="BE8" s="220"/>
      <c r="BS8" s="187" t="s">
        <v>6</v>
      </c>
    </row>
    <row r="9" spans="1:74" ht="14.45" customHeight="1">
      <c r="B9" s="3"/>
      <c r="AR9" s="3"/>
      <c r="BE9" s="220"/>
      <c r="BS9" s="187" t="s">
        <v>6</v>
      </c>
    </row>
    <row r="10" spans="1:74" ht="12" customHeight="1">
      <c r="B10" s="3"/>
      <c r="D10" s="7" t="s">
        <v>23</v>
      </c>
      <c r="AK10" s="7" t="s">
        <v>24</v>
      </c>
      <c r="AN10" s="137" t="s">
        <v>1</v>
      </c>
      <c r="AR10" s="3"/>
      <c r="BE10" s="220"/>
      <c r="BS10" s="187" t="s">
        <v>6</v>
      </c>
    </row>
    <row r="11" spans="1:74" ht="18.399999999999999" customHeight="1">
      <c r="B11" s="3"/>
      <c r="E11" s="137" t="s">
        <v>25</v>
      </c>
      <c r="AK11" s="7" t="s">
        <v>26</v>
      </c>
      <c r="AN11" s="137" t="s">
        <v>1</v>
      </c>
      <c r="AR11" s="3"/>
      <c r="BE11" s="220"/>
      <c r="BS11" s="187" t="s">
        <v>6</v>
      </c>
    </row>
    <row r="12" spans="1:74" ht="6.95" customHeight="1">
      <c r="B12" s="3"/>
      <c r="AR12" s="3"/>
      <c r="BE12" s="220"/>
      <c r="BS12" s="187" t="s">
        <v>6</v>
      </c>
    </row>
    <row r="13" spans="1:74" ht="12" customHeight="1">
      <c r="B13" s="3"/>
      <c r="D13" s="7" t="s">
        <v>27</v>
      </c>
      <c r="AK13" s="7" t="s">
        <v>24</v>
      </c>
      <c r="AN13" s="139" t="s">
        <v>28</v>
      </c>
      <c r="AR13" s="3"/>
      <c r="BE13" s="220"/>
      <c r="BS13" s="187" t="s">
        <v>6</v>
      </c>
    </row>
    <row r="14" spans="1:74" ht="12.75">
      <c r="B14" s="3"/>
      <c r="E14" s="179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7" t="s">
        <v>26</v>
      </c>
      <c r="AN14" s="139" t="s">
        <v>28</v>
      </c>
      <c r="AR14" s="3"/>
      <c r="BE14" s="220"/>
      <c r="BS14" s="187" t="s">
        <v>6</v>
      </c>
    </row>
    <row r="15" spans="1:74" ht="6.95" customHeight="1">
      <c r="B15" s="3"/>
      <c r="AR15" s="3"/>
      <c r="BE15" s="220"/>
      <c r="BS15" s="187" t="s">
        <v>4</v>
      </c>
    </row>
    <row r="16" spans="1:74" ht="12" customHeight="1">
      <c r="B16" s="3"/>
      <c r="D16" s="7" t="s">
        <v>29</v>
      </c>
      <c r="AK16" s="7" t="s">
        <v>24</v>
      </c>
      <c r="AN16" s="137" t="s">
        <v>1</v>
      </c>
      <c r="AR16" s="3"/>
      <c r="BE16" s="220"/>
      <c r="BS16" s="187" t="s">
        <v>4</v>
      </c>
    </row>
    <row r="17" spans="1:71" ht="18.399999999999999" customHeight="1">
      <c r="B17" s="3"/>
      <c r="E17" s="137" t="s">
        <v>30</v>
      </c>
      <c r="AI17" s="230"/>
      <c r="AK17" s="7" t="s">
        <v>26</v>
      </c>
      <c r="AN17" s="137" t="s">
        <v>1</v>
      </c>
      <c r="AR17" s="3"/>
      <c r="BE17" s="220"/>
      <c r="BS17" s="187" t="s">
        <v>31</v>
      </c>
    </row>
    <row r="18" spans="1:71" ht="6.95" customHeight="1">
      <c r="B18" s="3"/>
      <c r="AR18" s="3"/>
      <c r="BE18" s="220"/>
      <c r="BS18" s="187" t="s">
        <v>6</v>
      </c>
    </row>
    <row r="19" spans="1:71" ht="12" customHeight="1">
      <c r="B19" s="3"/>
      <c r="D19" s="7" t="s">
        <v>32</v>
      </c>
      <c r="AK19" s="7" t="s">
        <v>24</v>
      </c>
      <c r="AN19" s="137" t="s">
        <v>33</v>
      </c>
      <c r="AR19" s="3"/>
      <c r="BE19" s="220"/>
      <c r="BS19" s="187" t="s">
        <v>6</v>
      </c>
    </row>
    <row r="20" spans="1:71" ht="18.399999999999999" customHeight="1">
      <c r="B20" s="3"/>
      <c r="E20" s="137" t="s">
        <v>34</v>
      </c>
      <c r="AK20" s="7" t="s">
        <v>26</v>
      </c>
      <c r="AN20" s="137" t="s">
        <v>1</v>
      </c>
      <c r="AR20" s="3"/>
      <c r="BE20" s="220"/>
      <c r="BS20" s="187" t="s">
        <v>31</v>
      </c>
    </row>
    <row r="21" spans="1:71" ht="6.95" customHeight="1">
      <c r="B21" s="3"/>
      <c r="AR21" s="3"/>
      <c r="BE21" s="220"/>
    </row>
    <row r="22" spans="1:71" ht="12" customHeight="1">
      <c r="B22" s="3"/>
      <c r="D22" s="7" t="s">
        <v>35</v>
      </c>
      <c r="AR22" s="3"/>
      <c r="BE22" s="220"/>
    </row>
    <row r="23" spans="1:71" ht="16.5" customHeight="1">
      <c r="B23" s="3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3"/>
      <c r="BE23" s="220"/>
    </row>
    <row r="24" spans="1:71" ht="6.95" customHeight="1">
      <c r="B24" s="3"/>
      <c r="AR24" s="3"/>
      <c r="BE24" s="220"/>
    </row>
    <row r="25" spans="1:71" ht="6.95" customHeight="1">
      <c r="B25" s="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R25" s="3"/>
      <c r="BE25" s="220"/>
    </row>
    <row r="26" spans="1:71" s="16" customFormat="1" ht="25.9" customHeight="1">
      <c r="A26" s="151"/>
      <c r="B26" s="9"/>
      <c r="C26" s="151"/>
      <c r="D26" s="10" t="s">
        <v>36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81">
        <f>ROUND(AG94,2)</f>
        <v>0</v>
      </c>
      <c r="AL26" s="182"/>
      <c r="AM26" s="182"/>
      <c r="AN26" s="182"/>
      <c r="AO26" s="182"/>
      <c r="AP26" s="151"/>
      <c r="AQ26" s="151"/>
      <c r="AR26" s="9"/>
      <c r="BE26" s="220"/>
    </row>
    <row r="27" spans="1:71" s="16" customFormat="1" ht="6.95" customHeight="1">
      <c r="A27" s="151"/>
      <c r="B27" s="9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9"/>
      <c r="BE27" s="220"/>
    </row>
    <row r="28" spans="1:71" s="16" customFormat="1" ht="12.75">
      <c r="A28" s="151"/>
      <c r="B28" s="9"/>
      <c r="C28" s="151"/>
      <c r="D28" s="151"/>
      <c r="E28" s="151"/>
      <c r="F28" s="151"/>
      <c r="G28" s="151"/>
      <c r="H28" s="151"/>
      <c r="I28" s="151"/>
      <c r="J28" s="151"/>
      <c r="K28" s="151"/>
      <c r="L28" s="183" t="s">
        <v>37</v>
      </c>
      <c r="M28" s="183"/>
      <c r="N28" s="183"/>
      <c r="O28" s="183"/>
      <c r="P28" s="183"/>
      <c r="Q28" s="151"/>
      <c r="R28" s="151"/>
      <c r="S28" s="151"/>
      <c r="T28" s="151"/>
      <c r="U28" s="151"/>
      <c r="V28" s="151"/>
      <c r="W28" s="183" t="s">
        <v>38</v>
      </c>
      <c r="X28" s="183"/>
      <c r="Y28" s="183"/>
      <c r="Z28" s="183"/>
      <c r="AA28" s="183"/>
      <c r="AB28" s="183"/>
      <c r="AC28" s="183"/>
      <c r="AD28" s="183"/>
      <c r="AE28" s="183"/>
      <c r="AF28" s="151"/>
      <c r="AG28" s="151"/>
      <c r="AH28" s="151"/>
      <c r="AI28" s="151"/>
      <c r="AJ28" s="151"/>
      <c r="AK28" s="183" t="s">
        <v>39</v>
      </c>
      <c r="AL28" s="183"/>
      <c r="AM28" s="183"/>
      <c r="AN28" s="183"/>
      <c r="AO28" s="183"/>
      <c r="AP28" s="151"/>
      <c r="AQ28" s="151"/>
      <c r="AR28" s="9"/>
      <c r="BE28" s="220"/>
    </row>
    <row r="29" spans="1:71" s="143" customFormat="1" ht="14.45" customHeight="1">
      <c r="B29" s="11"/>
      <c r="D29" s="7" t="s">
        <v>40</v>
      </c>
      <c r="F29" s="7" t="s">
        <v>41</v>
      </c>
      <c r="L29" s="171">
        <v>0.21</v>
      </c>
      <c r="M29" s="170"/>
      <c r="N29" s="170"/>
      <c r="O29" s="170"/>
      <c r="P29" s="170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ROUND(AV94, 2)</f>
        <v>0</v>
      </c>
      <c r="AL29" s="170"/>
      <c r="AM29" s="170"/>
      <c r="AN29" s="170"/>
      <c r="AO29" s="170"/>
      <c r="AR29" s="11"/>
      <c r="BE29" s="221"/>
    </row>
    <row r="30" spans="1:71" s="143" customFormat="1" ht="14.45" customHeight="1">
      <c r="B30" s="11"/>
      <c r="F30" s="7" t="s">
        <v>42</v>
      </c>
      <c r="L30" s="171">
        <v>0.15</v>
      </c>
      <c r="M30" s="170"/>
      <c r="N30" s="170"/>
      <c r="O30" s="170"/>
      <c r="P30" s="170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ROUND(AW94, 2)</f>
        <v>0</v>
      </c>
      <c r="AL30" s="170"/>
      <c r="AM30" s="170"/>
      <c r="AN30" s="170"/>
      <c r="AO30" s="170"/>
      <c r="AR30" s="11"/>
      <c r="BE30" s="221"/>
    </row>
    <row r="31" spans="1:71" s="143" customFormat="1" ht="14.45" hidden="1" customHeight="1">
      <c r="B31" s="11"/>
      <c r="F31" s="7" t="s">
        <v>43</v>
      </c>
      <c r="L31" s="171">
        <v>0.21</v>
      </c>
      <c r="M31" s="170"/>
      <c r="N31" s="170"/>
      <c r="O31" s="170"/>
      <c r="P31" s="170"/>
      <c r="W31" s="169">
        <f>ROUND(BB94,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11"/>
      <c r="BE31" s="221"/>
    </row>
    <row r="32" spans="1:71" s="143" customFormat="1" ht="14.45" hidden="1" customHeight="1">
      <c r="B32" s="11"/>
      <c r="F32" s="7" t="s">
        <v>44</v>
      </c>
      <c r="L32" s="171">
        <v>0.15</v>
      </c>
      <c r="M32" s="170"/>
      <c r="N32" s="170"/>
      <c r="O32" s="170"/>
      <c r="P32" s="170"/>
      <c r="W32" s="169">
        <f>ROUND(BC94,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11"/>
      <c r="BE32" s="221"/>
    </row>
    <row r="33" spans="1:57" s="143" customFormat="1" ht="14.45" hidden="1" customHeight="1">
      <c r="B33" s="11"/>
      <c r="F33" s="7" t="s">
        <v>45</v>
      </c>
      <c r="L33" s="171">
        <v>0</v>
      </c>
      <c r="M33" s="170"/>
      <c r="N33" s="170"/>
      <c r="O33" s="170"/>
      <c r="P33" s="170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11"/>
      <c r="BE33" s="221"/>
    </row>
    <row r="34" spans="1:57" s="16" customFormat="1" ht="6.95" customHeight="1">
      <c r="A34" s="151"/>
      <c r="B34" s="9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9"/>
      <c r="BE34" s="220"/>
    </row>
    <row r="35" spans="1:57" s="16" customFormat="1" ht="25.9" customHeight="1">
      <c r="A35" s="151"/>
      <c r="B35" s="9"/>
      <c r="C35" s="12"/>
      <c r="D35" s="13" t="s">
        <v>46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" t="s">
        <v>47</v>
      </c>
      <c r="U35" s="144"/>
      <c r="V35" s="144"/>
      <c r="W35" s="144"/>
      <c r="X35" s="172" t="s">
        <v>48</v>
      </c>
      <c r="Y35" s="173"/>
      <c r="Z35" s="173"/>
      <c r="AA35" s="173"/>
      <c r="AB35" s="173"/>
      <c r="AC35" s="144"/>
      <c r="AD35" s="144"/>
      <c r="AE35" s="144"/>
      <c r="AF35" s="144"/>
      <c r="AG35" s="144"/>
      <c r="AH35" s="144"/>
      <c r="AI35" s="144"/>
      <c r="AJ35" s="144"/>
      <c r="AK35" s="174">
        <f>SUM(AK26:AK33)</f>
        <v>0</v>
      </c>
      <c r="AL35" s="173"/>
      <c r="AM35" s="173"/>
      <c r="AN35" s="173"/>
      <c r="AO35" s="175"/>
      <c r="AP35" s="12"/>
      <c r="AQ35" s="12"/>
      <c r="AR35" s="9"/>
      <c r="BE35" s="151"/>
    </row>
    <row r="36" spans="1:57" s="16" customFormat="1" ht="6.95" customHeight="1">
      <c r="A36" s="151"/>
      <c r="B36" s="9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9"/>
      <c r="BE36" s="151"/>
    </row>
    <row r="37" spans="1:57" s="16" customFormat="1" ht="14.45" customHeight="1">
      <c r="A37" s="151"/>
      <c r="B37" s="9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9"/>
      <c r="BE37" s="151"/>
    </row>
    <row r="38" spans="1:57" ht="14.45" customHeight="1">
      <c r="B38" s="3"/>
      <c r="AR38" s="3"/>
    </row>
    <row r="39" spans="1:57" ht="14.45" customHeight="1">
      <c r="B39" s="3"/>
      <c r="AR39" s="3"/>
    </row>
    <row r="40" spans="1:57" ht="14.45" customHeight="1">
      <c r="B40" s="3"/>
      <c r="AR40" s="3"/>
    </row>
    <row r="41" spans="1:57" ht="14.45" customHeight="1">
      <c r="B41" s="3"/>
      <c r="AR41" s="3"/>
    </row>
    <row r="42" spans="1:57" ht="14.45" customHeight="1">
      <c r="B42" s="3"/>
      <c r="AR42" s="3"/>
    </row>
    <row r="43" spans="1:57" ht="14.45" customHeight="1">
      <c r="B43" s="3"/>
      <c r="AR43" s="3"/>
    </row>
    <row r="44" spans="1:57" ht="14.45" customHeight="1">
      <c r="B44" s="3"/>
      <c r="AR44" s="3"/>
    </row>
    <row r="45" spans="1:57" ht="14.45" customHeight="1">
      <c r="B45" s="3"/>
      <c r="AR45" s="3"/>
    </row>
    <row r="46" spans="1:57" ht="14.45" customHeight="1">
      <c r="B46" s="3"/>
      <c r="AR46" s="3"/>
    </row>
    <row r="47" spans="1:57" ht="14.45" customHeight="1">
      <c r="B47" s="3"/>
      <c r="AR47" s="3"/>
    </row>
    <row r="48" spans="1:57" ht="14.45" customHeight="1">
      <c r="B48" s="3"/>
      <c r="AR48" s="3"/>
    </row>
    <row r="49" spans="1:57" s="16" customFormat="1" ht="14.45" customHeight="1">
      <c r="B49" s="15"/>
      <c r="D49" s="17" t="s">
        <v>49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7" t="s">
        <v>50</v>
      </c>
      <c r="AI49" s="18"/>
      <c r="AJ49" s="18"/>
      <c r="AK49" s="18"/>
      <c r="AL49" s="18"/>
      <c r="AM49" s="18"/>
      <c r="AN49" s="18"/>
      <c r="AO49" s="18"/>
      <c r="AR49" s="15"/>
    </row>
    <row r="50" spans="1:57">
      <c r="B50" s="3"/>
      <c r="AR50" s="3"/>
    </row>
    <row r="51" spans="1:57">
      <c r="B51" s="3"/>
      <c r="AR51" s="3"/>
    </row>
    <row r="52" spans="1:57">
      <c r="B52" s="3"/>
      <c r="AR52" s="3"/>
    </row>
    <row r="53" spans="1:57">
      <c r="B53" s="3"/>
      <c r="AR53" s="3"/>
    </row>
    <row r="54" spans="1:57">
      <c r="B54" s="3"/>
      <c r="AR54" s="3"/>
    </row>
    <row r="55" spans="1:57">
      <c r="B55" s="3"/>
      <c r="AR55" s="3"/>
    </row>
    <row r="56" spans="1:57">
      <c r="B56" s="3"/>
      <c r="AR56" s="3"/>
    </row>
    <row r="57" spans="1:57">
      <c r="B57" s="3"/>
      <c r="AR57" s="3"/>
    </row>
    <row r="58" spans="1:57">
      <c r="B58" s="3"/>
      <c r="AR58" s="3"/>
    </row>
    <row r="59" spans="1:57">
      <c r="B59" s="3"/>
      <c r="AR59" s="3"/>
    </row>
    <row r="60" spans="1:57" s="16" customFormat="1" ht="12.75">
      <c r="A60" s="151"/>
      <c r="B60" s="9"/>
      <c r="C60" s="151"/>
      <c r="D60" s="19" t="s">
        <v>51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9" t="s">
        <v>52</v>
      </c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9" t="s">
        <v>51</v>
      </c>
      <c r="AI60" s="141"/>
      <c r="AJ60" s="141"/>
      <c r="AK60" s="141"/>
      <c r="AL60" s="141"/>
      <c r="AM60" s="19" t="s">
        <v>52</v>
      </c>
      <c r="AN60" s="141"/>
      <c r="AO60" s="141"/>
      <c r="AP60" s="151"/>
      <c r="AQ60" s="151"/>
      <c r="AR60" s="9"/>
      <c r="BE60" s="151"/>
    </row>
    <row r="61" spans="1:57">
      <c r="B61" s="3"/>
      <c r="AR61" s="3"/>
    </row>
    <row r="62" spans="1:57">
      <c r="B62" s="3"/>
      <c r="AR62" s="3"/>
    </row>
    <row r="63" spans="1:57">
      <c r="B63" s="3"/>
      <c r="AR63" s="3"/>
    </row>
    <row r="64" spans="1:57" s="16" customFormat="1" ht="12.75">
      <c r="A64" s="151"/>
      <c r="B64" s="9"/>
      <c r="C64" s="151"/>
      <c r="D64" s="17" t="s">
        <v>53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17" t="s">
        <v>54</v>
      </c>
      <c r="AI64" s="20"/>
      <c r="AJ64" s="20"/>
      <c r="AK64" s="20"/>
      <c r="AL64" s="20"/>
      <c r="AM64" s="20"/>
      <c r="AN64" s="20"/>
      <c r="AO64" s="20"/>
      <c r="AP64" s="151"/>
      <c r="AQ64" s="151"/>
      <c r="AR64" s="9"/>
      <c r="BE64" s="151"/>
    </row>
    <row r="65" spans="1:57">
      <c r="B65" s="3"/>
      <c r="AR65" s="3"/>
    </row>
    <row r="66" spans="1:57">
      <c r="B66" s="3"/>
      <c r="AR66" s="3"/>
    </row>
    <row r="67" spans="1:57">
      <c r="B67" s="3"/>
      <c r="AR67" s="3"/>
    </row>
    <row r="68" spans="1:57">
      <c r="B68" s="3"/>
      <c r="AR68" s="3"/>
    </row>
    <row r="69" spans="1:57">
      <c r="B69" s="3"/>
      <c r="AR69" s="3"/>
    </row>
    <row r="70" spans="1:57">
      <c r="B70" s="3"/>
      <c r="AR70" s="3"/>
    </row>
    <row r="71" spans="1:57">
      <c r="B71" s="3"/>
      <c r="AR71" s="3"/>
    </row>
    <row r="72" spans="1:57">
      <c r="B72" s="3"/>
      <c r="AR72" s="3"/>
    </row>
    <row r="73" spans="1:57">
      <c r="B73" s="3"/>
      <c r="AR73" s="3"/>
    </row>
    <row r="74" spans="1:57">
      <c r="B74" s="3"/>
      <c r="AR74" s="3"/>
    </row>
    <row r="75" spans="1:57" s="16" customFormat="1" ht="12.75">
      <c r="A75" s="151"/>
      <c r="B75" s="9"/>
      <c r="C75" s="151"/>
      <c r="D75" s="19" t="s">
        <v>51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9" t="s">
        <v>52</v>
      </c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9" t="s">
        <v>51</v>
      </c>
      <c r="AI75" s="141"/>
      <c r="AJ75" s="141"/>
      <c r="AK75" s="141"/>
      <c r="AL75" s="141"/>
      <c r="AM75" s="19" t="s">
        <v>52</v>
      </c>
      <c r="AN75" s="141"/>
      <c r="AO75" s="141"/>
      <c r="AP75" s="151"/>
      <c r="AQ75" s="151"/>
      <c r="AR75" s="9"/>
      <c r="BE75" s="151"/>
    </row>
    <row r="76" spans="1:57" s="16" customFormat="1">
      <c r="A76" s="151"/>
      <c r="B76" s="9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9"/>
      <c r="BE76" s="151"/>
    </row>
    <row r="77" spans="1:57" s="16" customFormat="1" ht="6.95" customHeight="1">
      <c r="A77" s="151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9"/>
      <c r="BE77" s="151"/>
    </row>
    <row r="81" spans="1:90" s="16" customFormat="1" ht="6.95" customHeight="1">
      <c r="A81" s="151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9"/>
      <c r="BE81" s="151"/>
    </row>
    <row r="82" spans="1:90" s="16" customFormat="1" ht="24.95" customHeight="1">
      <c r="A82" s="151"/>
      <c r="B82" s="9"/>
      <c r="C82" s="4" t="s">
        <v>55</v>
      </c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9"/>
      <c r="BE82" s="151"/>
    </row>
    <row r="83" spans="1:90" s="16" customFormat="1" ht="6.95" customHeight="1">
      <c r="A83" s="151"/>
      <c r="B83" s="9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9"/>
      <c r="BE83" s="151"/>
    </row>
    <row r="84" spans="1:90" s="147" customFormat="1" ht="12" customHeight="1">
      <c r="B84" s="25"/>
      <c r="C84" s="7" t="s">
        <v>13</v>
      </c>
      <c r="L84" s="147" t="str">
        <f>K5</f>
        <v>LS2021-0656-23/2</v>
      </c>
      <c r="AR84" s="25"/>
    </row>
    <row r="85" spans="1:90" s="145" customFormat="1" ht="36.950000000000003" customHeight="1">
      <c r="B85" s="26"/>
      <c r="C85" s="27" t="s">
        <v>16</v>
      </c>
      <c r="L85" s="162" t="str">
        <f>K6</f>
        <v>ZŠ Běžecká Sokolov - multimediální jazyková učebna pro žáky 1.stupně 3.np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26"/>
    </row>
    <row r="86" spans="1:90" s="16" customFormat="1" ht="6.95" customHeight="1">
      <c r="A86" s="151"/>
      <c r="B86" s="9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9"/>
      <c r="BE86" s="151"/>
    </row>
    <row r="87" spans="1:90" s="16" customFormat="1" ht="12" customHeight="1">
      <c r="A87" s="151"/>
      <c r="B87" s="9"/>
      <c r="C87" s="7" t="s">
        <v>20</v>
      </c>
      <c r="D87" s="151"/>
      <c r="E87" s="151"/>
      <c r="F87" s="151"/>
      <c r="G87" s="151"/>
      <c r="H87" s="151"/>
      <c r="I87" s="151"/>
      <c r="J87" s="151"/>
      <c r="K87" s="151"/>
      <c r="L87" s="28" t="str">
        <f>IF(K8="","",K8)</f>
        <v>Sokolov</v>
      </c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7" t="s">
        <v>22</v>
      </c>
      <c r="AJ87" s="151"/>
      <c r="AK87" s="151"/>
      <c r="AL87" s="151"/>
      <c r="AM87" s="164">
        <f>IF(AN8= "","",AN8)</f>
        <v>45224</v>
      </c>
      <c r="AN87" s="164"/>
      <c r="AO87" s="151"/>
      <c r="AP87" s="151"/>
      <c r="AQ87" s="151"/>
      <c r="AR87" s="9"/>
      <c r="BE87" s="151"/>
    </row>
    <row r="88" spans="1:90" s="16" customFormat="1" ht="6.95" customHeight="1">
      <c r="A88" s="151"/>
      <c r="B88" s="9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9"/>
      <c r="BE88" s="151"/>
    </row>
    <row r="89" spans="1:90" s="16" customFormat="1" ht="15.2" customHeight="1">
      <c r="A89" s="151"/>
      <c r="B89" s="9"/>
      <c r="C89" s="7" t="s">
        <v>23</v>
      </c>
      <c r="D89" s="151"/>
      <c r="E89" s="151"/>
      <c r="F89" s="151"/>
      <c r="G89" s="151"/>
      <c r="H89" s="151"/>
      <c r="I89" s="151"/>
      <c r="J89" s="151"/>
      <c r="K89" s="151"/>
      <c r="L89" s="147" t="str">
        <f>IF(E11= "","",E11)</f>
        <v>Městský úřad Sokolov</v>
      </c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7" t="s">
        <v>29</v>
      </c>
      <c r="AJ89" s="151"/>
      <c r="AK89" s="151"/>
      <c r="AL89" s="151"/>
      <c r="AM89" s="165" t="str">
        <f>IF(E17="","",E17)</f>
        <v>MgA.Hana Fischerová</v>
      </c>
      <c r="AN89" s="166"/>
      <c r="AO89" s="166"/>
      <c r="AP89" s="166"/>
      <c r="AQ89" s="151"/>
      <c r="AR89" s="9"/>
      <c r="AS89" s="222" t="s">
        <v>56</v>
      </c>
      <c r="AT89" s="223"/>
      <c r="AU89" s="74"/>
      <c r="AV89" s="74"/>
      <c r="AW89" s="74"/>
      <c r="AX89" s="74"/>
      <c r="AY89" s="74"/>
      <c r="AZ89" s="74"/>
      <c r="BA89" s="74"/>
      <c r="BB89" s="74"/>
      <c r="BC89" s="74"/>
      <c r="BD89" s="224"/>
      <c r="BE89" s="151"/>
    </row>
    <row r="90" spans="1:90" s="16" customFormat="1" ht="15.2" customHeight="1">
      <c r="A90" s="151"/>
      <c r="B90" s="9"/>
      <c r="C90" s="7" t="s">
        <v>27</v>
      </c>
      <c r="D90" s="151"/>
      <c r="E90" s="151"/>
      <c r="F90" s="151"/>
      <c r="G90" s="151"/>
      <c r="H90" s="151"/>
      <c r="I90" s="151"/>
      <c r="J90" s="151"/>
      <c r="K90" s="151"/>
      <c r="L90" s="147">
        <f>IF(E14= "Vyplň údaj","",E14)</f>
        <v>0</v>
      </c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7" t="s">
        <v>32</v>
      </c>
      <c r="AJ90" s="151"/>
      <c r="AK90" s="151"/>
      <c r="AL90" s="151"/>
      <c r="AM90" s="165" t="str">
        <f>IF(E20="","",E20)</f>
        <v>Sadílek Ladislav</v>
      </c>
      <c r="AN90" s="166"/>
      <c r="AO90" s="166"/>
      <c r="AP90" s="166"/>
      <c r="AQ90" s="151"/>
      <c r="AR90" s="9"/>
      <c r="AS90" s="167"/>
      <c r="AT90" s="168"/>
      <c r="AU90" s="29"/>
      <c r="AV90" s="29"/>
      <c r="AW90" s="29"/>
      <c r="AX90" s="29"/>
      <c r="AY90" s="29"/>
      <c r="AZ90" s="29"/>
      <c r="BA90" s="29"/>
      <c r="BB90" s="29"/>
      <c r="BC90" s="29"/>
      <c r="BD90" s="30"/>
      <c r="BE90" s="151"/>
    </row>
    <row r="91" spans="1:90" s="16" customFormat="1" ht="10.9" customHeight="1">
      <c r="A91" s="151"/>
      <c r="B91" s="9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9"/>
      <c r="AS91" s="167"/>
      <c r="AT91" s="168"/>
      <c r="AU91" s="29"/>
      <c r="AV91" s="29"/>
      <c r="AW91" s="29"/>
      <c r="AX91" s="29"/>
      <c r="AY91" s="29"/>
      <c r="AZ91" s="29"/>
      <c r="BA91" s="29"/>
      <c r="BB91" s="29"/>
      <c r="BC91" s="29"/>
      <c r="BD91" s="30"/>
      <c r="BE91" s="151"/>
    </row>
    <row r="92" spans="1:90" s="16" customFormat="1" ht="29.25" customHeight="1">
      <c r="A92" s="151"/>
      <c r="B92" s="9"/>
      <c r="C92" s="152" t="s">
        <v>57</v>
      </c>
      <c r="D92" s="153"/>
      <c r="E92" s="153"/>
      <c r="F92" s="153"/>
      <c r="G92" s="153"/>
      <c r="H92" s="31"/>
      <c r="I92" s="154" t="s">
        <v>58</v>
      </c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5" t="s">
        <v>59</v>
      </c>
      <c r="AH92" s="153"/>
      <c r="AI92" s="153"/>
      <c r="AJ92" s="153"/>
      <c r="AK92" s="153"/>
      <c r="AL92" s="153"/>
      <c r="AM92" s="153"/>
      <c r="AN92" s="154" t="s">
        <v>60</v>
      </c>
      <c r="AO92" s="153"/>
      <c r="AP92" s="156"/>
      <c r="AQ92" s="32" t="s">
        <v>61</v>
      </c>
      <c r="AR92" s="9"/>
      <c r="AS92" s="33" t="s">
        <v>62</v>
      </c>
      <c r="AT92" s="34" t="s">
        <v>63</v>
      </c>
      <c r="AU92" s="34" t="s">
        <v>64</v>
      </c>
      <c r="AV92" s="34" t="s">
        <v>65</v>
      </c>
      <c r="AW92" s="34" t="s">
        <v>66</v>
      </c>
      <c r="AX92" s="34" t="s">
        <v>67</v>
      </c>
      <c r="AY92" s="34" t="s">
        <v>68</v>
      </c>
      <c r="AZ92" s="34" t="s">
        <v>69</v>
      </c>
      <c r="BA92" s="34" t="s">
        <v>70</v>
      </c>
      <c r="BB92" s="34" t="s">
        <v>71</v>
      </c>
      <c r="BC92" s="34" t="s">
        <v>72</v>
      </c>
      <c r="BD92" s="35" t="s">
        <v>73</v>
      </c>
      <c r="BE92" s="151"/>
    </row>
    <row r="93" spans="1:90" s="16" customFormat="1" ht="10.9" customHeight="1">
      <c r="A93" s="151"/>
      <c r="B93" s="9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9"/>
      <c r="AS93" s="36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8"/>
      <c r="BE93" s="151"/>
    </row>
    <row r="94" spans="1:90" s="225" customFormat="1" ht="32.450000000000003" customHeight="1">
      <c r="B94" s="39"/>
      <c r="C94" s="40" t="s">
        <v>74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160">
        <f>ROUND(AG95,2)</f>
        <v>0</v>
      </c>
      <c r="AH94" s="160"/>
      <c r="AI94" s="160"/>
      <c r="AJ94" s="160"/>
      <c r="AK94" s="160"/>
      <c r="AL94" s="160"/>
      <c r="AM94" s="160"/>
      <c r="AN94" s="161">
        <f>SUM(AG94,AT94)</f>
        <v>0</v>
      </c>
      <c r="AO94" s="161"/>
      <c r="AP94" s="161"/>
      <c r="AQ94" s="42" t="s">
        <v>1</v>
      </c>
      <c r="AR94" s="39"/>
      <c r="AS94" s="43">
        <f>ROUND(AS95,2)</f>
        <v>0</v>
      </c>
      <c r="AT94" s="44">
        <f>ROUND(SUM(AV94:AW94),2)</f>
        <v>0</v>
      </c>
      <c r="AU94" s="45">
        <f>ROUND(AU95,5)</f>
        <v>0</v>
      </c>
      <c r="AV94" s="44">
        <f>ROUND(AZ94*L29,2)</f>
        <v>0</v>
      </c>
      <c r="AW94" s="44">
        <f>ROUND(BA94*L30,2)</f>
        <v>0</v>
      </c>
      <c r="AX94" s="44">
        <f>ROUND(BB94*L29,2)</f>
        <v>0</v>
      </c>
      <c r="AY94" s="44">
        <f>ROUND(BC94*L30,2)</f>
        <v>0</v>
      </c>
      <c r="AZ94" s="44">
        <f>ROUND(AZ95,2)</f>
        <v>0</v>
      </c>
      <c r="BA94" s="44">
        <f>ROUND(BA95,2)</f>
        <v>0</v>
      </c>
      <c r="BB94" s="44">
        <f>ROUND(BB95,2)</f>
        <v>0</v>
      </c>
      <c r="BC94" s="44">
        <f>ROUND(BC95,2)</f>
        <v>0</v>
      </c>
      <c r="BD94" s="46">
        <f>ROUND(BD95,2)</f>
        <v>0</v>
      </c>
      <c r="BS94" s="226" t="s">
        <v>75</v>
      </c>
      <c r="BT94" s="226" t="s">
        <v>76</v>
      </c>
      <c r="BV94" s="226" t="s">
        <v>77</v>
      </c>
      <c r="BW94" s="226" t="s">
        <v>5</v>
      </c>
      <c r="BX94" s="226" t="s">
        <v>78</v>
      </c>
      <c r="CL94" s="226" t="s">
        <v>1</v>
      </c>
    </row>
    <row r="95" spans="1:90" s="228" customFormat="1" ht="37.5" customHeight="1">
      <c r="A95" s="227" t="s">
        <v>79</v>
      </c>
      <c r="B95" s="47"/>
      <c r="C95" s="48"/>
      <c r="D95" s="159" t="s">
        <v>14</v>
      </c>
      <c r="E95" s="159"/>
      <c r="F95" s="159"/>
      <c r="G95" s="159"/>
      <c r="H95" s="159"/>
      <c r="I95" s="148"/>
      <c r="J95" s="159" t="s">
        <v>17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7">
        <f>'LS2021-0656-23-2 - ZŠ Běž...'!J28</f>
        <v>0</v>
      </c>
      <c r="AH95" s="158"/>
      <c r="AI95" s="158"/>
      <c r="AJ95" s="158"/>
      <c r="AK95" s="158"/>
      <c r="AL95" s="158"/>
      <c r="AM95" s="158"/>
      <c r="AN95" s="157">
        <f>SUM(AG95,AT95)</f>
        <v>0</v>
      </c>
      <c r="AO95" s="158"/>
      <c r="AP95" s="158"/>
      <c r="AQ95" s="49" t="s">
        <v>80</v>
      </c>
      <c r="AR95" s="47"/>
      <c r="AS95" s="50">
        <v>0</v>
      </c>
      <c r="AT95" s="51">
        <f>ROUND(SUM(AV95:AW95),2)</f>
        <v>0</v>
      </c>
      <c r="AU95" s="52">
        <f>'LS2021-0656-23-2 - ZŠ Běž...'!P136</f>
        <v>0</v>
      </c>
      <c r="AV95" s="51">
        <f>'LS2021-0656-23-2 - ZŠ Běž...'!J31</f>
        <v>0</v>
      </c>
      <c r="AW95" s="51">
        <f>'LS2021-0656-23-2 - ZŠ Běž...'!J32</f>
        <v>0</v>
      </c>
      <c r="AX95" s="51">
        <f>'LS2021-0656-23-2 - ZŠ Běž...'!J33</f>
        <v>0</v>
      </c>
      <c r="AY95" s="51">
        <f>'LS2021-0656-23-2 - ZŠ Běž...'!J34</f>
        <v>0</v>
      </c>
      <c r="AZ95" s="51">
        <f>'LS2021-0656-23-2 - ZŠ Běž...'!F31</f>
        <v>0</v>
      </c>
      <c r="BA95" s="51">
        <f>'LS2021-0656-23-2 - ZŠ Běž...'!F32</f>
        <v>0</v>
      </c>
      <c r="BB95" s="51">
        <f>'LS2021-0656-23-2 - ZŠ Běž...'!F33</f>
        <v>0</v>
      </c>
      <c r="BC95" s="51">
        <f>'LS2021-0656-23-2 - ZŠ Běž...'!F34</f>
        <v>0</v>
      </c>
      <c r="BD95" s="53">
        <f>'LS2021-0656-23-2 - ZŠ Běž...'!F35</f>
        <v>0</v>
      </c>
      <c r="BT95" s="229" t="s">
        <v>81</v>
      </c>
      <c r="BU95" s="229" t="s">
        <v>82</v>
      </c>
      <c r="BV95" s="229" t="s">
        <v>77</v>
      </c>
      <c r="BW95" s="229" t="s">
        <v>5</v>
      </c>
      <c r="BX95" s="229" t="s">
        <v>78</v>
      </c>
      <c r="CL95" s="229" t="s">
        <v>1</v>
      </c>
    </row>
    <row r="96" spans="1:90" s="16" customFormat="1" ht="30" customHeight="1">
      <c r="A96" s="151"/>
      <c r="B96" s="9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9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</row>
    <row r="97" spans="1:57" s="16" customFormat="1" ht="6.95" customHeight="1">
      <c r="A97" s="151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9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</row>
  </sheetData>
  <sheetProtection algorithmName="SHA-512" hashValue="8WzH7jWJ/xPhOQw/KMpkq1RzervD/B+ZumptqVR2lCk4B91BetskbolRubwFcy1ZVZVnfeSUmAZL088blqo8FA==" saltValue="aa9wLfelMeZuZU2opF0eIA==" spinCount="100000" sheet="1" objects="1" scenarios="1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LS2021-0656-23-2 - ZŠ Běž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9"/>
  <sheetViews>
    <sheetView showGridLines="0" tabSelected="1" topLeftCell="E351" zoomScale="145" zoomScaleNormal="145" workbookViewId="0">
      <selection activeCell="I352" sqref="I352"/>
    </sheetView>
  </sheetViews>
  <sheetFormatPr defaultRowHeight="11.25"/>
  <cols>
    <col min="1" max="1" width="8.33203125" style="138" customWidth="1"/>
    <col min="2" max="2" width="1.1640625" style="138" customWidth="1"/>
    <col min="3" max="3" width="4.1640625" style="138" customWidth="1"/>
    <col min="4" max="4" width="4.33203125" style="138" customWidth="1"/>
    <col min="5" max="5" width="17.1640625" style="138" customWidth="1"/>
    <col min="6" max="6" width="50.83203125" style="138" customWidth="1"/>
    <col min="7" max="7" width="7.5" style="138" customWidth="1"/>
    <col min="8" max="8" width="14" style="138" customWidth="1"/>
    <col min="9" max="9" width="15.83203125" style="138" customWidth="1"/>
    <col min="10" max="10" width="22.33203125" style="138" customWidth="1"/>
    <col min="11" max="11" width="22.33203125" style="138" hidden="1" customWidth="1"/>
    <col min="12" max="12" width="9.33203125" style="138" customWidth="1"/>
    <col min="13" max="13" width="10.83203125" style="138" hidden="1" customWidth="1"/>
    <col min="14" max="14" width="9.33203125" style="138" hidden="1"/>
    <col min="15" max="20" width="14.1640625" style="138" hidden="1" customWidth="1"/>
    <col min="21" max="21" width="16.33203125" style="138" hidden="1" customWidth="1"/>
    <col min="22" max="22" width="12.33203125" style="138" customWidth="1"/>
    <col min="23" max="23" width="16.33203125" style="138" customWidth="1"/>
    <col min="24" max="24" width="12.33203125" style="138" customWidth="1"/>
    <col min="25" max="25" width="15" style="138" customWidth="1"/>
    <col min="26" max="26" width="11" style="138" customWidth="1"/>
    <col min="27" max="27" width="15" style="138" customWidth="1"/>
    <col min="28" max="28" width="16.33203125" style="138" customWidth="1"/>
    <col min="29" max="29" width="11" style="138" customWidth="1"/>
    <col min="30" max="30" width="15" style="138" customWidth="1"/>
    <col min="31" max="31" width="16.33203125" style="138" customWidth="1"/>
    <col min="32" max="43" width="9.33203125" style="138"/>
    <col min="44" max="65" width="9.33203125" style="138" hidden="1"/>
    <col min="66" max="16384" width="9.33203125" style="138"/>
  </cols>
  <sheetData>
    <row r="2" spans="1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87" t="s">
        <v>5</v>
      </c>
    </row>
    <row r="3" spans="1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87" t="s">
        <v>83</v>
      </c>
    </row>
    <row r="4" spans="1:46" ht="24.95" customHeight="1">
      <c r="B4" s="3"/>
      <c r="D4" s="4" t="s">
        <v>84</v>
      </c>
      <c r="L4" s="3"/>
      <c r="M4" s="188" t="s">
        <v>10</v>
      </c>
      <c r="AT4" s="187" t="s">
        <v>4</v>
      </c>
    </row>
    <row r="5" spans="1:46" ht="6.95" customHeight="1">
      <c r="B5" s="3"/>
      <c r="L5" s="3"/>
    </row>
    <row r="6" spans="1:46" s="16" customFormat="1" ht="12" customHeight="1">
      <c r="A6" s="151"/>
      <c r="B6" s="9"/>
      <c r="C6" s="151"/>
      <c r="D6" s="7" t="s">
        <v>16</v>
      </c>
      <c r="E6" s="151"/>
      <c r="F6" s="151"/>
      <c r="G6" s="151"/>
      <c r="H6" s="151"/>
      <c r="I6" s="151"/>
      <c r="J6" s="151"/>
      <c r="K6" s="151"/>
      <c r="L6" s="15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46" s="16" customFormat="1" ht="30" customHeight="1">
      <c r="A7" s="151"/>
      <c r="B7" s="9"/>
      <c r="C7" s="151"/>
      <c r="D7" s="151"/>
      <c r="E7" s="162" t="s">
        <v>17</v>
      </c>
      <c r="F7" s="185"/>
      <c r="G7" s="185"/>
      <c r="H7" s="185"/>
      <c r="I7" s="151"/>
      <c r="J7" s="151"/>
      <c r="K7" s="151"/>
      <c r="L7" s="15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</row>
    <row r="8" spans="1:46" s="16" customFormat="1">
      <c r="A8" s="151"/>
      <c r="B8" s="9"/>
      <c r="C8" s="151"/>
      <c r="D8" s="151"/>
      <c r="E8" s="151"/>
      <c r="F8" s="151"/>
      <c r="G8" s="151"/>
      <c r="H8" s="151"/>
      <c r="I8" s="151"/>
      <c r="J8" s="151"/>
      <c r="K8" s="151"/>
      <c r="L8" s="15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</row>
    <row r="9" spans="1:46" s="16" customFormat="1" ht="12" customHeight="1">
      <c r="A9" s="151"/>
      <c r="B9" s="9"/>
      <c r="C9" s="151"/>
      <c r="D9" s="7" t="s">
        <v>18</v>
      </c>
      <c r="E9" s="151"/>
      <c r="F9" s="137" t="s">
        <v>1</v>
      </c>
      <c r="G9" s="151"/>
      <c r="H9" s="151"/>
      <c r="I9" s="7" t="s">
        <v>19</v>
      </c>
      <c r="J9" s="137" t="s">
        <v>1</v>
      </c>
      <c r="K9" s="151"/>
      <c r="L9" s="15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</row>
    <row r="10" spans="1:46" s="16" customFormat="1" ht="12" customHeight="1">
      <c r="A10" s="151"/>
      <c r="B10" s="9"/>
      <c r="C10" s="151"/>
      <c r="D10" s="7" t="s">
        <v>20</v>
      </c>
      <c r="E10" s="151"/>
      <c r="F10" s="137" t="s">
        <v>21</v>
      </c>
      <c r="G10" s="151"/>
      <c r="H10" s="151"/>
      <c r="I10" s="7" t="s">
        <v>22</v>
      </c>
      <c r="J10" s="146">
        <f>'Rekapitulace stavby'!AN8</f>
        <v>45224</v>
      </c>
      <c r="K10" s="151"/>
      <c r="L10" s="15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</row>
    <row r="11" spans="1:46" s="16" customFormat="1" ht="10.9" customHeight="1">
      <c r="A11" s="151"/>
      <c r="B11" s="9"/>
      <c r="C11" s="151"/>
      <c r="D11" s="151"/>
      <c r="E11" s="151"/>
      <c r="F11" s="151"/>
      <c r="G11" s="151"/>
      <c r="H11" s="151"/>
      <c r="I11" s="151"/>
      <c r="J11" s="151"/>
      <c r="K11" s="151"/>
      <c r="L11" s="15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</row>
    <row r="12" spans="1:46" s="16" customFormat="1" ht="12" customHeight="1">
      <c r="A12" s="151"/>
      <c r="B12" s="9"/>
      <c r="C12" s="151"/>
      <c r="D12" s="7" t="s">
        <v>23</v>
      </c>
      <c r="E12" s="151"/>
      <c r="F12" s="151"/>
      <c r="G12" s="151"/>
      <c r="H12" s="151"/>
      <c r="I12" s="7" t="s">
        <v>24</v>
      </c>
      <c r="J12" s="137" t="s">
        <v>1</v>
      </c>
      <c r="K12" s="151"/>
      <c r="L12" s="15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</row>
    <row r="13" spans="1:46" s="16" customFormat="1" ht="18" customHeight="1">
      <c r="A13" s="151"/>
      <c r="B13" s="9"/>
      <c r="C13" s="151"/>
      <c r="D13" s="151"/>
      <c r="E13" s="137" t="s">
        <v>25</v>
      </c>
      <c r="F13" s="151"/>
      <c r="G13" s="151"/>
      <c r="H13" s="151"/>
      <c r="I13" s="7" t="s">
        <v>26</v>
      </c>
      <c r="J13" s="137" t="s">
        <v>1</v>
      </c>
      <c r="K13" s="151"/>
      <c r="L13" s="15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46" s="16" customFormat="1" ht="6.95" customHeight="1">
      <c r="A14" s="151"/>
      <c r="B14" s="9"/>
      <c r="C14" s="151"/>
      <c r="D14" s="151"/>
      <c r="E14" s="151"/>
      <c r="F14" s="151"/>
      <c r="G14" s="151"/>
      <c r="H14" s="151"/>
      <c r="I14" s="151"/>
      <c r="J14" s="151"/>
      <c r="K14" s="151"/>
      <c r="L14" s="15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</row>
    <row r="15" spans="1:46" s="16" customFormat="1" ht="12" customHeight="1">
      <c r="A15" s="151"/>
      <c r="B15" s="9"/>
      <c r="C15" s="151"/>
      <c r="D15" s="7" t="s">
        <v>27</v>
      </c>
      <c r="E15" s="151"/>
      <c r="F15" s="151"/>
      <c r="G15" s="151"/>
      <c r="H15" s="151"/>
      <c r="I15" s="7" t="s">
        <v>24</v>
      </c>
      <c r="J15" s="150" t="str">
        <f>'Rekapitulace stavby'!AN13</f>
        <v>Vyplň údaj</v>
      </c>
      <c r="K15" s="151"/>
      <c r="L15" s="15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</row>
    <row r="16" spans="1:46" s="16" customFormat="1" ht="18" customHeight="1">
      <c r="A16" s="151"/>
      <c r="B16" s="9"/>
      <c r="C16" s="151"/>
      <c r="D16" s="151"/>
      <c r="E16" s="184"/>
      <c r="F16" s="232"/>
      <c r="G16" s="232"/>
      <c r="H16" s="232"/>
      <c r="I16" s="7" t="s">
        <v>26</v>
      </c>
      <c r="J16" s="150" t="str">
        <f>'Rekapitulace stavby'!AN14</f>
        <v>Vyplň údaj</v>
      </c>
      <c r="K16" s="151"/>
      <c r="L16" s="15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</row>
    <row r="17" spans="1:31" s="16" customFormat="1" ht="6.95" customHeight="1">
      <c r="A17" s="151"/>
      <c r="B17" s="9"/>
      <c r="C17" s="151"/>
      <c r="D17" s="151"/>
      <c r="E17" s="151"/>
      <c r="F17" s="151"/>
      <c r="G17" s="151"/>
      <c r="H17" s="151"/>
      <c r="I17" s="151"/>
      <c r="J17" s="151"/>
      <c r="K17" s="151"/>
      <c r="L17" s="15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</row>
    <row r="18" spans="1:31" s="16" customFormat="1" ht="12" customHeight="1">
      <c r="A18" s="151"/>
      <c r="B18" s="9"/>
      <c r="C18" s="151"/>
      <c r="D18" s="7" t="s">
        <v>29</v>
      </c>
      <c r="E18" s="151"/>
      <c r="F18" s="151"/>
      <c r="G18" s="151"/>
      <c r="H18" s="151"/>
      <c r="I18" s="7" t="s">
        <v>24</v>
      </c>
      <c r="J18" s="137" t="s">
        <v>1</v>
      </c>
      <c r="K18" s="151"/>
      <c r="L18" s="15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</row>
    <row r="19" spans="1:31" s="16" customFormat="1" ht="18" customHeight="1">
      <c r="A19" s="151"/>
      <c r="B19" s="9"/>
      <c r="C19" s="151"/>
      <c r="D19" s="151"/>
      <c r="E19" s="137" t="s">
        <v>30</v>
      </c>
      <c r="F19" s="151"/>
      <c r="G19" s="151"/>
      <c r="H19" s="151"/>
      <c r="I19" s="7" t="s">
        <v>26</v>
      </c>
      <c r="J19" s="137" t="s">
        <v>1</v>
      </c>
      <c r="K19" s="151"/>
      <c r="L19" s="15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</row>
    <row r="20" spans="1:31" s="16" customFormat="1" ht="6.95" customHeight="1">
      <c r="A20" s="151"/>
      <c r="B20" s="9"/>
      <c r="C20" s="151"/>
      <c r="D20" s="151"/>
      <c r="E20" s="151"/>
      <c r="F20" s="151"/>
      <c r="G20" s="151"/>
      <c r="H20" s="151"/>
      <c r="I20" s="151"/>
      <c r="J20" s="151"/>
      <c r="K20" s="151"/>
      <c r="L20" s="15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</row>
    <row r="21" spans="1:31" s="16" customFormat="1" ht="12" customHeight="1">
      <c r="A21" s="151"/>
      <c r="B21" s="9"/>
      <c r="C21" s="151"/>
      <c r="D21" s="7" t="s">
        <v>32</v>
      </c>
      <c r="E21" s="151"/>
      <c r="F21" s="151"/>
      <c r="G21" s="151"/>
      <c r="H21" s="151"/>
      <c r="I21" s="7" t="s">
        <v>24</v>
      </c>
      <c r="J21" s="137" t="s">
        <v>33</v>
      </c>
      <c r="K21" s="151"/>
      <c r="L21" s="15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</row>
    <row r="22" spans="1:31" s="16" customFormat="1" ht="18" customHeight="1">
      <c r="A22" s="151"/>
      <c r="B22" s="9"/>
      <c r="C22" s="151"/>
      <c r="D22" s="151"/>
      <c r="E22" s="137" t="s">
        <v>34</v>
      </c>
      <c r="F22" s="151"/>
      <c r="G22" s="151"/>
      <c r="H22" s="151"/>
      <c r="I22" s="7" t="s">
        <v>26</v>
      </c>
      <c r="J22" s="137" t="s">
        <v>1</v>
      </c>
      <c r="K22" s="151"/>
      <c r="L22" s="15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</row>
    <row r="23" spans="1:31" s="16" customFormat="1" ht="6.95" customHeight="1">
      <c r="A23" s="151"/>
      <c r="B23" s="9"/>
      <c r="C23" s="151"/>
      <c r="D23" s="151"/>
      <c r="E23" s="151"/>
      <c r="F23" s="151"/>
      <c r="G23" s="151"/>
      <c r="H23" s="151"/>
      <c r="I23" s="151"/>
      <c r="J23" s="151"/>
      <c r="K23" s="151"/>
      <c r="L23" s="15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</row>
    <row r="24" spans="1:31" s="16" customFormat="1" ht="12" customHeight="1">
      <c r="A24" s="151"/>
      <c r="B24" s="9"/>
      <c r="C24" s="151"/>
      <c r="D24" s="7" t="s">
        <v>35</v>
      </c>
      <c r="E24" s="151"/>
      <c r="F24" s="151"/>
      <c r="G24" s="151"/>
      <c r="H24" s="151"/>
      <c r="I24" s="151"/>
      <c r="J24" s="151"/>
      <c r="K24" s="151"/>
      <c r="L24" s="15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</row>
    <row r="25" spans="1:31" s="192" customFormat="1" ht="16.5" customHeight="1">
      <c r="A25" s="189"/>
      <c r="B25" s="190"/>
      <c r="C25" s="189"/>
      <c r="D25" s="189"/>
      <c r="E25" s="180" t="s">
        <v>1</v>
      </c>
      <c r="F25" s="180"/>
      <c r="G25" s="180"/>
      <c r="H25" s="180"/>
      <c r="I25" s="189"/>
      <c r="J25" s="189"/>
      <c r="K25" s="189"/>
      <c r="L25" s="191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</row>
    <row r="26" spans="1:31" s="16" customFormat="1" ht="6.95" customHeight="1">
      <c r="A26" s="151"/>
      <c r="B26" s="9"/>
      <c r="C26" s="151"/>
      <c r="D26" s="151"/>
      <c r="E26" s="151"/>
      <c r="F26" s="151"/>
      <c r="G26" s="151"/>
      <c r="H26" s="151"/>
      <c r="I26" s="151"/>
      <c r="J26" s="151"/>
      <c r="K26" s="151"/>
      <c r="L26" s="15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</row>
    <row r="27" spans="1:31" s="16" customFormat="1" ht="6.95" customHeight="1">
      <c r="A27" s="151"/>
      <c r="B27" s="9"/>
      <c r="C27" s="151"/>
      <c r="D27" s="37"/>
      <c r="E27" s="37"/>
      <c r="F27" s="37"/>
      <c r="G27" s="37"/>
      <c r="H27" s="37"/>
      <c r="I27" s="37"/>
      <c r="J27" s="37"/>
      <c r="K27" s="37"/>
      <c r="L27" s="1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pans="1:31" s="16" customFormat="1" ht="25.35" customHeight="1">
      <c r="A28" s="151"/>
      <c r="B28" s="9"/>
      <c r="C28" s="151"/>
      <c r="D28" s="193" t="s">
        <v>36</v>
      </c>
      <c r="E28" s="151"/>
      <c r="F28" s="151"/>
      <c r="G28" s="151"/>
      <c r="H28" s="151"/>
      <c r="I28" s="151"/>
      <c r="J28" s="149">
        <f>ROUND(J136, 2)</f>
        <v>0</v>
      </c>
      <c r="K28" s="151"/>
      <c r="L28" s="15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</row>
    <row r="29" spans="1:31" s="16" customFormat="1" ht="6.95" customHeight="1">
      <c r="A29" s="151"/>
      <c r="B29" s="9"/>
      <c r="C29" s="151"/>
      <c r="D29" s="37"/>
      <c r="E29" s="37"/>
      <c r="F29" s="37"/>
      <c r="G29" s="37"/>
      <c r="H29" s="37"/>
      <c r="I29" s="37"/>
      <c r="J29" s="37"/>
      <c r="K29" s="37"/>
      <c r="L29" s="15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pans="1:31" s="16" customFormat="1" ht="14.45" customHeight="1">
      <c r="A30" s="151"/>
      <c r="B30" s="9"/>
      <c r="C30" s="151"/>
      <c r="D30" s="151"/>
      <c r="E30" s="151"/>
      <c r="F30" s="142" t="s">
        <v>38</v>
      </c>
      <c r="G30" s="151"/>
      <c r="H30" s="151"/>
      <c r="I30" s="142" t="s">
        <v>37</v>
      </c>
      <c r="J30" s="142" t="s">
        <v>39</v>
      </c>
      <c r="K30" s="151"/>
      <c r="L30" s="15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</row>
    <row r="31" spans="1:31" s="16" customFormat="1" ht="14.45" customHeight="1">
      <c r="A31" s="151"/>
      <c r="B31" s="9"/>
      <c r="C31" s="151"/>
      <c r="D31" s="194" t="s">
        <v>40</v>
      </c>
      <c r="E31" s="7" t="s">
        <v>41</v>
      </c>
      <c r="F31" s="195">
        <f>ROUND((SUM(BE136:BE358)),  2)</f>
        <v>0</v>
      </c>
      <c r="G31" s="151"/>
      <c r="H31" s="151"/>
      <c r="I31" s="196">
        <v>0.21</v>
      </c>
      <c r="J31" s="195">
        <f>ROUND(((SUM(BE136:BE358))*I31),  2)</f>
        <v>0</v>
      </c>
      <c r="K31" s="151"/>
      <c r="L31" s="15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pans="1:31" s="16" customFormat="1" ht="14.45" customHeight="1">
      <c r="A32" s="151"/>
      <c r="B32" s="9"/>
      <c r="C32" s="151"/>
      <c r="D32" s="151"/>
      <c r="E32" s="7" t="s">
        <v>42</v>
      </c>
      <c r="F32" s="195">
        <f>ROUND((SUM(BF136:BF358)),  2)</f>
        <v>0</v>
      </c>
      <c r="G32" s="151"/>
      <c r="H32" s="151"/>
      <c r="I32" s="196">
        <v>0.15</v>
      </c>
      <c r="J32" s="195">
        <f>ROUND(((SUM(BF136:BF358))*I32),  2)</f>
        <v>0</v>
      </c>
      <c r="K32" s="151"/>
      <c r="L32" s="15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</row>
    <row r="33" spans="1:31" s="16" customFormat="1" ht="14.45" hidden="1" customHeight="1">
      <c r="A33" s="151"/>
      <c r="B33" s="9"/>
      <c r="C33" s="151"/>
      <c r="D33" s="151"/>
      <c r="E33" s="7" t="s">
        <v>43</v>
      </c>
      <c r="F33" s="195">
        <f>ROUND((SUM(BG136:BG358)),  2)</f>
        <v>0</v>
      </c>
      <c r="G33" s="151"/>
      <c r="H33" s="151"/>
      <c r="I33" s="196">
        <v>0.21</v>
      </c>
      <c r="J33" s="195">
        <f>0</f>
        <v>0</v>
      </c>
      <c r="K33" s="151"/>
      <c r="L33" s="15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</row>
    <row r="34" spans="1:31" s="16" customFormat="1" ht="14.45" hidden="1" customHeight="1">
      <c r="A34" s="151"/>
      <c r="B34" s="9"/>
      <c r="C34" s="151"/>
      <c r="D34" s="151"/>
      <c r="E34" s="7" t="s">
        <v>44</v>
      </c>
      <c r="F34" s="195">
        <f>ROUND((SUM(BH136:BH358)),  2)</f>
        <v>0</v>
      </c>
      <c r="G34" s="151"/>
      <c r="H34" s="151"/>
      <c r="I34" s="196">
        <v>0.15</v>
      </c>
      <c r="J34" s="195">
        <f>0</f>
        <v>0</v>
      </c>
      <c r="K34" s="151"/>
      <c r="L34" s="15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</row>
    <row r="35" spans="1:31" s="16" customFormat="1" ht="14.45" hidden="1" customHeight="1">
      <c r="A35" s="151"/>
      <c r="B35" s="9"/>
      <c r="C35" s="151"/>
      <c r="D35" s="151"/>
      <c r="E35" s="7" t="s">
        <v>45</v>
      </c>
      <c r="F35" s="195">
        <f>ROUND((SUM(BI136:BI358)),  2)</f>
        <v>0</v>
      </c>
      <c r="G35" s="151"/>
      <c r="H35" s="151"/>
      <c r="I35" s="196">
        <v>0</v>
      </c>
      <c r="J35" s="195">
        <f>0</f>
        <v>0</v>
      </c>
      <c r="K35" s="151"/>
      <c r="L35" s="15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</row>
    <row r="36" spans="1:31" s="16" customFormat="1" ht="6.95" customHeight="1">
      <c r="A36" s="151"/>
      <c r="B36" s="9"/>
      <c r="C36" s="151"/>
      <c r="D36" s="151"/>
      <c r="E36" s="151"/>
      <c r="F36" s="151"/>
      <c r="G36" s="151"/>
      <c r="H36" s="151"/>
      <c r="I36" s="151"/>
      <c r="J36" s="151"/>
      <c r="K36" s="151"/>
      <c r="L36" s="15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</row>
    <row r="37" spans="1:31" s="16" customFormat="1" ht="25.35" customHeight="1">
      <c r="A37" s="151"/>
      <c r="B37" s="9"/>
      <c r="C37" s="55"/>
      <c r="D37" s="197" t="s">
        <v>46</v>
      </c>
      <c r="E37" s="31"/>
      <c r="F37" s="31"/>
      <c r="G37" s="198" t="s">
        <v>47</v>
      </c>
      <c r="H37" s="199" t="s">
        <v>48</v>
      </c>
      <c r="I37" s="31"/>
      <c r="J37" s="200">
        <f>SUM(J28:J35)</f>
        <v>0</v>
      </c>
      <c r="K37" s="201"/>
      <c r="L37" s="15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</row>
    <row r="38" spans="1:31" s="16" customFormat="1" ht="14.45" customHeight="1">
      <c r="A38" s="151"/>
      <c r="B38" s="9"/>
      <c r="C38" s="151"/>
      <c r="D38" s="151"/>
      <c r="E38" s="151"/>
      <c r="F38" s="151"/>
      <c r="G38" s="151"/>
      <c r="H38" s="151"/>
      <c r="I38" s="151"/>
      <c r="J38" s="151"/>
      <c r="K38" s="151"/>
      <c r="L38" s="15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</row>
    <row r="39" spans="1:31" ht="14.45" customHeight="1">
      <c r="B39" s="3"/>
      <c r="L39" s="3"/>
    </row>
    <row r="40" spans="1:31" ht="14.45" customHeight="1">
      <c r="B40" s="3"/>
      <c r="L40" s="3"/>
    </row>
    <row r="41" spans="1:31" ht="14.45" customHeight="1">
      <c r="B41" s="3"/>
      <c r="L41" s="3"/>
    </row>
    <row r="42" spans="1:31" ht="14.45" customHeight="1">
      <c r="B42" s="3"/>
      <c r="L42" s="3"/>
    </row>
    <row r="43" spans="1:31" ht="14.45" customHeight="1">
      <c r="B43" s="3"/>
      <c r="L43" s="3"/>
    </row>
    <row r="44" spans="1:31" ht="14.45" customHeight="1">
      <c r="B44" s="3"/>
      <c r="L44" s="3"/>
    </row>
    <row r="45" spans="1:31" ht="14.45" customHeight="1">
      <c r="B45" s="3"/>
      <c r="L45" s="3"/>
    </row>
    <row r="46" spans="1:31" ht="14.45" customHeight="1">
      <c r="B46" s="3"/>
      <c r="L46" s="3"/>
    </row>
    <row r="47" spans="1:31" ht="14.45" customHeight="1">
      <c r="B47" s="3"/>
      <c r="L47" s="3"/>
    </row>
    <row r="48" spans="1:31" ht="14.45" customHeight="1">
      <c r="B48" s="3"/>
      <c r="L48" s="3"/>
    </row>
    <row r="49" spans="1:31" ht="14.45" customHeight="1">
      <c r="B49" s="3"/>
      <c r="L49" s="3"/>
    </row>
    <row r="50" spans="1:31" s="16" customFormat="1" ht="14.45" customHeight="1">
      <c r="B50" s="15"/>
      <c r="D50" s="17" t="s">
        <v>49</v>
      </c>
      <c r="E50" s="18"/>
      <c r="F50" s="18"/>
      <c r="G50" s="17" t="s">
        <v>50</v>
      </c>
      <c r="H50" s="18"/>
      <c r="I50" s="18"/>
      <c r="J50" s="18"/>
      <c r="K50" s="18"/>
      <c r="L50" s="15"/>
    </row>
    <row r="51" spans="1:31">
      <c r="B51" s="3"/>
      <c r="L51" s="3"/>
    </row>
    <row r="52" spans="1:31">
      <c r="B52" s="3"/>
      <c r="L52" s="3"/>
    </row>
    <row r="53" spans="1:31">
      <c r="B53" s="3"/>
      <c r="L53" s="3"/>
    </row>
    <row r="54" spans="1:31">
      <c r="B54" s="3"/>
      <c r="L54" s="3"/>
    </row>
    <row r="55" spans="1:31">
      <c r="B55" s="3"/>
      <c r="L55" s="3"/>
    </row>
    <row r="56" spans="1:31">
      <c r="B56" s="3"/>
      <c r="L56" s="3"/>
    </row>
    <row r="57" spans="1:31">
      <c r="B57" s="3"/>
      <c r="L57" s="3"/>
    </row>
    <row r="58" spans="1:31">
      <c r="B58" s="3"/>
      <c r="L58" s="3"/>
    </row>
    <row r="59" spans="1:31">
      <c r="B59" s="3"/>
      <c r="L59" s="3"/>
    </row>
    <row r="60" spans="1:31">
      <c r="B60" s="3"/>
      <c r="L60" s="3"/>
    </row>
    <row r="61" spans="1:31" s="16" customFormat="1" ht="12.75">
      <c r="A61" s="151"/>
      <c r="B61" s="9"/>
      <c r="C61" s="151"/>
      <c r="D61" s="19" t="s">
        <v>51</v>
      </c>
      <c r="E61" s="141"/>
      <c r="F61" s="202" t="s">
        <v>52</v>
      </c>
      <c r="G61" s="19" t="s">
        <v>51</v>
      </c>
      <c r="H61" s="141"/>
      <c r="I61" s="141"/>
      <c r="J61" s="203" t="s">
        <v>52</v>
      </c>
      <c r="K61" s="141"/>
      <c r="L61" s="15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</row>
    <row r="62" spans="1:31">
      <c r="B62" s="3"/>
      <c r="L62" s="3"/>
    </row>
    <row r="63" spans="1:31">
      <c r="B63" s="3"/>
      <c r="L63" s="3"/>
    </row>
    <row r="64" spans="1:31">
      <c r="B64" s="3"/>
      <c r="L64" s="3"/>
    </row>
    <row r="65" spans="1:31" s="16" customFormat="1" ht="12.75">
      <c r="A65" s="151"/>
      <c r="B65" s="9"/>
      <c r="C65" s="151"/>
      <c r="D65" s="17" t="s">
        <v>53</v>
      </c>
      <c r="E65" s="20"/>
      <c r="F65" s="20"/>
      <c r="G65" s="17" t="s">
        <v>54</v>
      </c>
      <c r="H65" s="20"/>
      <c r="I65" s="20"/>
      <c r="J65" s="20"/>
      <c r="K65" s="20"/>
      <c r="L65" s="15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</row>
    <row r="66" spans="1:31">
      <c r="B66" s="3"/>
      <c r="L66" s="3"/>
    </row>
    <row r="67" spans="1:31">
      <c r="B67" s="3"/>
      <c r="L67" s="3"/>
    </row>
    <row r="68" spans="1:31">
      <c r="B68" s="3"/>
      <c r="L68" s="3"/>
    </row>
    <row r="69" spans="1:31">
      <c r="B69" s="3"/>
      <c r="L69" s="3"/>
    </row>
    <row r="70" spans="1:31">
      <c r="B70" s="3"/>
      <c r="L70" s="3"/>
    </row>
    <row r="71" spans="1:31">
      <c r="B71" s="3"/>
      <c r="L71" s="3"/>
    </row>
    <row r="72" spans="1:31">
      <c r="B72" s="3"/>
      <c r="L72" s="3"/>
    </row>
    <row r="73" spans="1:31">
      <c r="B73" s="3"/>
      <c r="L73" s="3"/>
    </row>
    <row r="74" spans="1:31">
      <c r="B74" s="3"/>
      <c r="L74" s="3"/>
    </row>
    <row r="75" spans="1:31">
      <c r="B75" s="3"/>
      <c r="L75" s="3"/>
    </row>
    <row r="76" spans="1:31" s="16" customFormat="1" ht="12.75">
      <c r="A76" s="151"/>
      <c r="B76" s="9"/>
      <c r="C76" s="151"/>
      <c r="D76" s="19" t="s">
        <v>51</v>
      </c>
      <c r="E76" s="141"/>
      <c r="F76" s="202" t="s">
        <v>52</v>
      </c>
      <c r="G76" s="19" t="s">
        <v>51</v>
      </c>
      <c r="H76" s="141"/>
      <c r="I76" s="141"/>
      <c r="J76" s="203" t="s">
        <v>52</v>
      </c>
      <c r="K76" s="141"/>
      <c r="L76" s="15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</row>
    <row r="77" spans="1:31" s="16" customFormat="1" ht="14.45" customHeight="1">
      <c r="A77" s="151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</row>
    <row r="81" spans="1:47" s="16" customFormat="1" ht="6.95" customHeight="1">
      <c r="A81" s="151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</row>
    <row r="82" spans="1:47" s="16" customFormat="1" ht="24.95" customHeight="1">
      <c r="A82" s="151"/>
      <c r="B82" s="9"/>
      <c r="C82" s="4" t="s">
        <v>85</v>
      </c>
      <c r="D82" s="151"/>
      <c r="E82" s="151"/>
      <c r="F82" s="151"/>
      <c r="G82" s="151"/>
      <c r="H82" s="151"/>
      <c r="I82" s="151"/>
      <c r="J82" s="151"/>
      <c r="K82" s="151"/>
      <c r="L82" s="15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</row>
    <row r="83" spans="1:47" s="16" customFormat="1" ht="6.95" customHeight="1">
      <c r="A83" s="151"/>
      <c r="B83" s="9"/>
      <c r="C83" s="151"/>
      <c r="D83" s="151"/>
      <c r="E83" s="151"/>
      <c r="F83" s="151"/>
      <c r="G83" s="151"/>
      <c r="H83" s="151"/>
      <c r="I83" s="151"/>
      <c r="J83" s="151"/>
      <c r="K83" s="151"/>
      <c r="L83" s="15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</row>
    <row r="84" spans="1:47" s="16" customFormat="1" ht="12" customHeight="1">
      <c r="A84" s="151"/>
      <c r="B84" s="9"/>
      <c r="C84" s="7" t="s">
        <v>16</v>
      </c>
      <c r="D84" s="151"/>
      <c r="E84" s="151"/>
      <c r="F84" s="151"/>
      <c r="G84" s="151"/>
      <c r="H84" s="151"/>
      <c r="I84" s="151"/>
      <c r="J84" s="151"/>
      <c r="K84" s="151"/>
      <c r="L84" s="15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</row>
    <row r="85" spans="1:47" s="16" customFormat="1" ht="30" customHeight="1">
      <c r="A85" s="151"/>
      <c r="B85" s="9"/>
      <c r="C85" s="151"/>
      <c r="D85" s="151"/>
      <c r="E85" s="162" t="str">
        <f>E7</f>
        <v>ZŠ Běžecká Sokolov - multimediální jazyková učebna pro žáky 1.stupně 3.np</v>
      </c>
      <c r="F85" s="185"/>
      <c r="G85" s="185"/>
      <c r="H85" s="185"/>
      <c r="I85" s="151"/>
      <c r="J85" s="151"/>
      <c r="K85" s="151"/>
      <c r="L85" s="15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</row>
    <row r="86" spans="1:47" s="16" customFormat="1" ht="6.95" customHeight="1">
      <c r="A86" s="151"/>
      <c r="B86" s="9"/>
      <c r="C86" s="151"/>
      <c r="D86" s="151"/>
      <c r="E86" s="151"/>
      <c r="F86" s="151"/>
      <c r="G86" s="151"/>
      <c r="H86" s="151"/>
      <c r="I86" s="151"/>
      <c r="J86" s="151"/>
      <c r="K86" s="151"/>
      <c r="L86" s="15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47" s="16" customFormat="1" ht="12" customHeight="1">
      <c r="A87" s="151"/>
      <c r="B87" s="9"/>
      <c r="C87" s="7" t="s">
        <v>20</v>
      </c>
      <c r="D87" s="151"/>
      <c r="E87" s="151"/>
      <c r="F87" s="137" t="str">
        <f>F10</f>
        <v>Sokolov</v>
      </c>
      <c r="G87" s="151"/>
      <c r="H87" s="151"/>
      <c r="I87" s="7" t="s">
        <v>22</v>
      </c>
      <c r="J87" s="146">
        <f>IF(J10="","",J10)</f>
        <v>45224</v>
      </c>
      <c r="K87" s="151"/>
      <c r="L87" s="15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</row>
    <row r="88" spans="1:47" s="16" customFormat="1" ht="6.95" customHeight="1">
      <c r="A88" s="151"/>
      <c r="B88" s="9"/>
      <c r="C88" s="151"/>
      <c r="D88" s="151"/>
      <c r="E88" s="151"/>
      <c r="F88" s="151"/>
      <c r="G88" s="151"/>
      <c r="H88" s="151"/>
      <c r="I88" s="151"/>
      <c r="J88" s="151"/>
      <c r="K88" s="151"/>
      <c r="L88" s="15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47" s="16" customFormat="1" ht="15.2" customHeight="1">
      <c r="A89" s="151"/>
      <c r="B89" s="9"/>
      <c r="C89" s="7" t="s">
        <v>23</v>
      </c>
      <c r="D89" s="151"/>
      <c r="E89" s="151"/>
      <c r="F89" s="137" t="str">
        <f>E13</f>
        <v>Městský úřad Sokolov</v>
      </c>
      <c r="G89" s="151"/>
      <c r="H89" s="151"/>
      <c r="I89" s="7" t="s">
        <v>29</v>
      </c>
      <c r="J89" s="140" t="str">
        <f>E19</f>
        <v>MgA.Hana Fischerová</v>
      </c>
      <c r="K89" s="151"/>
      <c r="L89" s="15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</row>
    <row r="90" spans="1:47" s="16" customFormat="1" ht="15.2" customHeight="1">
      <c r="A90" s="151"/>
      <c r="B90" s="9"/>
      <c r="C90" s="7" t="s">
        <v>27</v>
      </c>
      <c r="D90" s="151"/>
      <c r="E90" s="151"/>
      <c r="F90" s="137" t="str">
        <f>IF(E16="","",E16)</f>
        <v/>
      </c>
      <c r="G90" s="151"/>
      <c r="H90" s="151"/>
      <c r="I90" s="7" t="s">
        <v>32</v>
      </c>
      <c r="J90" s="140" t="str">
        <f>E22</f>
        <v>Sadílek Ladislav</v>
      </c>
      <c r="K90" s="151"/>
      <c r="L90" s="15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</row>
    <row r="91" spans="1:47" s="16" customFormat="1" ht="10.35" customHeight="1">
      <c r="A91" s="151"/>
      <c r="B91" s="9"/>
      <c r="C91" s="151"/>
      <c r="D91" s="151"/>
      <c r="E91" s="151"/>
      <c r="F91" s="151"/>
      <c r="G91" s="151"/>
      <c r="H91" s="151"/>
      <c r="I91" s="151"/>
      <c r="J91" s="151"/>
      <c r="K91" s="151"/>
      <c r="L91" s="15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47" s="16" customFormat="1" ht="29.25" customHeight="1">
      <c r="A92" s="151"/>
      <c r="B92" s="9"/>
      <c r="C92" s="54" t="s">
        <v>86</v>
      </c>
      <c r="D92" s="55"/>
      <c r="E92" s="55"/>
      <c r="F92" s="55"/>
      <c r="G92" s="55"/>
      <c r="H92" s="55"/>
      <c r="I92" s="55"/>
      <c r="J92" s="56" t="s">
        <v>87</v>
      </c>
      <c r="K92" s="55"/>
      <c r="L92" s="15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47" s="16" customFormat="1" ht="10.35" customHeight="1">
      <c r="A93" s="151"/>
      <c r="B93" s="9"/>
      <c r="C93" s="151"/>
      <c r="D93" s="151"/>
      <c r="E93" s="151"/>
      <c r="F93" s="151"/>
      <c r="G93" s="151"/>
      <c r="H93" s="151"/>
      <c r="I93" s="151"/>
      <c r="J93" s="151"/>
      <c r="K93" s="151"/>
      <c r="L93" s="15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</row>
    <row r="94" spans="1:47" s="16" customFormat="1" ht="22.9" customHeight="1">
      <c r="A94" s="151"/>
      <c r="B94" s="9"/>
      <c r="C94" s="57" t="s">
        <v>88</v>
      </c>
      <c r="D94" s="151"/>
      <c r="E94" s="151"/>
      <c r="F94" s="151"/>
      <c r="G94" s="151"/>
      <c r="H94" s="151"/>
      <c r="I94" s="151"/>
      <c r="J94" s="149">
        <f>J136</f>
        <v>0</v>
      </c>
      <c r="K94" s="151"/>
      <c r="L94" s="15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U94" s="187" t="s">
        <v>89</v>
      </c>
    </row>
    <row r="95" spans="1:47" s="59" customFormat="1" ht="24.95" customHeight="1">
      <c r="B95" s="58"/>
      <c r="D95" s="60" t="s">
        <v>90</v>
      </c>
      <c r="E95" s="61"/>
      <c r="F95" s="61"/>
      <c r="G95" s="61"/>
      <c r="H95" s="61"/>
      <c r="I95" s="61"/>
      <c r="J95" s="62">
        <f>J137</f>
        <v>0</v>
      </c>
      <c r="L95" s="58"/>
    </row>
    <row r="96" spans="1:47" s="64" customFormat="1" ht="19.899999999999999" customHeight="1">
      <c r="B96" s="63"/>
      <c r="D96" s="65" t="s">
        <v>91</v>
      </c>
      <c r="E96" s="66"/>
      <c r="F96" s="66"/>
      <c r="G96" s="66"/>
      <c r="H96" s="66"/>
      <c r="I96" s="66"/>
      <c r="J96" s="67">
        <f>J138</f>
        <v>0</v>
      </c>
      <c r="L96" s="63"/>
    </row>
    <row r="97" spans="2:12" s="64" customFormat="1" ht="19.899999999999999" customHeight="1">
      <c r="B97" s="63"/>
      <c r="D97" s="65" t="s">
        <v>92</v>
      </c>
      <c r="E97" s="66"/>
      <c r="F97" s="66"/>
      <c r="G97" s="66"/>
      <c r="H97" s="66"/>
      <c r="I97" s="66"/>
      <c r="J97" s="67">
        <f>J141</f>
        <v>0</v>
      </c>
      <c r="L97" s="63"/>
    </row>
    <row r="98" spans="2:12" s="64" customFormat="1" ht="19.899999999999999" customHeight="1">
      <c r="B98" s="63"/>
      <c r="D98" s="65" t="s">
        <v>93</v>
      </c>
      <c r="E98" s="66"/>
      <c r="F98" s="66"/>
      <c r="G98" s="66"/>
      <c r="H98" s="66"/>
      <c r="I98" s="66"/>
      <c r="J98" s="67">
        <f>J154</f>
        <v>0</v>
      </c>
      <c r="L98" s="63"/>
    </row>
    <row r="99" spans="2:12" s="64" customFormat="1" ht="19.899999999999999" customHeight="1">
      <c r="B99" s="63"/>
      <c r="D99" s="65" t="s">
        <v>94</v>
      </c>
      <c r="E99" s="66"/>
      <c r="F99" s="66"/>
      <c r="G99" s="66"/>
      <c r="H99" s="66"/>
      <c r="I99" s="66"/>
      <c r="J99" s="67">
        <f>J162</f>
        <v>0</v>
      </c>
      <c r="L99" s="63"/>
    </row>
    <row r="100" spans="2:12" s="64" customFormat="1" ht="19.899999999999999" customHeight="1">
      <c r="B100" s="63"/>
      <c r="D100" s="65" t="s">
        <v>95</v>
      </c>
      <c r="E100" s="66"/>
      <c r="F100" s="66"/>
      <c r="G100" s="66"/>
      <c r="H100" s="66"/>
      <c r="I100" s="66"/>
      <c r="J100" s="67">
        <f>J170</f>
        <v>0</v>
      </c>
      <c r="L100" s="63"/>
    </row>
    <row r="101" spans="2:12" s="59" customFormat="1" ht="24.95" customHeight="1">
      <c r="B101" s="58"/>
      <c r="D101" s="60" t="s">
        <v>96</v>
      </c>
      <c r="E101" s="61"/>
      <c r="F101" s="61"/>
      <c r="G101" s="61"/>
      <c r="H101" s="61"/>
      <c r="I101" s="61"/>
      <c r="J101" s="62">
        <f>J172</f>
        <v>0</v>
      </c>
      <c r="L101" s="58"/>
    </row>
    <row r="102" spans="2:12" s="64" customFormat="1" ht="19.899999999999999" customHeight="1">
      <c r="B102" s="63"/>
      <c r="D102" s="65" t="s">
        <v>97</v>
      </c>
      <c r="E102" s="66"/>
      <c r="F102" s="66"/>
      <c r="G102" s="66"/>
      <c r="H102" s="66"/>
      <c r="I102" s="66"/>
      <c r="J102" s="67">
        <f>J173</f>
        <v>0</v>
      </c>
      <c r="L102" s="63"/>
    </row>
    <row r="103" spans="2:12" s="64" customFormat="1" ht="19.899999999999999" customHeight="1">
      <c r="B103" s="63"/>
      <c r="D103" s="65" t="s">
        <v>98</v>
      </c>
      <c r="E103" s="66"/>
      <c r="F103" s="66"/>
      <c r="G103" s="66"/>
      <c r="H103" s="66"/>
      <c r="I103" s="66"/>
      <c r="J103" s="67">
        <f>J176</f>
        <v>0</v>
      </c>
      <c r="L103" s="63"/>
    </row>
    <row r="104" spans="2:12" s="64" customFormat="1" ht="19.899999999999999" customHeight="1">
      <c r="B104" s="63"/>
      <c r="D104" s="65" t="s">
        <v>99</v>
      </c>
      <c r="E104" s="66"/>
      <c r="F104" s="66"/>
      <c r="G104" s="66"/>
      <c r="H104" s="66"/>
      <c r="I104" s="66"/>
      <c r="J104" s="67">
        <f>J181</f>
        <v>0</v>
      </c>
      <c r="L104" s="63"/>
    </row>
    <row r="105" spans="2:12" s="64" customFormat="1" ht="19.899999999999999" customHeight="1">
      <c r="B105" s="63"/>
      <c r="D105" s="65" t="s">
        <v>100</v>
      </c>
      <c r="E105" s="66"/>
      <c r="F105" s="66"/>
      <c r="G105" s="66"/>
      <c r="H105" s="66"/>
      <c r="I105" s="66"/>
      <c r="J105" s="67">
        <f>J187</f>
        <v>0</v>
      </c>
      <c r="L105" s="63"/>
    </row>
    <row r="106" spans="2:12" s="64" customFormat="1" ht="19.899999999999999" customHeight="1">
      <c r="B106" s="63"/>
      <c r="D106" s="65" t="s">
        <v>101</v>
      </c>
      <c r="E106" s="66"/>
      <c r="F106" s="66"/>
      <c r="G106" s="66"/>
      <c r="H106" s="66"/>
      <c r="I106" s="66"/>
      <c r="J106" s="67">
        <f>J192</f>
        <v>0</v>
      </c>
      <c r="L106" s="63"/>
    </row>
    <row r="107" spans="2:12" s="64" customFormat="1" ht="19.899999999999999" customHeight="1">
      <c r="B107" s="63"/>
      <c r="D107" s="65" t="s">
        <v>102</v>
      </c>
      <c r="E107" s="66"/>
      <c r="F107" s="66"/>
      <c r="G107" s="66"/>
      <c r="H107" s="66"/>
      <c r="I107" s="66"/>
      <c r="J107" s="67">
        <f>J228</f>
        <v>0</v>
      </c>
      <c r="L107" s="63"/>
    </row>
    <row r="108" spans="2:12" s="64" customFormat="1" ht="19.899999999999999" customHeight="1">
      <c r="B108" s="63"/>
      <c r="D108" s="65" t="s">
        <v>103</v>
      </c>
      <c r="E108" s="66"/>
      <c r="F108" s="66"/>
      <c r="G108" s="66"/>
      <c r="H108" s="66"/>
      <c r="I108" s="66"/>
      <c r="J108" s="67">
        <f>J237</f>
        <v>0</v>
      </c>
      <c r="L108" s="63"/>
    </row>
    <row r="109" spans="2:12" s="64" customFormat="1" ht="19.899999999999999" customHeight="1">
      <c r="B109" s="63"/>
      <c r="D109" s="65" t="s">
        <v>104</v>
      </c>
      <c r="E109" s="66"/>
      <c r="F109" s="66"/>
      <c r="G109" s="66"/>
      <c r="H109" s="66"/>
      <c r="I109" s="66"/>
      <c r="J109" s="67">
        <f>J243</f>
        <v>0</v>
      </c>
      <c r="L109" s="63"/>
    </row>
    <row r="110" spans="2:12" s="64" customFormat="1" ht="19.899999999999999" customHeight="1">
      <c r="B110" s="63"/>
      <c r="D110" s="65" t="s">
        <v>105</v>
      </c>
      <c r="E110" s="66"/>
      <c r="F110" s="66"/>
      <c r="G110" s="66"/>
      <c r="H110" s="66"/>
      <c r="I110" s="66"/>
      <c r="J110" s="67">
        <f>J248</f>
        <v>0</v>
      </c>
      <c r="L110" s="63"/>
    </row>
    <row r="111" spans="2:12" s="64" customFormat="1" ht="19.899999999999999" customHeight="1">
      <c r="B111" s="63"/>
      <c r="D111" s="65" t="s">
        <v>106</v>
      </c>
      <c r="E111" s="66"/>
      <c r="F111" s="66"/>
      <c r="G111" s="66"/>
      <c r="H111" s="66"/>
      <c r="I111" s="66"/>
      <c r="J111" s="67">
        <f>J264</f>
        <v>0</v>
      </c>
      <c r="L111" s="63"/>
    </row>
    <row r="112" spans="2:12" s="64" customFormat="1" ht="19.899999999999999" customHeight="1">
      <c r="B112" s="63"/>
      <c r="D112" s="65" t="s">
        <v>107</v>
      </c>
      <c r="E112" s="66"/>
      <c r="F112" s="66"/>
      <c r="G112" s="66"/>
      <c r="H112" s="66"/>
      <c r="I112" s="66"/>
      <c r="J112" s="67">
        <f>J285</f>
        <v>0</v>
      </c>
      <c r="L112" s="63"/>
    </row>
    <row r="113" spans="1:31" s="64" customFormat="1" ht="19.899999999999999" customHeight="1">
      <c r="B113" s="63"/>
      <c r="D113" s="65" t="s">
        <v>108</v>
      </c>
      <c r="E113" s="66"/>
      <c r="F113" s="66"/>
      <c r="G113" s="66"/>
      <c r="H113" s="66"/>
      <c r="I113" s="66"/>
      <c r="J113" s="67">
        <f>J300</f>
        <v>0</v>
      </c>
      <c r="L113" s="63"/>
    </row>
    <row r="114" spans="1:31" s="64" customFormat="1" ht="19.899999999999999" customHeight="1">
      <c r="B114" s="63"/>
      <c r="D114" s="65" t="s">
        <v>109</v>
      </c>
      <c r="E114" s="66"/>
      <c r="F114" s="66"/>
      <c r="G114" s="66"/>
      <c r="H114" s="66"/>
      <c r="I114" s="66"/>
      <c r="J114" s="67">
        <f>J330</f>
        <v>0</v>
      </c>
      <c r="L114" s="63"/>
    </row>
    <row r="115" spans="1:31" s="64" customFormat="1" ht="19.899999999999999" customHeight="1">
      <c r="B115" s="63"/>
      <c r="D115" s="65" t="s">
        <v>110</v>
      </c>
      <c r="E115" s="66"/>
      <c r="F115" s="66"/>
      <c r="G115" s="66"/>
      <c r="H115" s="66"/>
      <c r="I115" s="66"/>
      <c r="J115" s="67">
        <f>J348</f>
        <v>0</v>
      </c>
      <c r="L115" s="63"/>
    </row>
    <row r="116" spans="1:31" s="59" customFormat="1" ht="24.95" customHeight="1">
      <c r="B116" s="58"/>
      <c r="D116" s="60" t="s">
        <v>111</v>
      </c>
      <c r="E116" s="61"/>
      <c r="F116" s="61"/>
      <c r="G116" s="61"/>
      <c r="H116" s="61"/>
      <c r="I116" s="61"/>
      <c r="J116" s="62">
        <f>J353</f>
        <v>0</v>
      </c>
      <c r="L116" s="58"/>
    </row>
    <row r="117" spans="1:31" s="64" customFormat="1" ht="19.899999999999999" customHeight="1">
      <c r="B117" s="63"/>
      <c r="D117" s="65" t="s">
        <v>112</v>
      </c>
      <c r="E117" s="66"/>
      <c r="F117" s="66"/>
      <c r="G117" s="66"/>
      <c r="H117" s="66"/>
      <c r="I117" s="66"/>
      <c r="J117" s="67">
        <f>J355</f>
        <v>0</v>
      </c>
      <c r="L117" s="63"/>
    </row>
    <row r="118" spans="1:31" s="64" customFormat="1" ht="19.899999999999999" customHeight="1">
      <c r="B118" s="63"/>
      <c r="D118" s="65" t="s">
        <v>113</v>
      </c>
      <c r="E118" s="66"/>
      <c r="F118" s="66"/>
      <c r="G118" s="66"/>
      <c r="H118" s="66"/>
      <c r="I118" s="66"/>
      <c r="J118" s="67">
        <f>J357</f>
        <v>0</v>
      </c>
      <c r="L118" s="63"/>
    </row>
    <row r="119" spans="1:31" s="16" customFormat="1" ht="21.75" customHeight="1">
      <c r="A119" s="151"/>
      <c r="B119" s="9"/>
      <c r="C119" s="151"/>
      <c r="D119" s="151"/>
      <c r="E119" s="151"/>
      <c r="F119" s="151"/>
      <c r="G119" s="151"/>
      <c r="H119" s="151"/>
      <c r="I119" s="151"/>
      <c r="J119" s="151"/>
      <c r="K119" s="151"/>
      <c r="L119" s="15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</row>
    <row r="120" spans="1:31" s="16" customFormat="1" ht="6.95" customHeight="1">
      <c r="A120" s="151"/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15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</row>
    <row r="124" spans="1:31" s="16" customFormat="1" ht="6.95" customHeight="1">
      <c r="A124" s="151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15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</row>
    <row r="125" spans="1:31" s="16" customFormat="1" ht="24.95" customHeight="1">
      <c r="A125" s="151"/>
      <c r="B125" s="9"/>
      <c r="C125" s="4" t="s">
        <v>114</v>
      </c>
      <c r="D125" s="151"/>
      <c r="E125" s="151"/>
      <c r="F125" s="151"/>
      <c r="G125" s="151"/>
      <c r="H125" s="151"/>
      <c r="I125" s="151"/>
      <c r="J125" s="151"/>
      <c r="K125" s="151"/>
      <c r="L125" s="15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</row>
    <row r="126" spans="1:31" s="16" customFormat="1" ht="6.95" customHeight="1">
      <c r="A126" s="151"/>
      <c r="B126" s="9"/>
      <c r="C126" s="151"/>
      <c r="D126" s="151"/>
      <c r="E126" s="151"/>
      <c r="F126" s="151"/>
      <c r="G126" s="151"/>
      <c r="H126" s="151"/>
      <c r="I126" s="151"/>
      <c r="J126" s="151"/>
      <c r="K126" s="151"/>
      <c r="L126" s="15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</row>
    <row r="127" spans="1:31" s="16" customFormat="1" ht="12" customHeight="1">
      <c r="A127" s="151"/>
      <c r="B127" s="9"/>
      <c r="C127" s="7" t="s">
        <v>16</v>
      </c>
      <c r="D127" s="151"/>
      <c r="E127" s="151"/>
      <c r="F127" s="151"/>
      <c r="G127" s="151"/>
      <c r="H127" s="151"/>
      <c r="I127" s="151"/>
      <c r="J127" s="151"/>
      <c r="K127" s="151"/>
      <c r="L127" s="15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</row>
    <row r="128" spans="1:31" s="16" customFormat="1" ht="30" customHeight="1">
      <c r="A128" s="151"/>
      <c r="B128" s="9"/>
      <c r="C128" s="151"/>
      <c r="D128" s="151"/>
      <c r="E128" s="162" t="str">
        <f>E7</f>
        <v>ZŠ Běžecká Sokolov - multimediální jazyková učebna pro žáky 1.stupně 3.np</v>
      </c>
      <c r="F128" s="185"/>
      <c r="G128" s="185"/>
      <c r="H128" s="185"/>
      <c r="I128" s="151"/>
      <c r="J128" s="151"/>
      <c r="K128" s="151"/>
      <c r="L128" s="15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</row>
    <row r="129" spans="1:65" s="16" customFormat="1" ht="6.95" customHeight="1">
      <c r="A129" s="151"/>
      <c r="B129" s="9"/>
      <c r="C129" s="151"/>
      <c r="D129" s="151"/>
      <c r="E129" s="151"/>
      <c r="F129" s="151"/>
      <c r="G129" s="151"/>
      <c r="H129" s="151"/>
      <c r="I129" s="151"/>
      <c r="J129" s="151"/>
      <c r="K129" s="151"/>
      <c r="L129" s="15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</row>
    <row r="130" spans="1:65" s="16" customFormat="1" ht="12" customHeight="1">
      <c r="A130" s="151"/>
      <c r="B130" s="9"/>
      <c r="C130" s="7" t="s">
        <v>20</v>
      </c>
      <c r="D130" s="151"/>
      <c r="E130" s="151"/>
      <c r="F130" s="137" t="str">
        <f>F10</f>
        <v>Sokolov</v>
      </c>
      <c r="G130" s="151"/>
      <c r="H130" s="151"/>
      <c r="I130" s="7" t="s">
        <v>22</v>
      </c>
      <c r="J130" s="146">
        <f>IF(J10="","",J10)</f>
        <v>45224</v>
      </c>
      <c r="K130" s="151"/>
      <c r="L130" s="15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</row>
    <row r="131" spans="1:65" s="16" customFormat="1" ht="6.95" customHeight="1">
      <c r="A131" s="151"/>
      <c r="B131" s="9"/>
      <c r="C131" s="151"/>
      <c r="D131" s="151"/>
      <c r="E131" s="151"/>
      <c r="F131" s="151"/>
      <c r="G131" s="151"/>
      <c r="H131" s="151"/>
      <c r="I131" s="151"/>
      <c r="J131" s="151"/>
      <c r="K131" s="151"/>
      <c r="L131" s="15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</row>
    <row r="132" spans="1:65" s="16" customFormat="1" ht="15.2" customHeight="1">
      <c r="A132" s="151"/>
      <c r="B132" s="9"/>
      <c r="C132" s="7" t="s">
        <v>23</v>
      </c>
      <c r="D132" s="151"/>
      <c r="E132" s="151"/>
      <c r="F132" s="137" t="str">
        <f>E13</f>
        <v>Městský úřad Sokolov</v>
      </c>
      <c r="G132" s="151"/>
      <c r="H132" s="151"/>
      <c r="I132" s="7" t="s">
        <v>29</v>
      </c>
      <c r="J132" s="140" t="str">
        <f>E19</f>
        <v>MgA.Hana Fischerová</v>
      </c>
      <c r="K132" s="151"/>
      <c r="L132" s="15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</row>
    <row r="133" spans="1:65" s="16" customFormat="1" ht="15.2" customHeight="1">
      <c r="A133" s="151"/>
      <c r="B133" s="9"/>
      <c r="C133" s="7" t="s">
        <v>27</v>
      </c>
      <c r="D133" s="151"/>
      <c r="E133" s="151"/>
      <c r="F133" s="137" t="str">
        <f>IF(E16="","",E16)</f>
        <v/>
      </c>
      <c r="G133" s="151"/>
      <c r="H133" s="151"/>
      <c r="I133" s="7" t="s">
        <v>32</v>
      </c>
      <c r="J133" s="140" t="str">
        <f>E22</f>
        <v>Sadílek Ladislav</v>
      </c>
      <c r="K133" s="151"/>
      <c r="L133" s="15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</row>
    <row r="134" spans="1:65" s="16" customFormat="1" ht="10.35" customHeight="1">
      <c r="A134" s="151"/>
      <c r="B134" s="9"/>
      <c r="C134" s="151"/>
      <c r="D134" s="151"/>
      <c r="E134" s="151"/>
      <c r="F134" s="151"/>
      <c r="G134" s="151"/>
      <c r="H134" s="151"/>
      <c r="I134" s="151"/>
      <c r="J134" s="151"/>
      <c r="K134" s="151"/>
      <c r="L134" s="15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</row>
    <row r="135" spans="1:65" s="206" customFormat="1" ht="29.25" customHeight="1">
      <c r="A135" s="204"/>
      <c r="B135" s="68"/>
      <c r="C135" s="69" t="s">
        <v>115</v>
      </c>
      <c r="D135" s="70" t="s">
        <v>61</v>
      </c>
      <c r="E135" s="70" t="s">
        <v>57</v>
      </c>
      <c r="F135" s="70" t="s">
        <v>58</v>
      </c>
      <c r="G135" s="70" t="s">
        <v>116</v>
      </c>
      <c r="H135" s="70" t="s">
        <v>117</v>
      </c>
      <c r="I135" s="70" t="s">
        <v>118</v>
      </c>
      <c r="J135" s="71" t="s">
        <v>87</v>
      </c>
      <c r="K135" s="72" t="s">
        <v>119</v>
      </c>
      <c r="L135" s="205"/>
      <c r="M135" s="33" t="s">
        <v>1</v>
      </c>
      <c r="N135" s="34" t="s">
        <v>40</v>
      </c>
      <c r="O135" s="34" t="s">
        <v>120</v>
      </c>
      <c r="P135" s="34" t="s">
        <v>121</v>
      </c>
      <c r="Q135" s="34" t="s">
        <v>122</v>
      </c>
      <c r="R135" s="34" t="s">
        <v>123</v>
      </c>
      <c r="S135" s="34" t="s">
        <v>124</v>
      </c>
      <c r="T135" s="35" t="s">
        <v>125</v>
      </c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</row>
    <row r="136" spans="1:65" s="16" customFormat="1" ht="22.9" customHeight="1">
      <c r="A136" s="151"/>
      <c r="B136" s="9"/>
      <c r="C136" s="40" t="s">
        <v>126</v>
      </c>
      <c r="D136" s="151"/>
      <c r="E136" s="151"/>
      <c r="F136" s="151"/>
      <c r="G136" s="151"/>
      <c r="H136" s="151"/>
      <c r="I136" s="151"/>
      <c r="J136" s="73">
        <f>BK136</f>
        <v>0</v>
      </c>
      <c r="K136" s="151"/>
      <c r="L136" s="9"/>
      <c r="M136" s="36"/>
      <c r="N136" s="74"/>
      <c r="O136" s="37"/>
      <c r="P136" s="75">
        <f>P137+P172+P353</f>
        <v>0</v>
      </c>
      <c r="Q136" s="37"/>
      <c r="R136" s="75">
        <f>R137+R172+R353</f>
        <v>1.7178391900000001</v>
      </c>
      <c r="S136" s="37"/>
      <c r="T136" s="76">
        <f>T137+T172+T353</f>
        <v>1.0811824299999999</v>
      </c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T136" s="187" t="s">
        <v>75</v>
      </c>
      <c r="AU136" s="187" t="s">
        <v>89</v>
      </c>
      <c r="BK136" s="207">
        <f>BK137+BK172+BK353</f>
        <v>0</v>
      </c>
    </row>
    <row r="137" spans="1:65" s="78" customFormat="1" ht="25.9" customHeight="1">
      <c r="B137" s="77"/>
      <c r="D137" s="79" t="s">
        <v>75</v>
      </c>
      <c r="E137" s="80" t="s">
        <v>127</v>
      </c>
      <c r="F137" s="80" t="s">
        <v>128</v>
      </c>
      <c r="J137" s="81">
        <f>BK137</f>
        <v>0</v>
      </c>
      <c r="L137" s="77"/>
      <c r="M137" s="82"/>
      <c r="N137" s="83"/>
      <c r="O137" s="83"/>
      <c r="P137" s="84">
        <f>P138+P141+P154+P162+P170</f>
        <v>0</v>
      </c>
      <c r="Q137" s="83"/>
      <c r="R137" s="84">
        <f>R138+R141+R154+R162+R170</f>
        <v>0.30973679999999998</v>
      </c>
      <c r="S137" s="83"/>
      <c r="T137" s="85">
        <f>T138+T141+T154+T162+T170</f>
        <v>0.39779999999999999</v>
      </c>
      <c r="AR137" s="79" t="s">
        <v>81</v>
      </c>
      <c r="AT137" s="208" t="s">
        <v>75</v>
      </c>
      <c r="AU137" s="208" t="s">
        <v>76</v>
      </c>
      <c r="AY137" s="79" t="s">
        <v>129</v>
      </c>
      <c r="BK137" s="209">
        <f>BK138+BK141+BK154+BK162+BK170</f>
        <v>0</v>
      </c>
    </row>
    <row r="138" spans="1:65" s="78" customFormat="1" ht="22.9" customHeight="1">
      <c r="B138" s="77"/>
      <c r="D138" s="79" t="s">
        <v>75</v>
      </c>
      <c r="E138" s="86" t="s">
        <v>130</v>
      </c>
      <c r="F138" s="86" t="s">
        <v>131</v>
      </c>
      <c r="J138" s="87">
        <f>BK138</f>
        <v>0</v>
      </c>
      <c r="L138" s="77"/>
      <c r="M138" s="82"/>
      <c r="N138" s="83"/>
      <c r="O138" s="83"/>
      <c r="P138" s="84">
        <f>SUM(P139:P140)</f>
        <v>0</v>
      </c>
      <c r="Q138" s="83"/>
      <c r="R138" s="84">
        <f>SUM(R139:R140)</f>
        <v>0.24292639999999999</v>
      </c>
      <c r="S138" s="83"/>
      <c r="T138" s="85">
        <f>SUM(T139:T140)</f>
        <v>0</v>
      </c>
      <c r="AR138" s="79" t="s">
        <v>81</v>
      </c>
      <c r="AT138" s="208" t="s">
        <v>75</v>
      </c>
      <c r="AU138" s="208" t="s">
        <v>81</v>
      </c>
      <c r="AY138" s="79" t="s">
        <v>129</v>
      </c>
      <c r="BK138" s="209">
        <f>SUM(BK139:BK140)</f>
        <v>0</v>
      </c>
    </row>
    <row r="139" spans="1:65" s="16" customFormat="1" ht="16.5" customHeight="1">
      <c r="A139" s="151"/>
      <c r="B139" s="9"/>
      <c r="C139" s="88" t="s">
        <v>81</v>
      </c>
      <c r="D139" s="88" t="s">
        <v>132</v>
      </c>
      <c r="E139" s="89" t="s">
        <v>133</v>
      </c>
      <c r="F139" s="90" t="s">
        <v>134</v>
      </c>
      <c r="G139" s="91" t="s">
        <v>135</v>
      </c>
      <c r="H139" s="92">
        <v>3.04</v>
      </c>
      <c r="I139" s="93"/>
      <c r="J139" s="94">
        <f>ROUND(I139*H139,2)</f>
        <v>0</v>
      </c>
      <c r="K139" s="95"/>
      <c r="L139" s="9"/>
      <c r="M139" s="210" t="s">
        <v>1</v>
      </c>
      <c r="N139" s="96" t="s">
        <v>41</v>
      </c>
      <c r="O139" s="29"/>
      <c r="P139" s="97">
        <f>O139*H139</f>
        <v>0</v>
      </c>
      <c r="Q139" s="97">
        <v>7.9909999999999995E-2</v>
      </c>
      <c r="R139" s="97">
        <f>Q139*H139</f>
        <v>0.24292639999999999</v>
      </c>
      <c r="S139" s="97">
        <v>0</v>
      </c>
      <c r="T139" s="98">
        <f>S139*H139</f>
        <v>0</v>
      </c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R139" s="211" t="s">
        <v>136</v>
      </c>
      <c r="AT139" s="211" t="s">
        <v>132</v>
      </c>
      <c r="AU139" s="211" t="s">
        <v>83</v>
      </c>
      <c r="AY139" s="187" t="s">
        <v>129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87" t="s">
        <v>81</v>
      </c>
      <c r="BK139" s="212">
        <f>ROUND(I139*H139,2)</f>
        <v>0</v>
      </c>
      <c r="BL139" s="187" t="s">
        <v>136</v>
      </c>
      <c r="BM139" s="211" t="s">
        <v>137</v>
      </c>
    </row>
    <row r="140" spans="1:65" s="100" customFormat="1">
      <c r="B140" s="99"/>
      <c r="D140" s="101" t="s">
        <v>138</v>
      </c>
      <c r="E140" s="102" t="s">
        <v>1</v>
      </c>
      <c r="F140" s="103" t="s">
        <v>139</v>
      </c>
      <c r="H140" s="104">
        <v>3.04</v>
      </c>
      <c r="L140" s="99"/>
      <c r="M140" s="105"/>
      <c r="N140" s="106"/>
      <c r="O140" s="106"/>
      <c r="P140" s="106"/>
      <c r="Q140" s="106"/>
      <c r="R140" s="106"/>
      <c r="S140" s="106"/>
      <c r="T140" s="107"/>
      <c r="AT140" s="102" t="s">
        <v>138</v>
      </c>
      <c r="AU140" s="102" t="s">
        <v>83</v>
      </c>
      <c r="AV140" s="100" t="s">
        <v>83</v>
      </c>
      <c r="AW140" s="100" t="s">
        <v>31</v>
      </c>
      <c r="AX140" s="100" t="s">
        <v>81</v>
      </c>
      <c r="AY140" s="102" t="s">
        <v>129</v>
      </c>
    </row>
    <row r="141" spans="1:65" s="78" customFormat="1" ht="22.9" customHeight="1">
      <c r="B141" s="77"/>
      <c r="D141" s="79" t="s">
        <v>75</v>
      </c>
      <c r="E141" s="86" t="s">
        <v>140</v>
      </c>
      <c r="F141" s="86" t="s">
        <v>141</v>
      </c>
      <c r="J141" s="87">
        <f>BK141</f>
        <v>0</v>
      </c>
      <c r="L141" s="77"/>
      <c r="M141" s="82"/>
      <c r="N141" s="83"/>
      <c r="O141" s="83"/>
      <c r="P141" s="84">
        <f>SUM(P142:P153)</f>
        <v>0</v>
      </c>
      <c r="Q141" s="83"/>
      <c r="R141" s="84">
        <f>SUM(R142:R153)</f>
        <v>6.3376000000000002E-2</v>
      </c>
      <c r="S141" s="83"/>
      <c r="T141" s="85">
        <f>SUM(T142:T153)</f>
        <v>0</v>
      </c>
      <c r="AR141" s="79" t="s">
        <v>81</v>
      </c>
      <c r="AT141" s="208" t="s">
        <v>75</v>
      </c>
      <c r="AU141" s="208" t="s">
        <v>81</v>
      </c>
      <c r="AY141" s="79" t="s">
        <v>129</v>
      </c>
      <c r="BK141" s="209">
        <f>SUM(BK142:BK153)</f>
        <v>0</v>
      </c>
    </row>
    <row r="142" spans="1:65" s="16" customFormat="1" ht="24.2" customHeight="1">
      <c r="A142" s="151"/>
      <c r="B142" s="9"/>
      <c r="C142" s="88" t="s">
        <v>83</v>
      </c>
      <c r="D142" s="88" t="s">
        <v>132</v>
      </c>
      <c r="E142" s="89" t="s">
        <v>142</v>
      </c>
      <c r="F142" s="90" t="s">
        <v>143</v>
      </c>
      <c r="G142" s="91" t="s">
        <v>135</v>
      </c>
      <c r="H142" s="92">
        <v>3.4</v>
      </c>
      <c r="I142" s="93"/>
      <c r="J142" s="94">
        <f>ROUND(I142*H142,2)</f>
        <v>0</v>
      </c>
      <c r="K142" s="95"/>
      <c r="L142" s="9"/>
      <c r="M142" s="210" t="s">
        <v>1</v>
      </c>
      <c r="N142" s="96" t="s">
        <v>41</v>
      </c>
      <c r="O142" s="29"/>
      <c r="P142" s="97">
        <f>O142*H142</f>
        <v>0</v>
      </c>
      <c r="Q142" s="97">
        <v>2.5999999999999998E-4</v>
      </c>
      <c r="R142" s="97">
        <f>Q142*H142</f>
        <v>8.8399999999999991E-4</v>
      </c>
      <c r="S142" s="97">
        <v>0</v>
      </c>
      <c r="T142" s="98">
        <f>S142*H142</f>
        <v>0</v>
      </c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R142" s="211" t="s">
        <v>136</v>
      </c>
      <c r="AT142" s="211" t="s">
        <v>132</v>
      </c>
      <c r="AU142" s="211" t="s">
        <v>83</v>
      </c>
      <c r="AY142" s="187" t="s">
        <v>129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87" t="s">
        <v>81</v>
      </c>
      <c r="BK142" s="212">
        <f>ROUND(I142*H142,2)</f>
        <v>0</v>
      </c>
      <c r="BL142" s="187" t="s">
        <v>136</v>
      </c>
      <c r="BM142" s="211" t="s">
        <v>144</v>
      </c>
    </row>
    <row r="143" spans="1:65" s="109" customFormat="1">
      <c r="B143" s="108"/>
      <c r="D143" s="101" t="s">
        <v>138</v>
      </c>
      <c r="E143" s="110" t="s">
        <v>1</v>
      </c>
      <c r="F143" s="111" t="s">
        <v>145</v>
      </c>
      <c r="H143" s="110" t="s">
        <v>1</v>
      </c>
      <c r="L143" s="108"/>
      <c r="M143" s="112"/>
      <c r="N143" s="113"/>
      <c r="O143" s="113"/>
      <c r="P143" s="113"/>
      <c r="Q143" s="113"/>
      <c r="R143" s="113"/>
      <c r="S143" s="113"/>
      <c r="T143" s="114"/>
      <c r="AT143" s="110" t="s">
        <v>138</v>
      </c>
      <c r="AU143" s="110" t="s">
        <v>83</v>
      </c>
      <c r="AV143" s="109" t="s">
        <v>81</v>
      </c>
      <c r="AW143" s="109" t="s">
        <v>31</v>
      </c>
      <c r="AX143" s="109" t="s">
        <v>76</v>
      </c>
      <c r="AY143" s="110" t="s">
        <v>129</v>
      </c>
    </row>
    <row r="144" spans="1:65" s="100" customFormat="1">
      <c r="B144" s="99"/>
      <c r="D144" s="101" t="s">
        <v>138</v>
      </c>
      <c r="E144" s="102" t="s">
        <v>1</v>
      </c>
      <c r="F144" s="103" t="s">
        <v>146</v>
      </c>
      <c r="H144" s="104">
        <v>3.4</v>
      </c>
      <c r="L144" s="99"/>
      <c r="M144" s="105"/>
      <c r="N144" s="106"/>
      <c r="O144" s="106"/>
      <c r="P144" s="106"/>
      <c r="Q144" s="106"/>
      <c r="R144" s="106"/>
      <c r="S144" s="106"/>
      <c r="T144" s="107"/>
      <c r="AT144" s="102" t="s">
        <v>138</v>
      </c>
      <c r="AU144" s="102" t="s">
        <v>83</v>
      </c>
      <c r="AV144" s="100" t="s">
        <v>83</v>
      </c>
      <c r="AW144" s="100" t="s">
        <v>31</v>
      </c>
      <c r="AX144" s="100" t="s">
        <v>81</v>
      </c>
      <c r="AY144" s="102" t="s">
        <v>129</v>
      </c>
    </row>
    <row r="145" spans="1:65" s="16" customFormat="1" ht="24.2" customHeight="1">
      <c r="A145" s="151"/>
      <c r="B145" s="9"/>
      <c r="C145" s="88" t="s">
        <v>130</v>
      </c>
      <c r="D145" s="88" t="s">
        <v>132</v>
      </c>
      <c r="E145" s="89" t="s">
        <v>147</v>
      </c>
      <c r="F145" s="90" t="s">
        <v>148</v>
      </c>
      <c r="G145" s="91" t="s">
        <v>135</v>
      </c>
      <c r="H145" s="92">
        <v>3.4</v>
      </c>
      <c r="I145" s="93"/>
      <c r="J145" s="94">
        <f>ROUND(I145*H145,2)</f>
        <v>0</v>
      </c>
      <c r="K145" s="95"/>
      <c r="L145" s="9"/>
      <c r="M145" s="210" t="s">
        <v>1</v>
      </c>
      <c r="N145" s="96" t="s">
        <v>41</v>
      </c>
      <c r="O145" s="29"/>
      <c r="P145" s="97">
        <f>O145*H145</f>
        <v>0</v>
      </c>
      <c r="Q145" s="97">
        <v>1.8380000000000001E-2</v>
      </c>
      <c r="R145" s="97">
        <f>Q145*H145</f>
        <v>6.2491999999999999E-2</v>
      </c>
      <c r="S145" s="97">
        <v>0</v>
      </c>
      <c r="T145" s="98">
        <f>S145*H145</f>
        <v>0</v>
      </c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R145" s="211" t="s">
        <v>136</v>
      </c>
      <c r="AT145" s="211" t="s">
        <v>132</v>
      </c>
      <c r="AU145" s="211" t="s">
        <v>83</v>
      </c>
      <c r="AY145" s="187" t="s">
        <v>129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87" t="s">
        <v>81</v>
      </c>
      <c r="BK145" s="212">
        <f>ROUND(I145*H145,2)</f>
        <v>0</v>
      </c>
      <c r="BL145" s="187" t="s">
        <v>136</v>
      </c>
      <c r="BM145" s="211" t="s">
        <v>149</v>
      </c>
    </row>
    <row r="146" spans="1:65" s="109" customFormat="1">
      <c r="B146" s="108"/>
      <c r="D146" s="101" t="s">
        <v>138</v>
      </c>
      <c r="E146" s="110" t="s">
        <v>1</v>
      </c>
      <c r="F146" s="111" t="s">
        <v>145</v>
      </c>
      <c r="H146" s="110" t="s">
        <v>1</v>
      </c>
      <c r="L146" s="108"/>
      <c r="M146" s="112"/>
      <c r="N146" s="113"/>
      <c r="O146" s="113"/>
      <c r="P146" s="113"/>
      <c r="Q146" s="113"/>
      <c r="R146" s="113"/>
      <c r="S146" s="113"/>
      <c r="T146" s="114"/>
      <c r="AT146" s="110" t="s">
        <v>138</v>
      </c>
      <c r="AU146" s="110" t="s">
        <v>83</v>
      </c>
      <c r="AV146" s="109" t="s">
        <v>81</v>
      </c>
      <c r="AW146" s="109" t="s">
        <v>31</v>
      </c>
      <c r="AX146" s="109" t="s">
        <v>76</v>
      </c>
      <c r="AY146" s="110" t="s">
        <v>129</v>
      </c>
    </row>
    <row r="147" spans="1:65" s="100" customFormat="1">
      <c r="B147" s="99"/>
      <c r="D147" s="101" t="s">
        <v>138</v>
      </c>
      <c r="E147" s="102" t="s">
        <v>1</v>
      </c>
      <c r="F147" s="103" t="s">
        <v>146</v>
      </c>
      <c r="H147" s="104">
        <v>3.4</v>
      </c>
      <c r="L147" s="99"/>
      <c r="M147" s="105"/>
      <c r="N147" s="106"/>
      <c r="O147" s="106"/>
      <c r="P147" s="106"/>
      <c r="Q147" s="106"/>
      <c r="R147" s="106"/>
      <c r="S147" s="106"/>
      <c r="T147" s="107"/>
      <c r="AT147" s="102" t="s">
        <v>138</v>
      </c>
      <c r="AU147" s="102" t="s">
        <v>83</v>
      </c>
      <c r="AV147" s="100" t="s">
        <v>83</v>
      </c>
      <c r="AW147" s="100" t="s">
        <v>31</v>
      </c>
      <c r="AX147" s="100" t="s">
        <v>81</v>
      </c>
      <c r="AY147" s="102" t="s">
        <v>129</v>
      </c>
    </row>
    <row r="148" spans="1:65" s="16" customFormat="1" ht="24.2" customHeight="1">
      <c r="A148" s="151"/>
      <c r="B148" s="9"/>
      <c r="C148" s="88" t="s">
        <v>136</v>
      </c>
      <c r="D148" s="88" t="s">
        <v>132</v>
      </c>
      <c r="E148" s="89" t="s">
        <v>150</v>
      </c>
      <c r="F148" s="90" t="s">
        <v>151</v>
      </c>
      <c r="G148" s="91" t="s">
        <v>135</v>
      </c>
      <c r="H148" s="92">
        <v>25.198</v>
      </c>
      <c r="I148" s="93"/>
      <c r="J148" s="94">
        <f>ROUND(I148*H148,2)</f>
        <v>0</v>
      </c>
      <c r="K148" s="95"/>
      <c r="L148" s="9"/>
      <c r="M148" s="210" t="s">
        <v>1</v>
      </c>
      <c r="N148" s="96" t="s">
        <v>41</v>
      </c>
      <c r="O148" s="29"/>
      <c r="P148" s="97">
        <f>O148*H148</f>
        <v>0</v>
      </c>
      <c r="Q148" s="97">
        <v>0</v>
      </c>
      <c r="R148" s="97">
        <f>Q148*H148</f>
        <v>0</v>
      </c>
      <c r="S148" s="97">
        <v>0</v>
      </c>
      <c r="T148" s="98">
        <f>S148*H148</f>
        <v>0</v>
      </c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R148" s="211" t="s">
        <v>136</v>
      </c>
      <c r="AT148" s="211" t="s">
        <v>132</v>
      </c>
      <c r="AU148" s="211" t="s">
        <v>83</v>
      </c>
      <c r="AY148" s="187" t="s">
        <v>129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87" t="s">
        <v>81</v>
      </c>
      <c r="BK148" s="212">
        <f>ROUND(I148*H148,2)</f>
        <v>0</v>
      </c>
      <c r="BL148" s="187" t="s">
        <v>136</v>
      </c>
      <c r="BM148" s="211" t="s">
        <v>152</v>
      </c>
    </row>
    <row r="149" spans="1:65" s="109" customFormat="1">
      <c r="B149" s="108"/>
      <c r="D149" s="101" t="s">
        <v>138</v>
      </c>
      <c r="E149" s="110" t="s">
        <v>1</v>
      </c>
      <c r="F149" s="111" t="s">
        <v>153</v>
      </c>
      <c r="H149" s="110" t="s">
        <v>1</v>
      </c>
      <c r="L149" s="108"/>
      <c r="M149" s="112"/>
      <c r="N149" s="113"/>
      <c r="O149" s="113"/>
      <c r="P149" s="113"/>
      <c r="Q149" s="113"/>
      <c r="R149" s="113"/>
      <c r="S149" s="113"/>
      <c r="T149" s="114"/>
      <c r="AT149" s="110" t="s">
        <v>138</v>
      </c>
      <c r="AU149" s="110" t="s">
        <v>83</v>
      </c>
      <c r="AV149" s="109" t="s">
        <v>81</v>
      </c>
      <c r="AW149" s="109" t="s">
        <v>31</v>
      </c>
      <c r="AX149" s="109" t="s">
        <v>76</v>
      </c>
      <c r="AY149" s="110" t="s">
        <v>129</v>
      </c>
    </row>
    <row r="150" spans="1:65" s="100" customFormat="1">
      <c r="B150" s="99"/>
      <c r="D150" s="101" t="s">
        <v>138</v>
      </c>
      <c r="E150" s="102" t="s">
        <v>1</v>
      </c>
      <c r="F150" s="103" t="s">
        <v>154</v>
      </c>
      <c r="H150" s="104">
        <v>22.353999999999999</v>
      </c>
      <c r="L150" s="99"/>
      <c r="M150" s="105"/>
      <c r="N150" s="106"/>
      <c r="O150" s="106"/>
      <c r="P150" s="106"/>
      <c r="Q150" s="106"/>
      <c r="R150" s="106"/>
      <c r="S150" s="106"/>
      <c r="T150" s="107"/>
      <c r="AT150" s="102" t="s">
        <v>138</v>
      </c>
      <c r="AU150" s="102" t="s">
        <v>83</v>
      </c>
      <c r="AV150" s="100" t="s">
        <v>83</v>
      </c>
      <c r="AW150" s="100" t="s">
        <v>31</v>
      </c>
      <c r="AX150" s="100" t="s">
        <v>76</v>
      </c>
      <c r="AY150" s="102" t="s">
        <v>129</v>
      </c>
    </row>
    <row r="151" spans="1:65" s="109" customFormat="1">
      <c r="B151" s="108"/>
      <c r="D151" s="101" t="s">
        <v>138</v>
      </c>
      <c r="E151" s="110" t="s">
        <v>1</v>
      </c>
      <c r="F151" s="111" t="s">
        <v>155</v>
      </c>
      <c r="H151" s="110" t="s">
        <v>1</v>
      </c>
      <c r="L151" s="108"/>
      <c r="M151" s="112"/>
      <c r="N151" s="113"/>
      <c r="O151" s="113"/>
      <c r="P151" s="113"/>
      <c r="Q151" s="113"/>
      <c r="R151" s="113"/>
      <c r="S151" s="113"/>
      <c r="T151" s="114"/>
      <c r="AT151" s="110" t="s">
        <v>138</v>
      </c>
      <c r="AU151" s="110" t="s">
        <v>83</v>
      </c>
      <c r="AV151" s="109" t="s">
        <v>81</v>
      </c>
      <c r="AW151" s="109" t="s">
        <v>31</v>
      </c>
      <c r="AX151" s="109" t="s">
        <v>76</v>
      </c>
      <c r="AY151" s="110" t="s">
        <v>129</v>
      </c>
    </row>
    <row r="152" spans="1:65" s="100" customFormat="1">
      <c r="B152" s="99"/>
      <c r="D152" s="101" t="s">
        <v>138</v>
      </c>
      <c r="E152" s="102" t="s">
        <v>1</v>
      </c>
      <c r="F152" s="103" t="s">
        <v>156</v>
      </c>
      <c r="H152" s="104">
        <v>2.8439999999999999</v>
      </c>
      <c r="L152" s="99"/>
      <c r="M152" s="105"/>
      <c r="N152" s="106"/>
      <c r="O152" s="106"/>
      <c r="P152" s="106"/>
      <c r="Q152" s="106"/>
      <c r="R152" s="106"/>
      <c r="S152" s="106"/>
      <c r="T152" s="107"/>
      <c r="AT152" s="102" t="s">
        <v>138</v>
      </c>
      <c r="AU152" s="102" t="s">
        <v>83</v>
      </c>
      <c r="AV152" s="100" t="s">
        <v>83</v>
      </c>
      <c r="AW152" s="100" t="s">
        <v>31</v>
      </c>
      <c r="AX152" s="100" t="s">
        <v>76</v>
      </c>
      <c r="AY152" s="102" t="s">
        <v>129</v>
      </c>
    </row>
    <row r="153" spans="1:65" s="116" customFormat="1">
      <c r="B153" s="115"/>
      <c r="D153" s="101" t="s">
        <v>138</v>
      </c>
      <c r="E153" s="117" t="s">
        <v>1</v>
      </c>
      <c r="F153" s="118" t="s">
        <v>157</v>
      </c>
      <c r="H153" s="119">
        <v>25.198</v>
      </c>
      <c r="L153" s="115"/>
      <c r="M153" s="120"/>
      <c r="N153" s="121"/>
      <c r="O153" s="121"/>
      <c r="P153" s="121"/>
      <c r="Q153" s="121"/>
      <c r="R153" s="121"/>
      <c r="S153" s="121"/>
      <c r="T153" s="122"/>
      <c r="AT153" s="117" t="s">
        <v>138</v>
      </c>
      <c r="AU153" s="117" t="s">
        <v>83</v>
      </c>
      <c r="AV153" s="116" t="s">
        <v>136</v>
      </c>
      <c r="AW153" s="116" t="s">
        <v>31</v>
      </c>
      <c r="AX153" s="116" t="s">
        <v>81</v>
      </c>
      <c r="AY153" s="117" t="s">
        <v>129</v>
      </c>
    </row>
    <row r="154" spans="1:65" s="78" customFormat="1" ht="22.9" customHeight="1">
      <c r="B154" s="77"/>
      <c r="D154" s="79" t="s">
        <v>75</v>
      </c>
      <c r="E154" s="86" t="s">
        <v>158</v>
      </c>
      <c r="F154" s="86" t="s">
        <v>159</v>
      </c>
      <c r="J154" s="87">
        <f>BK154</f>
        <v>0</v>
      </c>
      <c r="L154" s="77"/>
      <c r="M154" s="82"/>
      <c r="N154" s="83"/>
      <c r="O154" s="83"/>
      <c r="P154" s="84">
        <f>SUM(P155:P161)</f>
        <v>0</v>
      </c>
      <c r="Q154" s="83"/>
      <c r="R154" s="84">
        <f>SUM(R155:R161)</f>
        <v>3.4344000000000002E-3</v>
      </c>
      <c r="S154" s="83"/>
      <c r="T154" s="85">
        <f>SUM(T155:T161)</f>
        <v>0.39779999999999999</v>
      </c>
      <c r="AR154" s="79" t="s">
        <v>81</v>
      </c>
      <c r="AT154" s="208" t="s">
        <v>75</v>
      </c>
      <c r="AU154" s="208" t="s">
        <v>81</v>
      </c>
      <c r="AY154" s="79" t="s">
        <v>129</v>
      </c>
      <c r="BK154" s="209">
        <f>SUM(BK155:BK161)</f>
        <v>0</v>
      </c>
    </row>
    <row r="155" spans="1:65" s="16" customFormat="1" ht="24.2" customHeight="1">
      <c r="A155" s="151"/>
      <c r="B155" s="9"/>
      <c r="C155" s="88" t="s">
        <v>160</v>
      </c>
      <c r="D155" s="88" t="s">
        <v>132</v>
      </c>
      <c r="E155" s="89" t="s">
        <v>161</v>
      </c>
      <c r="F155" s="90" t="s">
        <v>162</v>
      </c>
      <c r="G155" s="91" t="s">
        <v>135</v>
      </c>
      <c r="H155" s="92">
        <v>85.86</v>
      </c>
      <c r="I155" s="93"/>
      <c r="J155" s="94">
        <f>ROUND(I155*H155,2)</f>
        <v>0</v>
      </c>
      <c r="K155" s="95"/>
      <c r="L155" s="9"/>
      <c r="M155" s="210" t="s">
        <v>1</v>
      </c>
      <c r="N155" s="96" t="s">
        <v>41</v>
      </c>
      <c r="O155" s="29"/>
      <c r="P155" s="97">
        <f>O155*H155</f>
        <v>0</v>
      </c>
      <c r="Q155" s="97">
        <v>4.0000000000000003E-5</v>
      </c>
      <c r="R155" s="97">
        <f>Q155*H155</f>
        <v>3.4344000000000002E-3</v>
      </c>
      <c r="S155" s="97">
        <v>0</v>
      </c>
      <c r="T155" s="98">
        <f>S155*H155</f>
        <v>0</v>
      </c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R155" s="211" t="s">
        <v>136</v>
      </c>
      <c r="AT155" s="211" t="s">
        <v>132</v>
      </c>
      <c r="AU155" s="211" t="s">
        <v>83</v>
      </c>
      <c r="AY155" s="187" t="s">
        <v>129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87" t="s">
        <v>81</v>
      </c>
      <c r="BK155" s="212">
        <f>ROUND(I155*H155,2)</f>
        <v>0</v>
      </c>
      <c r="BL155" s="187" t="s">
        <v>136</v>
      </c>
      <c r="BM155" s="211" t="s">
        <v>163</v>
      </c>
    </row>
    <row r="156" spans="1:65" s="100" customFormat="1">
      <c r="B156" s="99"/>
      <c r="D156" s="101" t="s">
        <v>138</v>
      </c>
      <c r="E156" s="102" t="s">
        <v>1</v>
      </c>
      <c r="F156" s="103" t="s">
        <v>164</v>
      </c>
      <c r="H156" s="104">
        <v>85.86</v>
      </c>
      <c r="L156" s="99"/>
      <c r="M156" s="105"/>
      <c r="N156" s="106"/>
      <c r="O156" s="106"/>
      <c r="P156" s="106"/>
      <c r="Q156" s="106"/>
      <c r="R156" s="106"/>
      <c r="S156" s="106"/>
      <c r="T156" s="107"/>
      <c r="AT156" s="102" t="s">
        <v>138</v>
      </c>
      <c r="AU156" s="102" t="s">
        <v>83</v>
      </c>
      <c r="AV156" s="100" t="s">
        <v>83</v>
      </c>
      <c r="AW156" s="100" t="s">
        <v>31</v>
      </c>
      <c r="AX156" s="100" t="s">
        <v>81</v>
      </c>
      <c r="AY156" s="102" t="s">
        <v>129</v>
      </c>
    </row>
    <row r="157" spans="1:65" s="16" customFormat="1" ht="21.75" customHeight="1">
      <c r="A157" s="151"/>
      <c r="B157" s="9"/>
      <c r="C157" s="88" t="s">
        <v>140</v>
      </c>
      <c r="D157" s="88" t="s">
        <v>132</v>
      </c>
      <c r="E157" s="89" t="s">
        <v>165</v>
      </c>
      <c r="F157" s="90" t="s">
        <v>166</v>
      </c>
      <c r="G157" s="91" t="s">
        <v>135</v>
      </c>
      <c r="H157" s="92">
        <v>3.4</v>
      </c>
      <c r="I157" s="93"/>
      <c r="J157" s="94">
        <f>ROUND(I157*H157,2)</f>
        <v>0</v>
      </c>
      <c r="K157" s="95"/>
      <c r="L157" s="9"/>
      <c r="M157" s="210" t="s">
        <v>1</v>
      </c>
      <c r="N157" s="96" t="s">
        <v>41</v>
      </c>
      <c r="O157" s="29"/>
      <c r="P157" s="97">
        <f>O157*H157</f>
        <v>0</v>
      </c>
      <c r="Q157" s="97">
        <v>0</v>
      </c>
      <c r="R157" s="97">
        <f>Q157*H157</f>
        <v>0</v>
      </c>
      <c r="S157" s="97">
        <v>0.11700000000000001</v>
      </c>
      <c r="T157" s="98">
        <f>S157*H157</f>
        <v>0.39779999999999999</v>
      </c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R157" s="211" t="s">
        <v>136</v>
      </c>
      <c r="AT157" s="211" t="s">
        <v>132</v>
      </c>
      <c r="AU157" s="211" t="s">
        <v>83</v>
      </c>
      <c r="AY157" s="187" t="s">
        <v>129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87" t="s">
        <v>81</v>
      </c>
      <c r="BK157" s="212">
        <f>ROUND(I157*H157,2)</f>
        <v>0</v>
      </c>
      <c r="BL157" s="187" t="s">
        <v>136</v>
      </c>
      <c r="BM157" s="211" t="s">
        <v>167</v>
      </c>
    </row>
    <row r="158" spans="1:65" s="109" customFormat="1">
      <c r="B158" s="108"/>
      <c r="D158" s="101" t="s">
        <v>138</v>
      </c>
      <c r="E158" s="110" t="s">
        <v>1</v>
      </c>
      <c r="F158" s="111" t="s">
        <v>168</v>
      </c>
      <c r="H158" s="110" t="s">
        <v>1</v>
      </c>
      <c r="L158" s="108"/>
      <c r="M158" s="112"/>
      <c r="N158" s="113"/>
      <c r="O158" s="113"/>
      <c r="P158" s="113"/>
      <c r="Q158" s="113"/>
      <c r="R158" s="113"/>
      <c r="S158" s="113"/>
      <c r="T158" s="114"/>
      <c r="AT158" s="110" t="s">
        <v>138</v>
      </c>
      <c r="AU158" s="110" t="s">
        <v>83</v>
      </c>
      <c r="AV158" s="109" t="s">
        <v>81</v>
      </c>
      <c r="AW158" s="109" t="s">
        <v>31</v>
      </c>
      <c r="AX158" s="109" t="s">
        <v>76</v>
      </c>
      <c r="AY158" s="110" t="s">
        <v>129</v>
      </c>
    </row>
    <row r="159" spans="1:65" s="100" customFormat="1">
      <c r="B159" s="99"/>
      <c r="D159" s="101" t="s">
        <v>138</v>
      </c>
      <c r="E159" s="102" t="s">
        <v>1</v>
      </c>
      <c r="F159" s="103" t="s">
        <v>146</v>
      </c>
      <c r="H159" s="104">
        <v>3.4</v>
      </c>
      <c r="L159" s="99"/>
      <c r="M159" s="105"/>
      <c r="N159" s="106"/>
      <c r="O159" s="106"/>
      <c r="P159" s="106"/>
      <c r="Q159" s="106"/>
      <c r="R159" s="106"/>
      <c r="S159" s="106"/>
      <c r="T159" s="107"/>
      <c r="AT159" s="102" t="s">
        <v>138</v>
      </c>
      <c r="AU159" s="102" t="s">
        <v>83</v>
      </c>
      <c r="AV159" s="100" t="s">
        <v>83</v>
      </c>
      <c r="AW159" s="100" t="s">
        <v>31</v>
      </c>
      <c r="AX159" s="100" t="s">
        <v>81</v>
      </c>
      <c r="AY159" s="102" t="s">
        <v>129</v>
      </c>
    </row>
    <row r="160" spans="1:65" s="16" customFormat="1" ht="16.5" customHeight="1">
      <c r="A160" s="151"/>
      <c r="B160" s="9"/>
      <c r="C160" s="88" t="s">
        <v>169</v>
      </c>
      <c r="D160" s="88" t="s">
        <v>132</v>
      </c>
      <c r="E160" s="89" t="s">
        <v>170</v>
      </c>
      <c r="F160" s="90" t="s">
        <v>171</v>
      </c>
      <c r="G160" s="91" t="s">
        <v>172</v>
      </c>
      <c r="H160" s="92">
        <v>15</v>
      </c>
      <c r="I160" s="93"/>
      <c r="J160" s="94">
        <f>ROUND(I160*H160,2)</f>
        <v>0</v>
      </c>
      <c r="K160" s="95"/>
      <c r="L160" s="9"/>
      <c r="M160" s="210" t="s">
        <v>1</v>
      </c>
      <c r="N160" s="96" t="s">
        <v>41</v>
      </c>
      <c r="O160" s="29"/>
      <c r="P160" s="97">
        <f>O160*H160</f>
        <v>0</v>
      </c>
      <c r="Q160" s="97">
        <v>0</v>
      </c>
      <c r="R160" s="97">
        <f>Q160*H160</f>
        <v>0</v>
      </c>
      <c r="S160" s="97">
        <v>0</v>
      </c>
      <c r="T160" s="98">
        <f>S160*H160</f>
        <v>0</v>
      </c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R160" s="211" t="s">
        <v>136</v>
      </c>
      <c r="AT160" s="211" t="s">
        <v>132</v>
      </c>
      <c r="AU160" s="211" t="s">
        <v>83</v>
      </c>
      <c r="AY160" s="187" t="s">
        <v>129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87" t="s">
        <v>81</v>
      </c>
      <c r="BK160" s="212">
        <f>ROUND(I160*H160,2)</f>
        <v>0</v>
      </c>
      <c r="BL160" s="187" t="s">
        <v>136</v>
      </c>
      <c r="BM160" s="211" t="s">
        <v>173</v>
      </c>
    </row>
    <row r="161" spans="1:65" s="16" customFormat="1" ht="16.5" customHeight="1">
      <c r="A161" s="151"/>
      <c r="B161" s="9"/>
      <c r="C161" s="88" t="s">
        <v>174</v>
      </c>
      <c r="D161" s="88" t="s">
        <v>132</v>
      </c>
      <c r="E161" s="89" t="s">
        <v>175</v>
      </c>
      <c r="F161" s="90" t="s">
        <v>176</v>
      </c>
      <c r="G161" s="91" t="s">
        <v>172</v>
      </c>
      <c r="H161" s="92">
        <v>3</v>
      </c>
      <c r="I161" s="93"/>
      <c r="J161" s="94">
        <f>ROUND(I161*H161,2)</f>
        <v>0</v>
      </c>
      <c r="K161" s="95"/>
      <c r="L161" s="9"/>
      <c r="M161" s="210" t="s">
        <v>1</v>
      </c>
      <c r="N161" s="96" t="s">
        <v>41</v>
      </c>
      <c r="O161" s="29"/>
      <c r="P161" s="97">
        <f>O161*H161</f>
        <v>0</v>
      </c>
      <c r="Q161" s="97">
        <v>0</v>
      </c>
      <c r="R161" s="97">
        <f>Q161*H161</f>
        <v>0</v>
      </c>
      <c r="S161" s="97">
        <v>0</v>
      </c>
      <c r="T161" s="98">
        <f>S161*H161</f>
        <v>0</v>
      </c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R161" s="211" t="s">
        <v>136</v>
      </c>
      <c r="AT161" s="211" t="s">
        <v>132</v>
      </c>
      <c r="AU161" s="211" t="s">
        <v>83</v>
      </c>
      <c r="AY161" s="187" t="s">
        <v>129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87" t="s">
        <v>81</v>
      </c>
      <c r="BK161" s="212">
        <f>ROUND(I161*H161,2)</f>
        <v>0</v>
      </c>
      <c r="BL161" s="187" t="s">
        <v>136</v>
      </c>
      <c r="BM161" s="211" t="s">
        <v>177</v>
      </c>
    </row>
    <row r="162" spans="1:65" s="78" customFormat="1" ht="22.9" customHeight="1">
      <c r="B162" s="77"/>
      <c r="D162" s="79" t="s">
        <v>75</v>
      </c>
      <c r="E162" s="86" t="s">
        <v>178</v>
      </c>
      <c r="F162" s="86" t="s">
        <v>179</v>
      </c>
      <c r="J162" s="87">
        <f>BK162</f>
        <v>0</v>
      </c>
      <c r="L162" s="77"/>
      <c r="M162" s="82"/>
      <c r="N162" s="83"/>
      <c r="O162" s="83"/>
      <c r="P162" s="84">
        <f>SUM(P163:P169)</f>
        <v>0</v>
      </c>
      <c r="Q162" s="83"/>
      <c r="R162" s="84">
        <f>SUM(R163:R169)</f>
        <v>0</v>
      </c>
      <c r="S162" s="83"/>
      <c r="T162" s="85">
        <f>SUM(T163:T169)</f>
        <v>0</v>
      </c>
      <c r="AR162" s="79" t="s">
        <v>81</v>
      </c>
      <c r="AT162" s="208" t="s">
        <v>75</v>
      </c>
      <c r="AU162" s="208" t="s">
        <v>81</v>
      </c>
      <c r="AY162" s="79" t="s">
        <v>129</v>
      </c>
      <c r="BK162" s="209">
        <f>SUM(BK163:BK169)</f>
        <v>0</v>
      </c>
    </row>
    <row r="163" spans="1:65" s="16" customFormat="1" ht="16.5" customHeight="1">
      <c r="A163" s="151"/>
      <c r="B163" s="9"/>
      <c r="C163" s="88" t="s">
        <v>158</v>
      </c>
      <c r="D163" s="88" t="s">
        <v>132</v>
      </c>
      <c r="E163" s="89" t="s">
        <v>180</v>
      </c>
      <c r="F163" s="90" t="s">
        <v>181</v>
      </c>
      <c r="G163" s="91" t="s">
        <v>182</v>
      </c>
      <c r="H163" s="92">
        <v>1.081</v>
      </c>
      <c r="I163" s="93"/>
      <c r="J163" s="94">
        <f>ROUND(I163*H163,2)</f>
        <v>0</v>
      </c>
      <c r="K163" s="95"/>
      <c r="L163" s="9"/>
      <c r="M163" s="210" t="s">
        <v>1</v>
      </c>
      <c r="N163" s="96" t="s">
        <v>41</v>
      </c>
      <c r="O163" s="29"/>
      <c r="P163" s="97">
        <f>O163*H163</f>
        <v>0</v>
      </c>
      <c r="Q163" s="97">
        <v>0</v>
      </c>
      <c r="R163" s="97">
        <f>Q163*H163</f>
        <v>0</v>
      </c>
      <c r="S163" s="97">
        <v>0</v>
      </c>
      <c r="T163" s="98">
        <f>S163*H163</f>
        <v>0</v>
      </c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R163" s="211" t="s">
        <v>136</v>
      </c>
      <c r="AT163" s="211" t="s">
        <v>132</v>
      </c>
      <c r="AU163" s="211" t="s">
        <v>83</v>
      </c>
      <c r="AY163" s="187" t="s">
        <v>129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87" t="s">
        <v>81</v>
      </c>
      <c r="BK163" s="212">
        <f>ROUND(I163*H163,2)</f>
        <v>0</v>
      </c>
      <c r="BL163" s="187" t="s">
        <v>136</v>
      </c>
      <c r="BM163" s="211" t="s">
        <v>183</v>
      </c>
    </row>
    <row r="164" spans="1:65" s="16" customFormat="1" ht="33" customHeight="1">
      <c r="A164" s="151"/>
      <c r="B164" s="9"/>
      <c r="C164" s="88" t="s">
        <v>184</v>
      </c>
      <c r="D164" s="88" t="s">
        <v>132</v>
      </c>
      <c r="E164" s="89" t="s">
        <v>185</v>
      </c>
      <c r="F164" s="90" t="s">
        <v>186</v>
      </c>
      <c r="G164" s="91" t="s">
        <v>182</v>
      </c>
      <c r="H164" s="92">
        <v>1.081</v>
      </c>
      <c r="I164" s="93"/>
      <c r="J164" s="94">
        <f>ROUND(I164*H164,2)</f>
        <v>0</v>
      </c>
      <c r="K164" s="95"/>
      <c r="L164" s="9"/>
      <c r="M164" s="210" t="s">
        <v>1</v>
      </c>
      <c r="N164" s="96" t="s">
        <v>41</v>
      </c>
      <c r="O164" s="29"/>
      <c r="P164" s="97">
        <f>O164*H164</f>
        <v>0</v>
      </c>
      <c r="Q164" s="97">
        <v>0</v>
      </c>
      <c r="R164" s="97">
        <f>Q164*H164</f>
        <v>0</v>
      </c>
      <c r="S164" s="97">
        <v>0</v>
      </c>
      <c r="T164" s="98">
        <f>S164*H164</f>
        <v>0</v>
      </c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R164" s="211" t="s">
        <v>136</v>
      </c>
      <c r="AT164" s="211" t="s">
        <v>132</v>
      </c>
      <c r="AU164" s="211" t="s">
        <v>83</v>
      </c>
      <c r="AY164" s="187" t="s">
        <v>129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87" t="s">
        <v>81</v>
      </c>
      <c r="BK164" s="212">
        <f>ROUND(I164*H164,2)</f>
        <v>0</v>
      </c>
      <c r="BL164" s="187" t="s">
        <v>136</v>
      </c>
      <c r="BM164" s="211" t="s">
        <v>187</v>
      </c>
    </row>
    <row r="165" spans="1:65" s="16" customFormat="1" ht="24.2" customHeight="1">
      <c r="A165" s="151"/>
      <c r="B165" s="9"/>
      <c r="C165" s="88" t="s">
        <v>188</v>
      </c>
      <c r="D165" s="88" t="s">
        <v>132</v>
      </c>
      <c r="E165" s="89" t="s">
        <v>189</v>
      </c>
      <c r="F165" s="90" t="s">
        <v>190</v>
      </c>
      <c r="G165" s="91" t="s">
        <v>182</v>
      </c>
      <c r="H165" s="92">
        <v>1.081</v>
      </c>
      <c r="I165" s="93"/>
      <c r="J165" s="94">
        <f>ROUND(I165*H165,2)</f>
        <v>0</v>
      </c>
      <c r="K165" s="95"/>
      <c r="L165" s="9"/>
      <c r="M165" s="210" t="s">
        <v>1</v>
      </c>
      <c r="N165" s="96" t="s">
        <v>41</v>
      </c>
      <c r="O165" s="29"/>
      <c r="P165" s="97">
        <f>O165*H165</f>
        <v>0</v>
      </c>
      <c r="Q165" s="97">
        <v>0</v>
      </c>
      <c r="R165" s="97">
        <f>Q165*H165</f>
        <v>0</v>
      </c>
      <c r="S165" s="97">
        <v>0</v>
      </c>
      <c r="T165" s="98">
        <f>S165*H165</f>
        <v>0</v>
      </c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R165" s="211" t="s">
        <v>136</v>
      </c>
      <c r="AT165" s="211" t="s">
        <v>132</v>
      </c>
      <c r="AU165" s="211" t="s">
        <v>83</v>
      </c>
      <c r="AY165" s="187" t="s">
        <v>129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87" t="s">
        <v>81</v>
      </c>
      <c r="BK165" s="212">
        <f>ROUND(I165*H165,2)</f>
        <v>0</v>
      </c>
      <c r="BL165" s="187" t="s">
        <v>136</v>
      </c>
      <c r="BM165" s="211" t="s">
        <v>191</v>
      </c>
    </row>
    <row r="166" spans="1:65" s="16" customFormat="1" ht="24.2" customHeight="1">
      <c r="A166" s="151"/>
      <c r="B166" s="9"/>
      <c r="C166" s="88" t="s">
        <v>192</v>
      </c>
      <c r="D166" s="88" t="s">
        <v>132</v>
      </c>
      <c r="E166" s="89" t="s">
        <v>193</v>
      </c>
      <c r="F166" s="90" t="s">
        <v>194</v>
      </c>
      <c r="G166" s="91" t="s">
        <v>182</v>
      </c>
      <c r="H166" s="92">
        <v>12.972</v>
      </c>
      <c r="I166" s="93"/>
      <c r="J166" s="94">
        <f>ROUND(I166*H166,2)</f>
        <v>0</v>
      </c>
      <c r="K166" s="95"/>
      <c r="L166" s="9"/>
      <c r="M166" s="210" t="s">
        <v>1</v>
      </c>
      <c r="N166" s="96" t="s">
        <v>41</v>
      </c>
      <c r="O166" s="29"/>
      <c r="P166" s="97">
        <f>O166*H166</f>
        <v>0</v>
      </c>
      <c r="Q166" s="97">
        <v>0</v>
      </c>
      <c r="R166" s="97">
        <f>Q166*H166</f>
        <v>0</v>
      </c>
      <c r="S166" s="97">
        <v>0</v>
      </c>
      <c r="T166" s="98">
        <f>S166*H166</f>
        <v>0</v>
      </c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R166" s="211" t="s">
        <v>136</v>
      </c>
      <c r="AT166" s="211" t="s">
        <v>132</v>
      </c>
      <c r="AU166" s="211" t="s">
        <v>83</v>
      </c>
      <c r="AY166" s="187" t="s">
        <v>129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87" t="s">
        <v>81</v>
      </c>
      <c r="BK166" s="212">
        <f>ROUND(I166*H166,2)</f>
        <v>0</v>
      </c>
      <c r="BL166" s="187" t="s">
        <v>136</v>
      </c>
      <c r="BM166" s="211" t="s">
        <v>195</v>
      </c>
    </row>
    <row r="167" spans="1:65" s="100" customFormat="1">
      <c r="B167" s="99"/>
      <c r="D167" s="101" t="s">
        <v>138</v>
      </c>
      <c r="F167" s="103" t="s">
        <v>196</v>
      </c>
      <c r="H167" s="104">
        <v>12.972</v>
      </c>
      <c r="L167" s="99"/>
      <c r="M167" s="105"/>
      <c r="N167" s="106"/>
      <c r="O167" s="106"/>
      <c r="P167" s="106"/>
      <c r="Q167" s="106"/>
      <c r="R167" s="106"/>
      <c r="S167" s="106"/>
      <c r="T167" s="107"/>
      <c r="AT167" s="102" t="s">
        <v>138</v>
      </c>
      <c r="AU167" s="102" t="s">
        <v>83</v>
      </c>
      <c r="AV167" s="100" t="s">
        <v>83</v>
      </c>
      <c r="AW167" s="100" t="s">
        <v>4</v>
      </c>
      <c r="AX167" s="100" t="s">
        <v>81</v>
      </c>
      <c r="AY167" s="102" t="s">
        <v>129</v>
      </c>
    </row>
    <row r="168" spans="1:65" s="16" customFormat="1" ht="49.15" customHeight="1">
      <c r="A168" s="151"/>
      <c r="B168" s="9"/>
      <c r="C168" s="88" t="s">
        <v>197</v>
      </c>
      <c r="D168" s="88" t="s">
        <v>132</v>
      </c>
      <c r="E168" s="89" t="s">
        <v>198</v>
      </c>
      <c r="F168" s="90" t="s">
        <v>199</v>
      </c>
      <c r="G168" s="91" t="s">
        <v>182</v>
      </c>
      <c r="H168" s="92">
        <v>0.39800000000000002</v>
      </c>
      <c r="I168" s="93"/>
      <c r="J168" s="94">
        <f>ROUND(I168*H168,2)</f>
        <v>0</v>
      </c>
      <c r="K168" s="95"/>
      <c r="L168" s="9"/>
      <c r="M168" s="210" t="s">
        <v>1</v>
      </c>
      <c r="N168" s="96" t="s">
        <v>41</v>
      </c>
      <c r="O168" s="29"/>
      <c r="P168" s="97">
        <f>O168*H168</f>
        <v>0</v>
      </c>
      <c r="Q168" s="97">
        <v>0</v>
      </c>
      <c r="R168" s="97">
        <f>Q168*H168</f>
        <v>0</v>
      </c>
      <c r="S168" s="97">
        <v>0</v>
      </c>
      <c r="T168" s="98">
        <f>S168*H168</f>
        <v>0</v>
      </c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R168" s="211" t="s">
        <v>136</v>
      </c>
      <c r="AT168" s="211" t="s">
        <v>132</v>
      </c>
      <c r="AU168" s="211" t="s">
        <v>83</v>
      </c>
      <c r="AY168" s="187" t="s">
        <v>129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7" t="s">
        <v>81</v>
      </c>
      <c r="BK168" s="212">
        <f>ROUND(I168*H168,2)</f>
        <v>0</v>
      </c>
      <c r="BL168" s="187" t="s">
        <v>136</v>
      </c>
      <c r="BM168" s="211" t="s">
        <v>200</v>
      </c>
    </row>
    <row r="169" spans="1:65" s="16" customFormat="1" ht="33" customHeight="1">
      <c r="A169" s="151"/>
      <c r="B169" s="9"/>
      <c r="C169" s="88" t="s">
        <v>201</v>
      </c>
      <c r="D169" s="88" t="s">
        <v>132</v>
      </c>
      <c r="E169" s="89" t="s">
        <v>202</v>
      </c>
      <c r="F169" s="90" t="s">
        <v>203</v>
      </c>
      <c r="G169" s="91" t="s">
        <v>182</v>
      </c>
      <c r="H169" s="92">
        <v>0.73099999999999998</v>
      </c>
      <c r="I169" s="93"/>
      <c r="J169" s="94">
        <f>ROUND(I169*H169,2)</f>
        <v>0</v>
      </c>
      <c r="K169" s="95"/>
      <c r="L169" s="9"/>
      <c r="M169" s="210" t="s">
        <v>1</v>
      </c>
      <c r="N169" s="96" t="s">
        <v>41</v>
      </c>
      <c r="O169" s="29"/>
      <c r="P169" s="97">
        <f>O169*H169</f>
        <v>0</v>
      </c>
      <c r="Q169" s="97">
        <v>0</v>
      </c>
      <c r="R169" s="97">
        <f>Q169*H169</f>
        <v>0</v>
      </c>
      <c r="S169" s="97">
        <v>0</v>
      </c>
      <c r="T169" s="98">
        <f>S169*H169</f>
        <v>0</v>
      </c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R169" s="211" t="s">
        <v>136</v>
      </c>
      <c r="AT169" s="211" t="s">
        <v>132</v>
      </c>
      <c r="AU169" s="211" t="s">
        <v>83</v>
      </c>
      <c r="AY169" s="187" t="s">
        <v>129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87" t="s">
        <v>81</v>
      </c>
      <c r="BK169" s="212">
        <f>ROUND(I169*H169,2)</f>
        <v>0</v>
      </c>
      <c r="BL169" s="187" t="s">
        <v>136</v>
      </c>
      <c r="BM169" s="211" t="s">
        <v>204</v>
      </c>
    </row>
    <row r="170" spans="1:65" s="78" customFormat="1" ht="22.9" customHeight="1">
      <c r="B170" s="77"/>
      <c r="D170" s="79" t="s">
        <v>75</v>
      </c>
      <c r="E170" s="86" t="s">
        <v>205</v>
      </c>
      <c r="F170" s="86" t="s">
        <v>206</v>
      </c>
      <c r="J170" s="87">
        <f>BK170</f>
        <v>0</v>
      </c>
      <c r="L170" s="77"/>
      <c r="M170" s="82"/>
      <c r="N170" s="83"/>
      <c r="O170" s="83"/>
      <c r="P170" s="84">
        <f>P171</f>
        <v>0</v>
      </c>
      <c r="Q170" s="83"/>
      <c r="R170" s="84">
        <f>R171</f>
        <v>0</v>
      </c>
      <c r="S170" s="83"/>
      <c r="T170" s="85">
        <f>T171</f>
        <v>0</v>
      </c>
      <c r="AR170" s="79" t="s">
        <v>81</v>
      </c>
      <c r="AT170" s="208" t="s">
        <v>75</v>
      </c>
      <c r="AU170" s="208" t="s">
        <v>81</v>
      </c>
      <c r="AY170" s="79" t="s">
        <v>129</v>
      </c>
      <c r="BK170" s="209">
        <f>BK171</f>
        <v>0</v>
      </c>
    </row>
    <row r="171" spans="1:65" s="16" customFormat="1" ht="21.75" customHeight="1">
      <c r="A171" s="151"/>
      <c r="B171" s="9"/>
      <c r="C171" s="88" t="s">
        <v>8</v>
      </c>
      <c r="D171" s="88" t="s">
        <v>132</v>
      </c>
      <c r="E171" s="89" t="s">
        <v>207</v>
      </c>
      <c r="F171" s="90" t="s">
        <v>208</v>
      </c>
      <c r="G171" s="91" t="s">
        <v>182</v>
      </c>
      <c r="H171" s="92">
        <v>0.31</v>
      </c>
      <c r="I171" s="93"/>
      <c r="J171" s="94">
        <f>ROUND(I171*H171,2)</f>
        <v>0</v>
      </c>
      <c r="K171" s="95"/>
      <c r="L171" s="9"/>
      <c r="M171" s="210" t="s">
        <v>1</v>
      </c>
      <c r="N171" s="96" t="s">
        <v>41</v>
      </c>
      <c r="O171" s="29"/>
      <c r="P171" s="97">
        <f>O171*H171</f>
        <v>0</v>
      </c>
      <c r="Q171" s="97">
        <v>0</v>
      </c>
      <c r="R171" s="97">
        <f>Q171*H171</f>
        <v>0</v>
      </c>
      <c r="S171" s="97">
        <v>0</v>
      </c>
      <c r="T171" s="98">
        <f>S171*H171</f>
        <v>0</v>
      </c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R171" s="211" t="s">
        <v>136</v>
      </c>
      <c r="AT171" s="211" t="s">
        <v>132</v>
      </c>
      <c r="AU171" s="211" t="s">
        <v>83</v>
      </c>
      <c r="AY171" s="187" t="s">
        <v>129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87" t="s">
        <v>81</v>
      </c>
      <c r="BK171" s="212">
        <f>ROUND(I171*H171,2)</f>
        <v>0</v>
      </c>
      <c r="BL171" s="187" t="s">
        <v>136</v>
      </c>
      <c r="BM171" s="211" t="s">
        <v>209</v>
      </c>
    </row>
    <row r="172" spans="1:65" s="78" customFormat="1" ht="25.9" customHeight="1">
      <c r="B172" s="77"/>
      <c r="D172" s="79" t="s">
        <v>75</v>
      </c>
      <c r="E172" s="80" t="s">
        <v>210</v>
      </c>
      <c r="F172" s="80" t="s">
        <v>211</v>
      </c>
      <c r="J172" s="81">
        <f>BK172</f>
        <v>0</v>
      </c>
      <c r="L172" s="77"/>
      <c r="M172" s="82"/>
      <c r="N172" s="83"/>
      <c r="O172" s="83"/>
      <c r="P172" s="84">
        <f>P173+P176+P181+P187+P192+P228+P237+P243+P248+P264+P285+P300+P330+P348</f>
        <v>0</v>
      </c>
      <c r="Q172" s="83"/>
      <c r="R172" s="84">
        <f>R173+R176+R181+R187+R192+R228+R237+R243+R248+R264+R285+R300+R330+R348</f>
        <v>1.40810239</v>
      </c>
      <c r="S172" s="83"/>
      <c r="T172" s="85">
        <f>T173+T176+T181+T187+T192+T228+T237+T243+T248+T264+T285+T300+T330+T348</f>
        <v>0.68338242999999987</v>
      </c>
      <c r="AR172" s="79" t="s">
        <v>83</v>
      </c>
      <c r="AT172" s="208" t="s">
        <v>75</v>
      </c>
      <c r="AU172" s="208" t="s">
        <v>76</v>
      </c>
      <c r="AY172" s="79" t="s">
        <v>129</v>
      </c>
      <c r="BK172" s="209">
        <f>BK173+BK176+BK181+BK187+BK192+BK228+BK237+BK243+BK248+BK264+BK285+BK300+BK330+BK348</f>
        <v>0</v>
      </c>
    </row>
    <row r="173" spans="1:65" s="78" customFormat="1" ht="22.9" customHeight="1">
      <c r="B173" s="77"/>
      <c r="D173" s="79" t="s">
        <v>75</v>
      </c>
      <c r="E173" s="86" t="s">
        <v>212</v>
      </c>
      <c r="F173" s="86" t="s">
        <v>213</v>
      </c>
      <c r="J173" s="87">
        <f>BK173</f>
        <v>0</v>
      </c>
      <c r="L173" s="77"/>
      <c r="M173" s="82"/>
      <c r="N173" s="83"/>
      <c r="O173" s="83"/>
      <c r="P173" s="84">
        <f>SUM(P174:P175)</f>
        <v>0</v>
      </c>
      <c r="Q173" s="83"/>
      <c r="R173" s="84">
        <f>SUM(R174:R175)</f>
        <v>1.4400000000000001E-3</v>
      </c>
      <c r="S173" s="83"/>
      <c r="T173" s="85">
        <f>SUM(T174:T175)</f>
        <v>0</v>
      </c>
      <c r="AR173" s="79" t="s">
        <v>83</v>
      </c>
      <c r="AT173" s="208" t="s">
        <v>75</v>
      </c>
      <c r="AU173" s="208" t="s">
        <v>81</v>
      </c>
      <c r="AY173" s="79" t="s">
        <v>129</v>
      </c>
      <c r="BK173" s="209">
        <f>SUM(BK174:BK175)</f>
        <v>0</v>
      </c>
    </row>
    <row r="174" spans="1:65" s="16" customFormat="1" ht="16.5" customHeight="1">
      <c r="A174" s="151"/>
      <c r="B174" s="9"/>
      <c r="C174" s="88" t="s">
        <v>214</v>
      </c>
      <c r="D174" s="88" t="s">
        <v>132</v>
      </c>
      <c r="E174" s="89" t="s">
        <v>215</v>
      </c>
      <c r="F174" s="90" t="s">
        <v>216</v>
      </c>
      <c r="G174" s="91" t="s">
        <v>217</v>
      </c>
      <c r="H174" s="92">
        <v>3</v>
      </c>
      <c r="I174" s="93"/>
      <c r="J174" s="94">
        <f>ROUND(I174*H174,2)</f>
        <v>0</v>
      </c>
      <c r="K174" s="95"/>
      <c r="L174" s="9"/>
      <c r="M174" s="210" t="s">
        <v>1</v>
      </c>
      <c r="N174" s="96" t="s">
        <v>41</v>
      </c>
      <c r="O174" s="29"/>
      <c r="P174" s="97">
        <f>O174*H174</f>
        <v>0</v>
      </c>
      <c r="Q174" s="97">
        <v>4.8000000000000001E-4</v>
      </c>
      <c r="R174" s="97">
        <f>Q174*H174</f>
        <v>1.4400000000000001E-3</v>
      </c>
      <c r="S174" s="97">
        <v>0</v>
      </c>
      <c r="T174" s="98">
        <f>S174*H174</f>
        <v>0</v>
      </c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R174" s="211" t="s">
        <v>214</v>
      </c>
      <c r="AT174" s="211" t="s">
        <v>132</v>
      </c>
      <c r="AU174" s="211" t="s">
        <v>83</v>
      </c>
      <c r="AY174" s="187" t="s">
        <v>129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87" t="s">
        <v>81</v>
      </c>
      <c r="BK174" s="212">
        <f>ROUND(I174*H174,2)</f>
        <v>0</v>
      </c>
      <c r="BL174" s="187" t="s">
        <v>214</v>
      </c>
      <c r="BM174" s="211" t="s">
        <v>218</v>
      </c>
    </row>
    <row r="175" spans="1:65" s="16" customFormat="1" ht="24.2" customHeight="1">
      <c r="A175" s="151"/>
      <c r="B175" s="9"/>
      <c r="C175" s="88" t="s">
        <v>219</v>
      </c>
      <c r="D175" s="88" t="s">
        <v>132</v>
      </c>
      <c r="E175" s="89" t="s">
        <v>220</v>
      </c>
      <c r="F175" s="90" t="s">
        <v>221</v>
      </c>
      <c r="G175" s="91" t="s">
        <v>182</v>
      </c>
      <c r="H175" s="92">
        <v>1E-3</v>
      </c>
      <c r="I175" s="93"/>
      <c r="J175" s="94">
        <f>ROUND(I175*H175,2)</f>
        <v>0</v>
      </c>
      <c r="K175" s="95"/>
      <c r="L175" s="9"/>
      <c r="M175" s="210" t="s">
        <v>1</v>
      </c>
      <c r="N175" s="96" t="s">
        <v>41</v>
      </c>
      <c r="O175" s="29"/>
      <c r="P175" s="97">
        <f>O175*H175</f>
        <v>0</v>
      </c>
      <c r="Q175" s="97">
        <v>0</v>
      </c>
      <c r="R175" s="97">
        <f>Q175*H175</f>
        <v>0</v>
      </c>
      <c r="S175" s="97">
        <v>0</v>
      </c>
      <c r="T175" s="98">
        <f>S175*H175</f>
        <v>0</v>
      </c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R175" s="211" t="s">
        <v>214</v>
      </c>
      <c r="AT175" s="211" t="s">
        <v>132</v>
      </c>
      <c r="AU175" s="211" t="s">
        <v>83</v>
      </c>
      <c r="AY175" s="187" t="s">
        <v>129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87" t="s">
        <v>81</v>
      </c>
      <c r="BK175" s="212">
        <f>ROUND(I175*H175,2)</f>
        <v>0</v>
      </c>
      <c r="BL175" s="187" t="s">
        <v>214</v>
      </c>
      <c r="BM175" s="211" t="s">
        <v>222</v>
      </c>
    </row>
    <row r="176" spans="1:65" s="78" customFormat="1" ht="22.9" customHeight="1">
      <c r="B176" s="77"/>
      <c r="D176" s="79" t="s">
        <v>75</v>
      </c>
      <c r="E176" s="86" t="s">
        <v>223</v>
      </c>
      <c r="F176" s="86" t="s">
        <v>224</v>
      </c>
      <c r="J176" s="87">
        <f>BK176</f>
        <v>0</v>
      </c>
      <c r="L176" s="77"/>
      <c r="M176" s="82"/>
      <c r="N176" s="83"/>
      <c r="O176" s="83"/>
      <c r="P176" s="84">
        <f>SUM(P177:P180)</f>
        <v>0</v>
      </c>
      <c r="Q176" s="83"/>
      <c r="R176" s="84">
        <f>SUM(R177:R180)</f>
        <v>7.0000000000000001E-3</v>
      </c>
      <c r="S176" s="83"/>
      <c r="T176" s="85">
        <f>SUM(T177:T180)</f>
        <v>0</v>
      </c>
      <c r="AR176" s="79" t="s">
        <v>83</v>
      </c>
      <c r="AT176" s="208" t="s">
        <v>75</v>
      </c>
      <c r="AU176" s="208" t="s">
        <v>81</v>
      </c>
      <c r="AY176" s="79" t="s">
        <v>129</v>
      </c>
      <c r="BK176" s="209">
        <f>SUM(BK177:BK180)</f>
        <v>0</v>
      </c>
    </row>
    <row r="177" spans="1:65" s="16" customFormat="1" ht="24.2" customHeight="1">
      <c r="A177" s="151"/>
      <c r="B177" s="9"/>
      <c r="C177" s="88" t="s">
        <v>225</v>
      </c>
      <c r="D177" s="88" t="s">
        <v>132</v>
      </c>
      <c r="E177" s="89" t="s">
        <v>226</v>
      </c>
      <c r="F177" s="90" t="s">
        <v>227</v>
      </c>
      <c r="G177" s="91" t="s">
        <v>217</v>
      </c>
      <c r="H177" s="92">
        <v>6</v>
      </c>
      <c r="I177" s="93"/>
      <c r="J177" s="94">
        <f>ROUND(I177*H177,2)</f>
        <v>0</v>
      </c>
      <c r="K177" s="95"/>
      <c r="L177" s="9"/>
      <c r="M177" s="210" t="s">
        <v>1</v>
      </c>
      <c r="N177" s="96" t="s">
        <v>41</v>
      </c>
      <c r="O177" s="29"/>
      <c r="P177" s="97">
        <f>O177*H177</f>
        <v>0</v>
      </c>
      <c r="Q177" s="97">
        <v>8.4000000000000003E-4</v>
      </c>
      <c r="R177" s="97">
        <f>Q177*H177</f>
        <v>5.0400000000000002E-3</v>
      </c>
      <c r="S177" s="97">
        <v>0</v>
      </c>
      <c r="T177" s="98">
        <f>S177*H177</f>
        <v>0</v>
      </c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R177" s="211" t="s">
        <v>214</v>
      </c>
      <c r="AT177" s="211" t="s">
        <v>132</v>
      </c>
      <c r="AU177" s="211" t="s">
        <v>83</v>
      </c>
      <c r="AY177" s="187" t="s">
        <v>129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87" t="s">
        <v>81</v>
      </c>
      <c r="BK177" s="212">
        <f>ROUND(I177*H177,2)</f>
        <v>0</v>
      </c>
      <c r="BL177" s="187" t="s">
        <v>214</v>
      </c>
      <c r="BM177" s="211" t="s">
        <v>228</v>
      </c>
    </row>
    <row r="178" spans="1:65" s="16" customFormat="1" ht="24.2" customHeight="1">
      <c r="A178" s="151"/>
      <c r="B178" s="9"/>
      <c r="C178" s="88" t="s">
        <v>229</v>
      </c>
      <c r="D178" s="88" t="s">
        <v>132</v>
      </c>
      <c r="E178" s="89" t="s">
        <v>230</v>
      </c>
      <c r="F178" s="90" t="s">
        <v>231</v>
      </c>
      <c r="G178" s="91" t="s">
        <v>217</v>
      </c>
      <c r="H178" s="92">
        <v>6</v>
      </c>
      <c r="I178" s="93"/>
      <c r="J178" s="94">
        <f>ROUND(I178*H178,2)</f>
        <v>0</v>
      </c>
      <c r="K178" s="95"/>
      <c r="L178" s="9"/>
      <c r="M178" s="210" t="s">
        <v>1</v>
      </c>
      <c r="N178" s="96" t="s">
        <v>41</v>
      </c>
      <c r="O178" s="29"/>
      <c r="P178" s="97">
        <f>O178*H178</f>
        <v>0</v>
      </c>
      <c r="Q178" s="97">
        <v>1.6000000000000001E-4</v>
      </c>
      <c r="R178" s="97">
        <f>Q178*H178</f>
        <v>9.6000000000000013E-4</v>
      </c>
      <c r="S178" s="97">
        <v>0</v>
      </c>
      <c r="T178" s="98">
        <f>S178*H178</f>
        <v>0</v>
      </c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R178" s="211" t="s">
        <v>214</v>
      </c>
      <c r="AT178" s="211" t="s">
        <v>132</v>
      </c>
      <c r="AU178" s="211" t="s">
        <v>83</v>
      </c>
      <c r="AY178" s="187" t="s">
        <v>129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87" t="s">
        <v>81</v>
      </c>
      <c r="BK178" s="212">
        <f>ROUND(I178*H178,2)</f>
        <v>0</v>
      </c>
      <c r="BL178" s="187" t="s">
        <v>214</v>
      </c>
      <c r="BM178" s="211" t="s">
        <v>232</v>
      </c>
    </row>
    <row r="179" spans="1:65" s="16" customFormat="1" ht="21.75" customHeight="1">
      <c r="A179" s="151"/>
      <c r="B179" s="9"/>
      <c r="C179" s="88" t="s">
        <v>233</v>
      </c>
      <c r="D179" s="88" t="s">
        <v>132</v>
      </c>
      <c r="E179" s="89" t="s">
        <v>234</v>
      </c>
      <c r="F179" s="90" t="s">
        <v>235</v>
      </c>
      <c r="G179" s="91" t="s">
        <v>236</v>
      </c>
      <c r="H179" s="92">
        <v>2</v>
      </c>
      <c r="I179" s="93"/>
      <c r="J179" s="94">
        <f>ROUND(I179*H179,2)</f>
        <v>0</v>
      </c>
      <c r="K179" s="95"/>
      <c r="L179" s="9"/>
      <c r="M179" s="210" t="s">
        <v>1</v>
      </c>
      <c r="N179" s="96" t="s">
        <v>41</v>
      </c>
      <c r="O179" s="29"/>
      <c r="P179" s="97">
        <f>O179*H179</f>
        <v>0</v>
      </c>
      <c r="Q179" s="97">
        <v>5.0000000000000001E-4</v>
      </c>
      <c r="R179" s="97">
        <f>Q179*H179</f>
        <v>1E-3</v>
      </c>
      <c r="S179" s="97">
        <v>0</v>
      </c>
      <c r="T179" s="98">
        <f>S179*H179</f>
        <v>0</v>
      </c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R179" s="211" t="s">
        <v>214</v>
      </c>
      <c r="AT179" s="211" t="s">
        <v>132</v>
      </c>
      <c r="AU179" s="211" t="s">
        <v>83</v>
      </c>
      <c r="AY179" s="187" t="s">
        <v>129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87" t="s">
        <v>81</v>
      </c>
      <c r="BK179" s="212">
        <f>ROUND(I179*H179,2)</f>
        <v>0</v>
      </c>
      <c r="BL179" s="187" t="s">
        <v>214</v>
      </c>
      <c r="BM179" s="211" t="s">
        <v>237</v>
      </c>
    </row>
    <row r="180" spans="1:65" s="16" customFormat="1" ht="24.2" customHeight="1">
      <c r="A180" s="151"/>
      <c r="B180" s="9"/>
      <c r="C180" s="88" t="s">
        <v>7</v>
      </c>
      <c r="D180" s="88" t="s">
        <v>132</v>
      </c>
      <c r="E180" s="89" t="s">
        <v>238</v>
      </c>
      <c r="F180" s="90" t="s">
        <v>239</v>
      </c>
      <c r="G180" s="91" t="s">
        <v>182</v>
      </c>
      <c r="H180" s="92">
        <v>7.0000000000000001E-3</v>
      </c>
      <c r="I180" s="93"/>
      <c r="J180" s="94">
        <f>ROUND(I180*H180,2)</f>
        <v>0</v>
      </c>
      <c r="K180" s="95"/>
      <c r="L180" s="9"/>
      <c r="M180" s="210" t="s">
        <v>1</v>
      </c>
      <c r="N180" s="96" t="s">
        <v>41</v>
      </c>
      <c r="O180" s="29"/>
      <c r="P180" s="97">
        <f>O180*H180</f>
        <v>0</v>
      </c>
      <c r="Q180" s="97">
        <v>0</v>
      </c>
      <c r="R180" s="97">
        <f>Q180*H180</f>
        <v>0</v>
      </c>
      <c r="S180" s="97">
        <v>0</v>
      </c>
      <c r="T180" s="98">
        <f>S180*H180</f>
        <v>0</v>
      </c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R180" s="211" t="s">
        <v>214</v>
      </c>
      <c r="AT180" s="211" t="s">
        <v>132</v>
      </c>
      <c r="AU180" s="211" t="s">
        <v>83</v>
      </c>
      <c r="AY180" s="187" t="s">
        <v>129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87" t="s">
        <v>81</v>
      </c>
      <c r="BK180" s="212">
        <f>ROUND(I180*H180,2)</f>
        <v>0</v>
      </c>
      <c r="BL180" s="187" t="s">
        <v>214</v>
      </c>
      <c r="BM180" s="211" t="s">
        <v>240</v>
      </c>
    </row>
    <row r="181" spans="1:65" s="78" customFormat="1" ht="22.9" customHeight="1">
      <c r="B181" s="77"/>
      <c r="D181" s="79" t="s">
        <v>75</v>
      </c>
      <c r="E181" s="86" t="s">
        <v>241</v>
      </c>
      <c r="F181" s="86" t="s">
        <v>242</v>
      </c>
      <c r="J181" s="87">
        <f>BK181</f>
        <v>0</v>
      </c>
      <c r="L181" s="77"/>
      <c r="M181" s="82"/>
      <c r="N181" s="83"/>
      <c r="O181" s="83"/>
      <c r="P181" s="84">
        <f>SUM(P182:P186)</f>
        <v>0</v>
      </c>
      <c r="Q181" s="83"/>
      <c r="R181" s="84">
        <f>SUM(R182:R186)</f>
        <v>3.4110000000000001E-2</v>
      </c>
      <c r="S181" s="83"/>
      <c r="T181" s="85">
        <f>SUM(T182:T186)</f>
        <v>0</v>
      </c>
      <c r="AR181" s="79" t="s">
        <v>83</v>
      </c>
      <c r="AT181" s="208" t="s">
        <v>75</v>
      </c>
      <c r="AU181" s="208" t="s">
        <v>81</v>
      </c>
      <c r="AY181" s="79" t="s">
        <v>129</v>
      </c>
      <c r="BK181" s="209">
        <f>SUM(BK182:BK186)</f>
        <v>0</v>
      </c>
    </row>
    <row r="182" spans="1:65" s="16" customFormat="1" ht="24.2" customHeight="1">
      <c r="A182" s="151"/>
      <c r="B182" s="9"/>
      <c r="C182" s="88" t="s">
        <v>243</v>
      </c>
      <c r="D182" s="88" t="s">
        <v>132</v>
      </c>
      <c r="E182" s="89" t="s">
        <v>244</v>
      </c>
      <c r="F182" s="90" t="s">
        <v>245</v>
      </c>
      <c r="G182" s="91" t="s">
        <v>246</v>
      </c>
      <c r="H182" s="92">
        <v>2</v>
      </c>
      <c r="I182" s="93"/>
      <c r="J182" s="94">
        <f>ROUND(I182*H182,2)</f>
        <v>0</v>
      </c>
      <c r="K182" s="95"/>
      <c r="L182" s="9"/>
      <c r="M182" s="210" t="s">
        <v>1</v>
      </c>
      <c r="N182" s="96" t="s">
        <v>41</v>
      </c>
      <c r="O182" s="29"/>
      <c r="P182" s="97">
        <f>O182*H182</f>
        <v>0</v>
      </c>
      <c r="Q182" s="97">
        <v>1.4970000000000001E-2</v>
      </c>
      <c r="R182" s="97">
        <f>Q182*H182</f>
        <v>2.9940000000000001E-2</v>
      </c>
      <c r="S182" s="97">
        <v>0</v>
      </c>
      <c r="T182" s="98">
        <f>S182*H182</f>
        <v>0</v>
      </c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R182" s="211" t="s">
        <v>214</v>
      </c>
      <c r="AT182" s="211" t="s">
        <v>132</v>
      </c>
      <c r="AU182" s="211" t="s">
        <v>83</v>
      </c>
      <c r="AY182" s="187" t="s">
        <v>129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87" t="s">
        <v>81</v>
      </c>
      <c r="BK182" s="212">
        <f>ROUND(I182*H182,2)</f>
        <v>0</v>
      </c>
      <c r="BL182" s="187" t="s">
        <v>214</v>
      </c>
      <c r="BM182" s="211" t="s">
        <v>247</v>
      </c>
    </row>
    <row r="183" spans="1:65" s="16" customFormat="1" ht="24.2" customHeight="1">
      <c r="A183" s="151"/>
      <c r="B183" s="9"/>
      <c r="C183" s="88" t="s">
        <v>248</v>
      </c>
      <c r="D183" s="88" t="s">
        <v>132</v>
      </c>
      <c r="E183" s="89" t="s">
        <v>249</v>
      </c>
      <c r="F183" s="90" t="s">
        <v>250</v>
      </c>
      <c r="G183" s="91" t="s">
        <v>246</v>
      </c>
      <c r="H183" s="92">
        <v>2</v>
      </c>
      <c r="I183" s="93"/>
      <c r="J183" s="94">
        <f>ROUND(I183*H183,2)</f>
        <v>0</v>
      </c>
      <c r="K183" s="95"/>
      <c r="L183" s="9"/>
      <c r="M183" s="210" t="s">
        <v>1</v>
      </c>
      <c r="N183" s="96" t="s">
        <v>41</v>
      </c>
      <c r="O183" s="29"/>
      <c r="P183" s="97">
        <f>O183*H183</f>
        <v>0</v>
      </c>
      <c r="Q183" s="97">
        <v>2.4000000000000001E-4</v>
      </c>
      <c r="R183" s="97">
        <f>Q183*H183</f>
        <v>4.8000000000000001E-4</v>
      </c>
      <c r="S183" s="97">
        <v>0</v>
      </c>
      <c r="T183" s="98">
        <f>S183*H183</f>
        <v>0</v>
      </c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R183" s="211" t="s">
        <v>214</v>
      </c>
      <c r="AT183" s="211" t="s">
        <v>132</v>
      </c>
      <c r="AU183" s="211" t="s">
        <v>83</v>
      </c>
      <c r="AY183" s="187" t="s">
        <v>129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87" t="s">
        <v>81</v>
      </c>
      <c r="BK183" s="212">
        <f>ROUND(I183*H183,2)</f>
        <v>0</v>
      </c>
      <c r="BL183" s="187" t="s">
        <v>214</v>
      </c>
      <c r="BM183" s="211" t="s">
        <v>251</v>
      </c>
    </row>
    <row r="184" spans="1:65" s="16" customFormat="1" ht="21.75" customHeight="1">
      <c r="A184" s="151"/>
      <c r="B184" s="9"/>
      <c r="C184" s="88" t="s">
        <v>252</v>
      </c>
      <c r="D184" s="88" t="s">
        <v>132</v>
      </c>
      <c r="E184" s="89" t="s">
        <v>253</v>
      </c>
      <c r="F184" s="90" t="s">
        <v>254</v>
      </c>
      <c r="G184" s="91" t="s">
        <v>246</v>
      </c>
      <c r="H184" s="92">
        <v>2</v>
      </c>
      <c r="I184" s="93"/>
      <c r="J184" s="94">
        <f>ROUND(I184*H184,2)</f>
        <v>0</v>
      </c>
      <c r="K184" s="95"/>
      <c r="L184" s="9"/>
      <c r="M184" s="210" t="s">
        <v>1</v>
      </c>
      <c r="N184" s="96" t="s">
        <v>41</v>
      </c>
      <c r="O184" s="29"/>
      <c r="P184" s="97">
        <f>O184*H184</f>
        <v>0</v>
      </c>
      <c r="Q184" s="97">
        <v>1.8E-3</v>
      </c>
      <c r="R184" s="97">
        <f>Q184*H184</f>
        <v>3.5999999999999999E-3</v>
      </c>
      <c r="S184" s="97">
        <v>0</v>
      </c>
      <c r="T184" s="98">
        <f>S184*H184</f>
        <v>0</v>
      </c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R184" s="211" t="s">
        <v>214</v>
      </c>
      <c r="AT184" s="211" t="s">
        <v>132</v>
      </c>
      <c r="AU184" s="211" t="s">
        <v>83</v>
      </c>
      <c r="AY184" s="187" t="s">
        <v>129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87" t="s">
        <v>81</v>
      </c>
      <c r="BK184" s="212">
        <f>ROUND(I184*H184,2)</f>
        <v>0</v>
      </c>
      <c r="BL184" s="187" t="s">
        <v>214</v>
      </c>
      <c r="BM184" s="211" t="s">
        <v>255</v>
      </c>
    </row>
    <row r="185" spans="1:65" s="16" customFormat="1" ht="16.5" customHeight="1">
      <c r="A185" s="151"/>
      <c r="B185" s="9"/>
      <c r="C185" s="88" t="s">
        <v>256</v>
      </c>
      <c r="D185" s="88" t="s">
        <v>132</v>
      </c>
      <c r="E185" s="89" t="s">
        <v>257</v>
      </c>
      <c r="F185" s="90" t="s">
        <v>258</v>
      </c>
      <c r="G185" s="91" t="s">
        <v>236</v>
      </c>
      <c r="H185" s="92">
        <v>1</v>
      </c>
      <c r="I185" s="93"/>
      <c r="J185" s="94">
        <f>ROUND(I185*H185,2)</f>
        <v>0</v>
      </c>
      <c r="K185" s="95"/>
      <c r="L185" s="9"/>
      <c r="M185" s="210" t="s">
        <v>1</v>
      </c>
      <c r="N185" s="96" t="s">
        <v>41</v>
      </c>
      <c r="O185" s="29"/>
      <c r="P185" s="97">
        <f>O185*H185</f>
        <v>0</v>
      </c>
      <c r="Q185" s="97">
        <v>9.0000000000000006E-5</v>
      </c>
      <c r="R185" s="97">
        <f>Q185*H185</f>
        <v>9.0000000000000006E-5</v>
      </c>
      <c r="S185" s="97">
        <v>0</v>
      </c>
      <c r="T185" s="98">
        <f>S185*H185</f>
        <v>0</v>
      </c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R185" s="211" t="s">
        <v>214</v>
      </c>
      <c r="AT185" s="211" t="s">
        <v>132</v>
      </c>
      <c r="AU185" s="211" t="s">
        <v>83</v>
      </c>
      <c r="AY185" s="187" t="s">
        <v>129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7" t="s">
        <v>81</v>
      </c>
      <c r="BK185" s="212">
        <f>ROUND(I185*H185,2)</f>
        <v>0</v>
      </c>
      <c r="BL185" s="187" t="s">
        <v>214</v>
      </c>
      <c r="BM185" s="211" t="s">
        <v>259</v>
      </c>
    </row>
    <row r="186" spans="1:65" s="16" customFormat="1" ht="24.2" customHeight="1">
      <c r="A186" s="151"/>
      <c r="B186" s="9"/>
      <c r="C186" s="88" t="s">
        <v>260</v>
      </c>
      <c r="D186" s="88" t="s">
        <v>132</v>
      </c>
      <c r="E186" s="89" t="s">
        <v>261</v>
      </c>
      <c r="F186" s="90" t="s">
        <v>262</v>
      </c>
      <c r="G186" s="91" t="s">
        <v>182</v>
      </c>
      <c r="H186" s="92">
        <v>3.4000000000000002E-2</v>
      </c>
      <c r="I186" s="93"/>
      <c r="J186" s="94">
        <f>ROUND(I186*H186,2)</f>
        <v>0</v>
      </c>
      <c r="K186" s="95"/>
      <c r="L186" s="9"/>
      <c r="M186" s="210" t="s">
        <v>1</v>
      </c>
      <c r="N186" s="96" t="s">
        <v>41</v>
      </c>
      <c r="O186" s="29"/>
      <c r="P186" s="97">
        <f>O186*H186</f>
        <v>0</v>
      </c>
      <c r="Q186" s="97">
        <v>0</v>
      </c>
      <c r="R186" s="97">
        <f>Q186*H186</f>
        <v>0</v>
      </c>
      <c r="S186" s="97">
        <v>0</v>
      </c>
      <c r="T186" s="98">
        <f>S186*H186</f>
        <v>0</v>
      </c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R186" s="211" t="s">
        <v>214</v>
      </c>
      <c r="AT186" s="211" t="s">
        <v>132</v>
      </c>
      <c r="AU186" s="211" t="s">
        <v>83</v>
      </c>
      <c r="AY186" s="187" t="s">
        <v>129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87" t="s">
        <v>81</v>
      </c>
      <c r="BK186" s="212">
        <f>ROUND(I186*H186,2)</f>
        <v>0</v>
      </c>
      <c r="BL186" s="187" t="s">
        <v>214</v>
      </c>
      <c r="BM186" s="211" t="s">
        <v>263</v>
      </c>
    </row>
    <row r="187" spans="1:65" s="78" customFormat="1" ht="22.9" customHeight="1">
      <c r="B187" s="77"/>
      <c r="D187" s="79" t="s">
        <v>75</v>
      </c>
      <c r="E187" s="86" t="s">
        <v>264</v>
      </c>
      <c r="F187" s="86" t="s">
        <v>265</v>
      </c>
      <c r="J187" s="87">
        <f>BK187</f>
        <v>0</v>
      </c>
      <c r="L187" s="77"/>
      <c r="M187" s="82"/>
      <c r="N187" s="83"/>
      <c r="O187" s="83"/>
      <c r="P187" s="84">
        <f>SUM(P188:P191)</f>
        <v>0</v>
      </c>
      <c r="Q187" s="83"/>
      <c r="R187" s="84">
        <f>SUM(R188:R191)</f>
        <v>6.672E-3</v>
      </c>
      <c r="S187" s="83"/>
      <c r="T187" s="85">
        <f>SUM(T188:T191)</f>
        <v>0.11424000000000001</v>
      </c>
      <c r="AR187" s="79" t="s">
        <v>83</v>
      </c>
      <c r="AT187" s="208" t="s">
        <v>75</v>
      </c>
      <c r="AU187" s="208" t="s">
        <v>81</v>
      </c>
      <c r="AY187" s="79" t="s">
        <v>129</v>
      </c>
      <c r="BK187" s="209">
        <f>SUM(BK188:BK191)</f>
        <v>0</v>
      </c>
    </row>
    <row r="188" spans="1:65" s="16" customFormat="1" ht="16.5" customHeight="1">
      <c r="A188" s="151"/>
      <c r="B188" s="9"/>
      <c r="C188" s="88" t="s">
        <v>266</v>
      </c>
      <c r="D188" s="88" t="s">
        <v>132</v>
      </c>
      <c r="E188" s="89" t="s">
        <v>267</v>
      </c>
      <c r="F188" s="90" t="s">
        <v>268</v>
      </c>
      <c r="G188" s="91" t="s">
        <v>135</v>
      </c>
      <c r="H188" s="92">
        <v>4.8</v>
      </c>
      <c r="I188" s="93"/>
      <c r="J188" s="94">
        <f>ROUND(I188*H188,2)</f>
        <v>0</v>
      </c>
      <c r="K188" s="95"/>
      <c r="L188" s="9"/>
      <c r="M188" s="210" t="s">
        <v>1</v>
      </c>
      <c r="N188" s="96" t="s">
        <v>41</v>
      </c>
      <c r="O188" s="29"/>
      <c r="P188" s="97">
        <f>O188*H188</f>
        <v>0</v>
      </c>
      <c r="Q188" s="97">
        <v>0</v>
      </c>
      <c r="R188" s="97">
        <f>Q188*H188</f>
        <v>0</v>
      </c>
      <c r="S188" s="97">
        <v>2.3800000000000002E-2</v>
      </c>
      <c r="T188" s="98">
        <f>S188*H188</f>
        <v>0.11424000000000001</v>
      </c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R188" s="211" t="s">
        <v>214</v>
      </c>
      <c r="AT188" s="211" t="s">
        <v>132</v>
      </c>
      <c r="AU188" s="211" t="s">
        <v>83</v>
      </c>
      <c r="AY188" s="187" t="s">
        <v>129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87" t="s">
        <v>81</v>
      </c>
      <c r="BK188" s="212">
        <f>ROUND(I188*H188,2)</f>
        <v>0</v>
      </c>
      <c r="BL188" s="187" t="s">
        <v>214</v>
      </c>
      <c r="BM188" s="211" t="s">
        <v>269</v>
      </c>
    </row>
    <row r="189" spans="1:65" s="100" customFormat="1">
      <c r="B189" s="99"/>
      <c r="D189" s="101" t="s">
        <v>138</v>
      </c>
      <c r="E189" s="102" t="s">
        <v>1</v>
      </c>
      <c r="F189" s="103" t="s">
        <v>270</v>
      </c>
      <c r="H189" s="104">
        <v>4.8</v>
      </c>
      <c r="L189" s="99"/>
      <c r="M189" s="105"/>
      <c r="N189" s="106"/>
      <c r="O189" s="106"/>
      <c r="P189" s="106"/>
      <c r="Q189" s="106"/>
      <c r="R189" s="106"/>
      <c r="S189" s="106"/>
      <c r="T189" s="107"/>
      <c r="AT189" s="102" t="s">
        <v>138</v>
      </c>
      <c r="AU189" s="102" t="s">
        <v>83</v>
      </c>
      <c r="AV189" s="100" t="s">
        <v>83</v>
      </c>
      <c r="AW189" s="100" t="s">
        <v>31</v>
      </c>
      <c r="AX189" s="100" t="s">
        <v>81</v>
      </c>
      <c r="AY189" s="102" t="s">
        <v>129</v>
      </c>
    </row>
    <row r="190" spans="1:65" s="16" customFormat="1" ht="16.5" customHeight="1">
      <c r="A190" s="151"/>
      <c r="B190" s="9"/>
      <c r="C190" s="88" t="s">
        <v>271</v>
      </c>
      <c r="D190" s="88" t="s">
        <v>132</v>
      </c>
      <c r="E190" s="89" t="s">
        <v>272</v>
      </c>
      <c r="F190" s="90" t="s">
        <v>273</v>
      </c>
      <c r="G190" s="91" t="s">
        <v>135</v>
      </c>
      <c r="H190" s="92">
        <v>4.8</v>
      </c>
      <c r="I190" s="93"/>
      <c r="J190" s="94">
        <f>ROUND(I190*H190,2)</f>
        <v>0</v>
      </c>
      <c r="K190" s="95"/>
      <c r="L190" s="9"/>
      <c r="M190" s="210" t="s">
        <v>1</v>
      </c>
      <c r="N190" s="96" t="s">
        <v>41</v>
      </c>
      <c r="O190" s="29"/>
      <c r="P190" s="97">
        <f>O190*H190</f>
        <v>0</v>
      </c>
      <c r="Q190" s="97">
        <v>1.39E-3</v>
      </c>
      <c r="R190" s="97">
        <f>Q190*H190</f>
        <v>6.672E-3</v>
      </c>
      <c r="S190" s="97">
        <v>0</v>
      </c>
      <c r="T190" s="98">
        <f>S190*H190</f>
        <v>0</v>
      </c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R190" s="211" t="s">
        <v>214</v>
      </c>
      <c r="AT190" s="211" t="s">
        <v>132</v>
      </c>
      <c r="AU190" s="211" t="s">
        <v>83</v>
      </c>
      <c r="AY190" s="187" t="s">
        <v>129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87" t="s">
        <v>81</v>
      </c>
      <c r="BK190" s="212">
        <f>ROUND(I190*H190,2)</f>
        <v>0</v>
      </c>
      <c r="BL190" s="187" t="s">
        <v>214</v>
      </c>
      <c r="BM190" s="211" t="s">
        <v>274</v>
      </c>
    </row>
    <row r="191" spans="1:65" s="16" customFormat="1" ht="16.5" customHeight="1">
      <c r="A191" s="151"/>
      <c r="B191" s="9"/>
      <c r="C191" s="88" t="s">
        <v>275</v>
      </c>
      <c r="D191" s="88" t="s">
        <v>132</v>
      </c>
      <c r="E191" s="89" t="s">
        <v>276</v>
      </c>
      <c r="F191" s="90" t="s">
        <v>277</v>
      </c>
      <c r="G191" s="91" t="s">
        <v>135</v>
      </c>
      <c r="H191" s="92">
        <v>4.8</v>
      </c>
      <c r="I191" s="93"/>
      <c r="J191" s="94">
        <f>ROUND(I191*H191,2)</f>
        <v>0</v>
      </c>
      <c r="K191" s="95"/>
      <c r="L191" s="9"/>
      <c r="M191" s="210" t="s">
        <v>1</v>
      </c>
      <c r="N191" s="96" t="s">
        <v>41</v>
      </c>
      <c r="O191" s="29"/>
      <c r="P191" s="97">
        <f>O191*H191</f>
        <v>0</v>
      </c>
      <c r="Q191" s="97">
        <v>0</v>
      </c>
      <c r="R191" s="97">
        <f>Q191*H191</f>
        <v>0</v>
      </c>
      <c r="S191" s="97">
        <v>0</v>
      </c>
      <c r="T191" s="98">
        <f>S191*H191</f>
        <v>0</v>
      </c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R191" s="211" t="s">
        <v>214</v>
      </c>
      <c r="AT191" s="211" t="s">
        <v>132</v>
      </c>
      <c r="AU191" s="211" t="s">
        <v>83</v>
      </c>
      <c r="AY191" s="187" t="s">
        <v>129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87" t="s">
        <v>81</v>
      </c>
      <c r="BK191" s="212">
        <f>ROUND(I191*H191,2)</f>
        <v>0</v>
      </c>
      <c r="BL191" s="187" t="s">
        <v>214</v>
      </c>
      <c r="BM191" s="211" t="s">
        <v>278</v>
      </c>
    </row>
    <row r="192" spans="1:65" s="78" customFormat="1" ht="22.9" customHeight="1">
      <c r="B192" s="77"/>
      <c r="D192" s="79" t="s">
        <v>75</v>
      </c>
      <c r="E192" s="86" t="s">
        <v>279</v>
      </c>
      <c r="F192" s="86" t="s">
        <v>280</v>
      </c>
      <c r="J192" s="87">
        <f>BK192</f>
        <v>0</v>
      </c>
      <c r="L192" s="77"/>
      <c r="M192" s="82"/>
      <c r="N192" s="83"/>
      <c r="O192" s="83"/>
      <c r="P192" s="84">
        <f>SUM(P193:P227)</f>
        <v>0</v>
      </c>
      <c r="Q192" s="83"/>
      <c r="R192" s="84">
        <f>SUM(R193:R227)</f>
        <v>0</v>
      </c>
      <c r="S192" s="83"/>
      <c r="T192" s="85">
        <f>SUM(T193:T227)</f>
        <v>0</v>
      </c>
      <c r="AR192" s="79" t="s">
        <v>83</v>
      </c>
      <c r="AT192" s="208" t="s">
        <v>75</v>
      </c>
      <c r="AU192" s="208" t="s">
        <v>81</v>
      </c>
      <c r="AY192" s="79" t="s">
        <v>129</v>
      </c>
      <c r="BK192" s="209">
        <f>SUM(BK193:BK227)</f>
        <v>0</v>
      </c>
    </row>
    <row r="193" spans="1:65" s="16" customFormat="1" ht="21.75" customHeight="1">
      <c r="A193" s="151"/>
      <c r="B193" s="9"/>
      <c r="C193" s="88" t="s">
        <v>281</v>
      </c>
      <c r="D193" s="88" t="s">
        <v>132</v>
      </c>
      <c r="E193" s="89" t="s">
        <v>282</v>
      </c>
      <c r="F193" s="90" t="s">
        <v>283</v>
      </c>
      <c r="G193" s="91" t="s">
        <v>284</v>
      </c>
      <c r="H193" s="92">
        <v>1</v>
      </c>
      <c r="I193" s="93"/>
      <c r="J193" s="94">
        <f t="shared" ref="J193:J227" si="0">ROUND(I193*H193,2)</f>
        <v>0</v>
      </c>
      <c r="K193" s="95"/>
      <c r="L193" s="9"/>
      <c r="M193" s="210" t="s">
        <v>1</v>
      </c>
      <c r="N193" s="96" t="s">
        <v>41</v>
      </c>
      <c r="O193" s="29"/>
      <c r="P193" s="97">
        <f t="shared" ref="P193:P227" si="1">O193*H193</f>
        <v>0</v>
      </c>
      <c r="Q193" s="97">
        <v>0</v>
      </c>
      <c r="R193" s="97">
        <f t="shared" ref="R193:R227" si="2">Q193*H193</f>
        <v>0</v>
      </c>
      <c r="S193" s="97">
        <v>0</v>
      </c>
      <c r="T193" s="98">
        <f t="shared" ref="T193:T227" si="3">S193*H193</f>
        <v>0</v>
      </c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R193" s="211" t="s">
        <v>214</v>
      </c>
      <c r="AT193" s="211" t="s">
        <v>132</v>
      </c>
      <c r="AU193" s="211" t="s">
        <v>83</v>
      </c>
      <c r="AY193" s="187" t="s">
        <v>129</v>
      </c>
      <c r="BE193" s="212">
        <f t="shared" ref="BE193:BE227" si="4">IF(N193="základní",J193,0)</f>
        <v>0</v>
      </c>
      <c r="BF193" s="212">
        <f t="shared" ref="BF193:BF227" si="5">IF(N193="snížená",J193,0)</f>
        <v>0</v>
      </c>
      <c r="BG193" s="212">
        <f t="shared" ref="BG193:BG227" si="6">IF(N193="zákl. přenesená",J193,0)</f>
        <v>0</v>
      </c>
      <c r="BH193" s="212">
        <f t="shared" ref="BH193:BH227" si="7">IF(N193="sníž. přenesená",J193,0)</f>
        <v>0</v>
      </c>
      <c r="BI193" s="212">
        <f t="shared" ref="BI193:BI227" si="8">IF(N193="nulová",J193,0)</f>
        <v>0</v>
      </c>
      <c r="BJ193" s="187" t="s">
        <v>81</v>
      </c>
      <c r="BK193" s="212">
        <f t="shared" ref="BK193:BK227" si="9">ROUND(I193*H193,2)</f>
        <v>0</v>
      </c>
      <c r="BL193" s="187" t="s">
        <v>214</v>
      </c>
      <c r="BM193" s="211" t="s">
        <v>285</v>
      </c>
    </row>
    <row r="194" spans="1:65" s="16" customFormat="1" ht="24.2" customHeight="1">
      <c r="A194" s="151"/>
      <c r="B194" s="9"/>
      <c r="C194" s="88" t="s">
        <v>286</v>
      </c>
      <c r="D194" s="88" t="s">
        <v>132</v>
      </c>
      <c r="E194" s="89" t="s">
        <v>287</v>
      </c>
      <c r="F194" s="90" t="s">
        <v>288</v>
      </c>
      <c r="G194" s="91" t="s">
        <v>284</v>
      </c>
      <c r="H194" s="92">
        <v>8</v>
      </c>
      <c r="I194" s="93"/>
      <c r="J194" s="94">
        <f t="shared" si="0"/>
        <v>0</v>
      </c>
      <c r="K194" s="95"/>
      <c r="L194" s="9"/>
      <c r="M194" s="210" t="s">
        <v>1</v>
      </c>
      <c r="N194" s="96" t="s">
        <v>41</v>
      </c>
      <c r="O194" s="29"/>
      <c r="P194" s="97">
        <f t="shared" si="1"/>
        <v>0</v>
      </c>
      <c r="Q194" s="97">
        <v>0</v>
      </c>
      <c r="R194" s="97">
        <f t="shared" si="2"/>
        <v>0</v>
      </c>
      <c r="S194" s="97">
        <v>0</v>
      </c>
      <c r="T194" s="98">
        <f t="shared" si="3"/>
        <v>0</v>
      </c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R194" s="211" t="s">
        <v>214</v>
      </c>
      <c r="AT194" s="211" t="s">
        <v>132</v>
      </c>
      <c r="AU194" s="211" t="s">
        <v>83</v>
      </c>
      <c r="AY194" s="187" t="s">
        <v>129</v>
      </c>
      <c r="BE194" s="212">
        <f t="shared" si="4"/>
        <v>0</v>
      </c>
      <c r="BF194" s="212">
        <f t="shared" si="5"/>
        <v>0</v>
      </c>
      <c r="BG194" s="212">
        <f t="shared" si="6"/>
        <v>0</v>
      </c>
      <c r="BH194" s="212">
        <f t="shared" si="7"/>
        <v>0</v>
      </c>
      <c r="BI194" s="212">
        <f t="shared" si="8"/>
        <v>0</v>
      </c>
      <c r="BJ194" s="187" t="s">
        <v>81</v>
      </c>
      <c r="BK194" s="212">
        <f t="shared" si="9"/>
        <v>0</v>
      </c>
      <c r="BL194" s="187" t="s">
        <v>214</v>
      </c>
      <c r="BM194" s="211" t="s">
        <v>289</v>
      </c>
    </row>
    <row r="195" spans="1:65" s="16" customFormat="1" ht="24.2" customHeight="1">
      <c r="A195" s="151"/>
      <c r="B195" s="9"/>
      <c r="C195" s="88" t="s">
        <v>290</v>
      </c>
      <c r="D195" s="88" t="s">
        <v>132</v>
      </c>
      <c r="E195" s="89" t="s">
        <v>291</v>
      </c>
      <c r="F195" s="90" t="s">
        <v>292</v>
      </c>
      <c r="G195" s="91" t="s">
        <v>217</v>
      </c>
      <c r="H195" s="92">
        <v>12</v>
      </c>
      <c r="I195" s="93"/>
      <c r="J195" s="94">
        <f t="shared" si="0"/>
        <v>0</v>
      </c>
      <c r="K195" s="95"/>
      <c r="L195" s="9"/>
      <c r="M195" s="210" t="s">
        <v>1</v>
      </c>
      <c r="N195" s="96" t="s">
        <v>41</v>
      </c>
      <c r="O195" s="29"/>
      <c r="P195" s="97">
        <f t="shared" si="1"/>
        <v>0</v>
      </c>
      <c r="Q195" s="97">
        <v>0</v>
      </c>
      <c r="R195" s="97">
        <f t="shared" si="2"/>
        <v>0</v>
      </c>
      <c r="S195" s="97">
        <v>0</v>
      </c>
      <c r="T195" s="98">
        <f t="shared" si="3"/>
        <v>0</v>
      </c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R195" s="211" t="s">
        <v>214</v>
      </c>
      <c r="AT195" s="211" t="s">
        <v>132</v>
      </c>
      <c r="AU195" s="211" t="s">
        <v>83</v>
      </c>
      <c r="AY195" s="187" t="s">
        <v>129</v>
      </c>
      <c r="BE195" s="212">
        <f t="shared" si="4"/>
        <v>0</v>
      </c>
      <c r="BF195" s="212">
        <f t="shared" si="5"/>
        <v>0</v>
      </c>
      <c r="BG195" s="212">
        <f t="shared" si="6"/>
        <v>0</v>
      </c>
      <c r="BH195" s="212">
        <f t="shared" si="7"/>
        <v>0</v>
      </c>
      <c r="BI195" s="212">
        <f t="shared" si="8"/>
        <v>0</v>
      </c>
      <c r="BJ195" s="187" t="s">
        <v>81</v>
      </c>
      <c r="BK195" s="212">
        <f t="shared" si="9"/>
        <v>0</v>
      </c>
      <c r="BL195" s="187" t="s">
        <v>214</v>
      </c>
      <c r="BM195" s="211" t="s">
        <v>293</v>
      </c>
    </row>
    <row r="196" spans="1:65" s="16" customFormat="1" ht="16.5" customHeight="1">
      <c r="A196" s="151"/>
      <c r="B196" s="9"/>
      <c r="C196" s="123" t="s">
        <v>294</v>
      </c>
      <c r="D196" s="123" t="s">
        <v>295</v>
      </c>
      <c r="E196" s="124" t="s">
        <v>296</v>
      </c>
      <c r="F196" s="125" t="s">
        <v>782</v>
      </c>
      <c r="G196" s="126" t="s">
        <v>217</v>
      </c>
      <c r="H196" s="127">
        <v>12</v>
      </c>
      <c r="I196" s="128"/>
      <c r="J196" s="129">
        <f t="shared" si="0"/>
        <v>0</v>
      </c>
      <c r="K196" s="130"/>
      <c r="L196" s="213"/>
      <c r="M196" s="214" t="s">
        <v>1</v>
      </c>
      <c r="N196" s="131" t="s">
        <v>41</v>
      </c>
      <c r="O196" s="29"/>
      <c r="P196" s="97">
        <f t="shared" si="1"/>
        <v>0</v>
      </c>
      <c r="Q196" s="97">
        <v>0</v>
      </c>
      <c r="R196" s="97">
        <f t="shared" si="2"/>
        <v>0</v>
      </c>
      <c r="S196" s="97">
        <v>0</v>
      </c>
      <c r="T196" s="98">
        <f t="shared" si="3"/>
        <v>0</v>
      </c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R196" s="211" t="s">
        <v>290</v>
      </c>
      <c r="AT196" s="211" t="s">
        <v>295</v>
      </c>
      <c r="AU196" s="211" t="s">
        <v>83</v>
      </c>
      <c r="AY196" s="187" t="s">
        <v>129</v>
      </c>
      <c r="BE196" s="212">
        <f t="shared" si="4"/>
        <v>0</v>
      </c>
      <c r="BF196" s="212">
        <f t="shared" si="5"/>
        <v>0</v>
      </c>
      <c r="BG196" s="212">
        <f t="shared" si="6"/>
        <v>0</v>
      </c>
      <c r="BH196" s="212">
        <f t="shared" si="7"/>
        <v>0</v>
      </c>
      <c r="BI196" s="212">
        <f t="shared" si="8"/>
        <v>0</v>
      </c>
      <c r="BJ196" s="187" t="s">
        <v>81</v>
      </c>
      <c r="BK196" s="212">
        <f t="shared" si="9"/>
        <v>0</v>
      </c>
      <c r="BL196" s="187" t="s">
        <v>214</v>
      </c>
      <c r="BM196" s="211" t="s">
        <v>297</v>
      </c>
    </row>
    <row r="197" spans="1:65" s="16" customFormat="1" ht="21.75" customHeight="1">
      <c r="A197" s="151"/>
      <c r="B197" s="9"/>
      <c r="C197" s="88" t="s">
        <v>298</v>
      </c>
      <c r="D197" s="88" t="s">
        <v>132</v>
      </c>
      <c r="E197" s="89" t="s">
        <v>299</v>
      </c>
      <c r="F197" s="90" t="s">
        <v>300</v>
      </c>
      <c r="G197" s="91" t="s">
        <v>236</v>
      </c>
      <c r="H197" s="92">
        <v>15</v>
      </c>
      <c r="I197" s="93"/>
      <c r="J197" s="94">
        <f t="shared" si="0"/>
        <v>0</v>
      </c>
      <c r="K197" s="95"/>
      <c r="L197" s="9"/>
      <c r="M197" s="210" t="s">
        <v>1</v>
      </c>
      <c r="N197" s="96" t="s">
        <v>41</v>
      </c>
      <c r="O197" s="29"/>
      <c r="P197" s="97">
        <f t="shared" si="1"/>
        <v>0</v>
      </c>
      <c r="Q197" s="97">
        <v>0</v>
      </c>
      <c r="R197" s="97">
        <f t="shared" si="2"/>
        <v>0</v>
      </c>
      <c r="S197" s="97">
        <v>0</v>
      </c>
      <c r="T197" s="98">
        <f t="shared" si="3"/>
        <v>0</v>
      </c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R197" s="211" t="s">
        <v>214</v>
      </c>
      <c r="AT197" s="211" t="s">
        <v>132</v>
      </c>
      <c r="AU197" s="211" t="s">
        <v>83</v>
      </c>
      <c r="AY197" s="187" t="s">
        <v>129</v>
      </c>
      <c r="BE197" s="212">
        <f t="shared" si="4"/>
        <v>0</v>
      </c>
      <c r="BF197" s="212">
        <f t="shared" si="5"/>
        <v>0</v>
      </c>
      <c r="BG197" s="212">
        <f t="shared" si="6"/>
        <v>0</v>
      </c>
      <c r="BH197" s="212">
        <f t="shared" si="7"/>
        <v>0</v>
      </c>
      <c r="BI197" s="212">
        <f t="shared" si="8"/>
        <v>0</v>
      </c>
      <c r="BJ197" s="187" t="s">
        <v>81</v>
      </c>
      <c r="BK197" s="212">
        <f t="shared" si="9"/>
        <v>0</v>
      </c>
      <c r="BL197" s="187" t="s">
        <v>214</v>
      </c>
      <c r="BM197" s="211" t="s">
        <v>301</v>
      </c>
    </row>
    <row r="198" spans="1:65" s="16" customFormat="1" ht="16.5" customHeight="1">
      <c r="A198" s="151"/>
      <c r="B198" s="9"/>
      <c r="C198" s="123" t="s">
        <v>302</v>
      </c>
      <c r="D198" s="123" t="s">
        <v>295</v>
      </c>
      <c r="E198" s="124" t="s">
        <v>303</v>
      </c>
      <c r="F198" s="125" t="s">
        <v>304</v>
      </c>
      <c r="G198" s="126" t="s">
        <v>236</v>
      </c>
      <c r="H198" s="127">
        <v>15</v>
      </c>
      <c r="I198" s="128"/>
      <c r="J198" s="129">
        <f t="shared" si="0"/>
        <v>0</v>
      </c>
      <c r="K198" s="130"/>
      <c r="L198" s="213"/>
      <c r="M198" s="214" t="s">
        <v>1</v>
      </c>
      <c r="N198" s="131" t="s">
        <v>41</v>
      </c>
      <c r="O198" s="29"/>
      <c r="P198" s="97">
        <f t="shared" si="1"/>
        <v>0</v>
      </c>
      <c r="Q198" s="97">
        <v>0</v>
      </c>
      <c r="R198" s="97">
        <f t="shared" si="2"/>
        <v>0</v>
      </c>
      <c r="S198" s="97">
        <v>0</v>
      </c>
      <c r="T198" s="98">
        <f t="shared" si="3"/>
        <v>0</v>
      </c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R198" s="211" t="s">
        <v>290</v>
      </c>
      <c r="AT198" s="211" t="s">
        <v>295</v>
      </c>
      <c r="AU198" s="211" t="s">
        <v>83</v>
      </c>
      <c r="AY198" s="187" t="s">
        <v>129</v>
      </c>
      <c r="BE198" s="212">
        <f t="shared" si="4"/>
        <v>0</v>
      </c>
      <c r="BF198" s="212">
        <f t="shared" si="5"/>
        <v>0</v>
      </c>
      <c r="BG198" s="212">
        <f t="shared" si="6"/>
        <v>0</v>
      </c>
      <c r="BH198" s="212">
        <f t="shared" si="7"/>
        <v>0</v>
      </c>
      <c r="BI198" s="212">
        <f t="shared" si="8"/>
        <v>0</v>
      </c>
      <c r="BJ198" s="187" t="s">
        <v>81</v>
      </c>
      <c r="BK198" s="212">
        <f t="shared" si="9"/>
        <v>0</v>
      </c>
      <c r="BL198" s="187" t="s">
        <v>214</v>
      </c>
      <c r="BM198" s="211" t="s">
        <v>305</v>
      </c>
    </row>
    <row r="199" spans="1:65" s="16" customFormat="1" ht="33" customHeight="1">
      <c r="A199" s="151"/>
      <c r="B199" s="9"/>
      <c r="C199" s="88" t="s">
        <v>306</v>
      </c>
      <c r="D199" s="88" t="s">
        <v>132</v>
      </c>
      <c r="E199" s="89" t="s">
        <v>307</v>
      </c>
      <c r="F199" s="90" t="s">
        <v>308</v>
      </c>
      <c r="G199" s="91" t="s">
        <v>217</v>
      </c>
      <c r="H199" s="92">
        <v>135</v>
      </c>
      <c r="I199" s="93"/>
      <c r="J199" s="94">
        <f t="shared" si="0"/>
        <v>0</v>
      </c>
      <c r="K199" s="95"/>
      <c r="L199" s="9"/>
      <c r="M199" s="210" t="s">
        <v>1</v>
      </c>
      <c r="N199" s="96" t="s">
        <v>41</v>
      </c>
      <c r="O199" s="29"/>
      <c r="P199" s="97">
        <f t="shared" si="1"/>
        <v>0</v>
      </c>
      <c r="Q199" s="97">
        <v>0</v>
      </c>
      <c r="R199" s="97">
        <f t="shared" si="2"/>
        <v>0</v>
      </c>
      <c r="S199" s="97">
        <v>0</v>
      </c>
      <c r="T199" s="98">
        <f t="shared" si="3"/>
        <v>0</v>
      </c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R199" s="211" t="s">
        <v>214</v>
      </c>
      <c r="AT199" s="211" t="s">
        <v>132</v>
      </c>
      <c r="AU199" s="211" t="s">
        <v>83</v>
      </c>
      <c r="AY199" s="187" t="s">
        <v>129</v>
      </c>
      <c r="BE199" s="212">
        <f t="shared" si="4"/>
        <v>0</v>
      </c>
      <c r="BF199" s="212">
        <f t="shared" si="5"/>
        <v>0</v>
      </c>
      <c r="BG199" s="212">
        <f t="shared" si="6"/>
        <v>0</v>
      </c>
      <c r="BH199" s="212">
        <f t="shared" si="7"/>
        <v>0</v>
      </c>
      <c r="BI199" s="212">
        <f t="shared" si="8"/>
        <v>0</v>
      </c>
      <c r="BJ199" s="187" t="s">
        <v>81</v>
      </c>
      <c r="BK199" s="212">
        <f t="shared" si="9"/>
        <v>0</v>
      </c>
      <c r="BL199" s="187" t="s">
        <v>214</v>
      </c>
      <c r="BM199" s="211" t="s">
        <v>309</v>
      </c>
    </row>
    <row r="200" spans="1:65" s="16" customFormat="1" ht="16.5" customHeight="1">
      <c r="A200" s="151"/>
      <c r="B200" s="9"/>
      <c r="C200" s="123" t="s">
        <v>310</v>
      </c>
      <c r="D200" s="123" t="s">
        <v>295</v>
      </c>
      <c r="E200" s="124" t="s">
        <v>311</v>
      </c>
      <c r="F200" s="125" t="s">
        <v>312</v>
      </c>
      <c r="G200" s="126" t="s">
        <v>217</v>
      </c>
      <c r="H200" s="127">
        <v>135</v>
      </c>
      <c r="I200" s="128"/>
      <c r="J200" s="129">
        <f t="shared" si="0"/>
        <v>0</v>
      </c>
      <c r="K200" s="130"/>
      <c r="L200" s="213"/>
      <c r="M200" s="214" t="s">
        <v>1</v>
      </c>
      <c r="N200" s="131" t="s">
        <v>41</v>
      </c>
      <c r="O200" s="29"/>
      <c r="P200" s="97">
        <f t="shared" si="1"/>
        <v>0</v>
      </c>
      <c r="Q200" s="97">
        <v>0</v>
      </c>
      <c r="R200" s="97">
        <f t="shared" si="2"/>
        <v>0</v>
      </c>
      <c r="S200" s="97">
        <v>0</v>
      </c>
      <c r="T200" s="98">
        <f t="shared" si="3"/>
        <v>0</v>
      </c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R200" s="211" t="s">
        <v>290</v>
      </c>
      <c r="AT200" s="211" t="s">
        <v>295</v>
      </c>
      <c r="AU200" s="211" t="s">
        <v>83</v>
      </c>
      <c r="AY200" s="187" t="s">
        <v>129</v>
      </c>
      <c r="BE200" s="212">
        <f t="shared" si="4"/>
        <v>0</v>
      </c>
      <c r="BF200" s="212">
        <f t="shared" si="5"/>
        <v>0</v>
      </c>
      <c r="BG200" s="212">
        <f t="shared" si="6"/>
        <v>0</v>
      </c>
      <c r="BH200" s="212">
        <f t="shared" si="7"/>
        <v>0</v>
      </c>
      <c r="BI200" s="212">
        <f t="shared" si="8"/>
        <v>0</v>
      </c>
      <c r="BJ200" s="187" t="s">
        <v>81</v>
      </c>
      <c r="BK200" s="212">
        <f t="shared" si="9"/>
        <v>0</v>
      </c>
      <c r="BL200" s="187" t="s">
        <v>214</v>
      </c>
      <c r="BM200" s="211" t="s">
        <v>313</v>
      </c>
    </row>
    <row r="201" spans="1:65" s="16" customFormat="1" ht="24.2" customHeight="1">
      <c r="A201" s="151"/>
      <c r="B201" s="9"/>
      <c r="C201" s="88" t="s">
        <v>314</v>
      </c>
      <c r="D201" s="88" t="s">
        <v>132</v>
      </c>
      <c r="E201" s="89" t="s">
        <v>315</v>
      </c>
      <c r="F201" s="90" t="s">
        <v>316</v>
      </c>
      <c r="G201" s="91" t="s">
        <v>217</v>
      </c>
      <c r="H201" s="92">
        <v>135</v>
      </c>
      <c r="I201" s="93"/>
      <c r="J201" s="94">
        <f t="shared" si="0"/>
        <v>0</v>
      </c>
      <c r="K201" s="95"/>
      <c r="L201" s="9"/>
      <c r="M201" s="210" t="s">
        <v>1</v>
      </c>
      <c r="N201" s="96" t="s">
        <v>41</v>
      </c>
      <c r="O201" s="29"/>
      <c r="P201" s="97">
        <f t="shared" si="1"/>
        <v>0</v>
      </c>
      <c r="Q201" s="97">
        <v>0</v>
      </c>
      <c r="R201" s="97">
        <f t="shared" si="2"/>
        <v>0</v>
      </c>
      <c r="S201" s="97">
        <v>0</v>
      </c>
      <c r="T201" s="98">
        <f t="shared" si="3"/>
        <v>0</v>
      </c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R201" s="211" t="s">
        <v>214</v>
      </c>
      <c r="AT201" s="211" t="s">
        <v>132</v>
      </c>
      <c r="AU201" s="211" t="s">
        <v>83</v>
      </c>
      <c r="AY201" s="187" t="s">
        <v>129</v>
      </c>
      <c r="BE201" s="212">
        <f t="shared" si="4"/>
        <v>0</v>
      </c>
      <c r="BF201" s="212">
        <f t="shared" si="5"/>
        <v>0</v>
      </c>
      <c r="BG201" s="212">
        <f t="shared" si="6"/>
        <v>0</v>
      </c>
      <c r="BH201" s="212">
        <f t="shared" si="7"/>
        <v>0</v>
      </c>
      <c r="BI201" s="212">
        <f t="shared" si="8"/>
        <v>0</v>
      </c>
      <c r="BJ201" s="187" t="s">
        <v>81</v>
      </c>
      <c r="BK201" s="212">
        <f t="shared" si="9"/>
        <v>0</v>
      </c>
      <c r="BL201" s="187" t="s">
        <v>214</v>
      </c>
      <c r="BM201" s="211" t="s">
        <v>317</v>
      </c>
    </row>
    <row r="202" spans="1:65" s="16" customFormat="1" ht="16.5" customHeight="1">
      <c r="A202" s="151"/>
      <c r="B202" s="9"/>
      <c r="C202" s="123" t="s">
        <v>318</v>
      </c>
      <c r="D202" s="123" t="s">
        <v>295</v>
      </c>
      <c r="E202" s="124" t="s">
        <v>319</v>
      </c>
      <c r="F202" s="125" t="s">
        <v>320</v>
      </c>
      <c r="G202" s="126" t="s">
        <v>217</v>
      </c>
      <c r="H202" s="127">
        <v>135</v>
      </c>
      <c r="I202" s="128"/>
      <c r="J202" s="129">
        <f t="shared" si="0"/>
        <v>0</v>
      </c>
      <c r="K202" s="130"/>
      <c r="L202" s="213"/>
      <c r="M202" s="214" t="s">
        <v>1</v>
      </c>
      <c r="N202" s="131" t="s">
        <v>41</v>
      </c>
      <c r="O202" s="29"/>
      <c r="P202" s="97">
        <f t="shared" si="1"/>
        <v>0</v>
      </c>
      <c r="Q202" s="97">
        <v>0</v>
      </c>
      <c r="R202" s="97">
        <f t="shared" si="2"/>
        <v>0</v>
      </c>
      <c r="S202" s="97">
        <v>0</v>
      </c>
      <c r="T202" s="98">
        <f t="shared" si="3"/>
        <v>0</v>
      </c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R202" s="211" t="s">
        <v>290</v>
      </c>
      <c r="AT202" s="211" t="s">
        <v>295</v>
      </c>
      <c r="AU202" s="211" t="s">
        <v>83</v>
      </c>
      <c r="AY202" s="187" t="s">
        <v>129</v>
      </c>
      <c r="BE202" s="212">
        <f t="shared" si="4"/>
        <v>0</v>
      </c>
      <c r="BF202" s="212">
        <f t="shared" si="5"/>
        <v>0</v>
      </c>
      <c r="BG202" s="212">
        <f t="shared" si="6"/>
        <v>0</v>
      </c>
      <c r="BH202" s="212">
        <f t="shared" si="7"/>
        <v>0</v>
      </c>
      <c r="BI202" s="212">
        <f t="shared" si="8"/>
        <v>0</v>
      </c>
      <c r="BJ202" s="187" t="s">
        <v>81</v>
      </c>
      <c r="BK202" s="212">
        <f t="shared" si="9"/>
        <v>0</v>
      </c>
      <c r="BL202" s="187" t="s">
        <v>214</v>
      </c>
      <c r="BM202" s="211" t="s">
        <v>321</v>
      </c>
    </row>
    <row r="203" spans="1:65" s="16" customFormat="1" ht="24.2" customHeight="1">
      <c r="A203" s="151"/>
      <c r="B203" s="9"/>
      <c r="C203" s="88" t="s">
        <v>322</v>
      </c>
      <c r="D203" s="88" t="s">
        <v>132</v>
      </c>
      <c r="E203" s="89" t="s">
        <v>323</v>
      </c>
      <c r="F203" s="90" t="s">
        <v>324</v>
      </c>
      <c r="G203" s="91" t="s">
        <v>217</v>
      </c>
      <c r="H203" s="92">
        <v>170</v>
      </c>
      <c r="I203" s="93"/>
      <c r="J203" s="94">
        <f t="shared" si="0"/>
        <v>0</v>
      </c>
      <c r="K203" s="95"/>
      <c r="L203" s="9"/>
      <c r="M203" s="210" t="s">
        <v>1</v>
      </c>
      <c r="N203" s="96" t="s">
        <v>41</v>
      </c>
      <c r="O203" s="29"/>
      <c r="P203" s="97">
        <f t="shared" si="1"/>
        <v>0</v>
      </c>
      <c r="Q203" s="97">
        <v>0</v>
      </c>
      <c r="R203" s="97">
        <f t="shared" si="2"/>
        <v>0</v>
      </c>
      <c r="S203" s="97">
        <v>0</v>
      </c>
      <c r="T203" s="98">
        <f t="shared" si="3"/>
        <v>0</v>
      </c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R203" s="211" t="s">
        <v>214</v>
      </c>
      <c r="AT203" s="211" t="s">
        <v>132</v>
      </c>
      <c r="AU203" s="211" t="s">
        <v>83</v>
      </c>
      <c r="AY203" s="187" t="s">
        <v>129</v>
      </c>
      <c r="BE203" s="212">
        <f t="shared" si="4"/>
        <v>0</v>
      </c>
      <c r="BF203" s="212">
        <f t="shared" si="5"/>
        <v>0</v>
      </c>
      <c r="BG203" s="212">
        <f t="shared" si="6"/>
        <v>0</v>
      </c>
      <c r="BH203" s="212">
        <f t="shared" si="7"/>
        <v>0</v>
      </c>
      <c r="BI203" s="212">
        <f t="shared" si="8"/>
        <v>0</v>
      </c>
      <c r="BJ203" s="187" t="s">
        <v>81</v>
      </c>
      <c r="BK203" s="212">
        <f t="shared" si="9"/>
        <v>0</v>
      </c>
      <c r="BL203" s="187" t="s">
        <v>214</v>
      </c>
      <c r="BM203" s="211" t="s">
        <v>325</v>
      </c>
    </row>
    <row r="204" spans="1:65" s="16" customFormat="1" ht="16.5" customHeight="1">
      <c r="A204" s="151"/>
      <c r="B204" s="9"/>
      <c r="C204" s="123" t="s">
        <v>326</v>
      </c>
      <c r="D204" s="123" t="s">
        <v>295</v>
      </c>
      <c r="E204" s="124" t="s">
        <v>327</v>
      </c>
      <c r="F204" s="125" t="s">
        <v>328</v>
      </c>
      <c r="G204" s="126" t="s">
        <v>217</v>
      </c>
      <c r="H204" s="127">
        <v>170</v>
      </c>
      <c r="I204" s="128"/>
      <c r="J204" s="129">
        <f t="shared" si="0"/>
        <v>0</v>
      </c>
      <c r="K204" s="130"/>
      <c r="L204" s="213"/>
      <c r="M204" s="214" t="s">
        <v>1</v>
      </c>
      <c r="N204" s="131" t="s">
        <v>41</v>
      </c>
      <c r="O204" s="29"/>
      <c r="P204" s="97">
        <f t="shared" si="1"/>
        <v>0</v>
      </c>
      <c r="Q204" s="97">
        <v>0</v>
      </c>
      <c r="R204" s="97">
        <f t="shared" si="2"/>
        <v>0</v>
      </c>
      <c r="S204" s="97">
        <v>0</v>
      </c>
      <c r="T204" s="98">
        <f t="shared" si="3"/>
        <v>0</v>
      </c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R204" s="211" t="s">
        <v>290</v>
      </c>
      <c r="AT204" s="211" t="s">
        <v>295</v>
      </c>
      <c r="AU204" s="211" t="s">
        <v>83</v>
      </c>
      <c r="AY204" s="187" t="s">
        <v>129</v>
      </c>
      <c r="BE204" s="212">
        <f t="shared" si="4"/>
        <v>0</v>
      </c>
      <c r="BF204" s="212">
        <f t="shared" si="5"/>
        <v>0</v>
      </c>
      <c r="BG204" s="212">
        <f t="shared" si="6"/>
        <v>0</v>
      </c>
      <c r="BH204" s="212">
        <f t="shared" si="7"/>
        <v>0</v>
      </c>
      <c r="BI204" s="212">
        <f t="shared" si="8"/>
        <v>0</v>
      </c>
      <c r="BJ204" s="187" t="s">
        <v>81</v>
      </c>
      <c r="BK204" s="212">
        <f t="shared" si="9"/>
        <v>0</v>
      </c>
      <c r="BL204" s="187" t="s">
        <v>214</v>
      </c>
      <c r="BM204" s="211" t="s">
        <v>329</v>
      </c>
    </row>
    <row r="205" spans="1:65" s="16" customFormat="1" ht="33" customHeight="1">
      <c r="A205" s="151"/>
      <c r="B205" s="9"/>
      <c r="C205" s="88" t="s">
        <v>330</v>
      </c>
      <c r="D205" s="88" t="s">
        <v>132</v>
      </c>
      <c r="E205" s="89" t="s">
        <v>331</v>
      </c>
      <c r="F205" s="90" t="s">
        <v>332</v>
      </c>
      <c r="G205" s="91" t="s">
        <v>217</v>
      </c>
      <c r="H205" s="92">
        <v>295</v>
      </c>
      <c r="I205" s="93"/>
      <c r="J205" s="94">
        <f t="shared" si="0"/>
        <v>0</v>
      </c>
      <c r="K205" s="95"/>
      <c r="L205" s="9"/>
      <c r="M205" s="210" t="s">
        <v>1</v>
      </c>
      <c r="N205" s="96" t="s">
        <v>41</v>
      </c>
      <c r="O205" s="29"/>
      <c r="P205" s="97">
        <f t="shared" si="1"/>
        <v>0</v>
      </c>
      <c r="Q205" s="97">
        <v>0</v>
      </c>
      <c r="R205" s="97">
        <f t="shared" si="2"/>
        <v>0</v>
      </c>
      <c r="S205" s="97">
        <v>0</v>
      </c>
      <c r="T205" s="98">
        <f t="shared" si="3"/>
        <v>0</v>
      </c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R205" s="211" t="s">
        <v>214</v>
      </c>
      <c r="AT205" s="211" t="s">
        <v>132</v>
      </c>
      <c r="AU205" s="211" t="s">
        <v>83</v>
      </c>
      <c r="AY205" s="187" t="s">
        <v>129</v>
      </c>
      <c r="BE205" s="212">
        <f t="shared" si="4"/>
        <v>0</v>
      </c>
      <c r="BF205" s="212">
        <f t="shared" si="5"/>
        <v>0</v>
      </c>
      <c r="BG205" s="212">
        <f t="shared" si="6"/>
        <v>0</v>
      </c>
      <c r="BH205" s="212">
        <f t="shared" si="7"/>
        <v>0</v>
      </c>
      <c r="BI205" s="212">
        <f t="shared" si="8"/>
        <v>0</v>
      </c>
      <c r="BJ205" s="187" t="s">
        <v>81</v>
      </c>
      <c r="BK205" s="212">
        <f t="shared" si="9"/>
        <v>0</v>
      </c>
      <c r="BL205" s="187" t="s">
        <v>214</v>
      </c>
      <c r="BM205" s="211" t="s">
        <v>333</v>
      </c>
    </row>
    <row r="206" spans="1:65" s="16" customFormat="1" ht="16.5" customHeight="1">
      <c r="A206" s="151"/>
      <c r="B206" s="9"/>
      <c r="C206" s="123" t="s">
        <v>334</v>
      </c>
      <c r="D206" s="123" t="s">
        <v>295</v>
      </c>
      <c r="E206" s="124" t="s">
        <v>335</v>
      </c>
      <c r="F206" s="125" t="s">
        <v>336</v>
      </c>
      <c r="G206" s="126" t="s">
        <v>217</v>
      </c>
      <c r="H206" s="127">
        <v>295</v>
      </c>
      <c r="I206" s="128"/>
      <c r="J206" s="129">
        <f t="shared" si="0"/>
        <v>0</v>
      </c>
      <c r="K206" s="130"/>
      <c r="L206" s="213"/>
      <c r="M206" s="214" t="s">
        <v>1</v>
      </c>
      <c r="N206" s="131" t="s">
        <v>41</v>
      </c>
      <c r="O206" s="29"/>
      <c r="P206" s="97">
        <f t="shared" si="1"/>
        <v>0</v>
      </c>
      <c r="Q206" s="97">
        <v>0</v>
      </c>
      <c r="R206" s="97">
        <f t="shared" si="2"/>
        <v>0</v>
      </c>
      <c r="S206" s="97">
        <v>0</v>
      </c>
      <c r="T206" s="98">
        <f t="shared" si="3"/>
        <v>0</v>
      </c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R206" s="211" t="s">
        <v>290</v>
      </c>
      <c r="AT206" s="211" t="s">
        <v>295</v>
      </c>
      <c r="AU206" s="211" t="s">
        <v>83</v>
      </c>
      <c r="AY206" s="187" t="s">
        <v>129</v>
      </c>
      <c r="BE206" s="212">
        <f t="shared" si="4"/>
        <v>0</v>
      </c>
      <c r="BF206" s="212">
        <f t="shared" si="5"/>
        <v>0</v>
      </c>
      <c r="BG206" s="212">
        <f t="shared" si="6"/>
        <v>0</v>
      </c>
      <c r="BH206" s="212">
        <f t="shared" si="7"/>
        <v>0</v>
      </c>
      <c r="BI206" s="212">
        <f t="shared" si="8"/>
        <v>0</v>
      </c>
      <c r="BJ206" s="187" t="s">
        <v>81</v>
      </c>
      <c r="BK206" s="212">
        <f t="shared" si="9"/>
        <v>0</v>
      </c>
      <c r="BL206" s="187" t="s">
        <v>214</v>
      </c>
      <c r="BM206" s="211" t="s">
        <v>337</v>
      </c>
    </row>
    <row r="207" spans="1:65" s="16" customFormat="1" ht="24.2" customHeight="1">
      <c r="A207" s="151"/>
      <c r="B207" s="9"/>
      <c r="C207" s="88" t="s">
        <v>338</v>
      </c>
      <c r="D207" s="88" t="s">
        <v>132</v>
      </c>
      <c r="E207" s="89" t="s">
        <v>339</v>
      </c>
      <c r="F207" s="90" t="s">
        <v>340</v>
      </c>
      <c r="G207" s="91" t="s">
        <v>217</v>
      </c>
      <c r="H207" s="92">
        <v>35</v>
      </c>
      <c r="I207" s="93"/>
      <c r="J207" s="94">
        <f t="shared" si="0"/>
        <v>0</v>
      </c>
      <c r="K207" s="95"/>
      <c r="L207" s="9"/>
      <c r="M207" s="210" t="s">
        <v>1</v>
      </c>
      <c r="N207" s="96" t="s">
        <v>41</v>
      </c>
      <c r="O207" s="29"/>
      <c r="P207" s="97">
        <f t="shared" si="1"/>
        <v>0</v>
      </c>
      <c r="Q207" s="97">
        <v>0</v>
      </c>
      <c r="R207" s="97">
        <f t="shared" si="2"/>
        <v>0</v>
      </c>
      <c r="S207" s="97">
        <v>0</v>
      </c>
      <c r="T207" s="98">
        <f t="shared" si="3"/>
        <v>0</v>
      </c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R207" s="211" t="s">
        <v>214</v>
      </c>
      <c r="AT207" s="211" t="s">
        <v>132</v>
      </c>
      <c r="AU207" s="211" t="s">
        <v>83</v>
      </c>
      <c r="AY207" s="187" t="s">
        <v>129</v>
      </c>
      <c r="BE207" s="212">
        <f t="shared" si="4"/>
        <v>0</v>
      </c>
      <c r="BF207" s="212">
        <f t="shared" si="5"/>
        <v>0</v>
      </c>
      <c r="BG207" s="212">
        <f t="shared" si="6"/>
        <v>0</v>
      </c>
      <c r="BH207" s="212">
        <f t="shared" si="7"/>
        <v>0</v>
      </c>
      <c r="BI207" s="212">
        <f t="shared" si="8"/>
        <v>0</v>
      </c>
      <c r="BJ207" s="187" t="s">
        <v>81</v>
      </c>
      <c r="BK207" s="212">
        <f t="shared" si="9"/>
        <v>0</v>
      </c>
      <c r="BL207" s="187" t="s">
        <v>214</v>
      </c>
      <c r="BM207" s="211" t="s">
        <v>341</v>
      </c>
    </row>
    <row r="208" spans="1:65" s="16" customFormat="1" ht="16.5" customHeight="1">
      <c r="A208" s="151"/>
      <c r="B208" s="9"/>
      <c r="C208" s="123" t="s">
        <v>342</v>
      </c>
      <c r="D208" s="123" t="s">
        <v>295</v>
      </c>
      <c r="E208" s="124" t="s">
        <v>343</v>
      </c>
      <c r="F208" s="125" t="s">
        <v>344</v>
      </c>
      <c r="G208" s="126" t="s">
        <v>217</v>
      </c>
      <c r="H208" s="127">
        <v>35</v>
      </c>
      <c r="I208" s="128"/>
      <c r="J208" s="129">
        <f t="shared" si="0"/>
        <v>0</v>
      </c>
      <c r="K208" s="130"/>
      <c r="L208" s="213"/>
      <c r="M208" s="214" t="s">
        <v>1</v>
      </c>
      <c r="N208" s="131" t="s">
        <v>41</v>
      </c>
      <c r="O208" s="29"/>
      <c r="P208" s="97">
        <f t="shared" si="1"/>
        <v>0</v>
      </c>
      <c r="Q208" s="97">
        <v>0</v>
      </c>
      <c r="R208" s="97">
        <f t="shared" si="2"/>
        <v>0</v>
      </c>
      <c r="S208" s="97">
        <v>0</v>
      </c>
      <c r="T208" s="98">
        <f t="shared" si="3"/>
        <v>0</v>
      </c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R208" s="211" t="s">
        <v>290</v>
      </c>
      <c r="AT208" s="211" t="s">
        <v>295</v>
      </c>
      <c r="AU208" s="211" t="s">
        <v>83</v>
      </c>
      <c r="AY208" s="187" t="s">
        <v>129</v>
      </c>
      <c r="BE208" s="212">
        <f t="shared" si="4"/>
        <v>0</v>
      </c>
      <c r="BF208" s="212">
        <f t="shared" si="5"/>
        <v>0</v>
      </c>
      <c r="BG208" s="212">
        <f t="shared" si="6"/>
        <v>0</v>
      </c>
      <c r="BH208" s="212">
        <f t="shared" si="7"/>
        <v>0</v>
      </c>
      <c r="BI208" s="212">
        <f t="shared" si="8"/>
        <v>0</v>
      </c>
      <c r="BJ208" s="187" t="s">
        <v>81</v>
      </c>
      <c r="BK208" s="212">
        <f t="shared" si="9"/>
        <v>0</v>
      </c>
      <c r="BL208" s="187" t="s">
        <v>214</v>
      </c>
      <c r="BM208" s="211" t="s">
        <v>345</v>
      </c>
    </row>
    <row r="209" spans="1:65" s="16" customFormat="1" ht="24.2" customHeight="1">
      <c r="A209" s="151"/>
      <c r="B209" s="9"/>
      <c r="C209" s="88" t="s">
        <v>346</v>
      </c>
      <c r="D209" s="88" t="s">
        <v>132</v>
      </c>
      <c r="E209" s="89" t="s">
        <v>347</v>
      </c>
      <c r="F209" s="90" t="s">
        <v>348</v>
      </c>
      <c r="G209" s="91" t="s">
        <v>236</v>
      </c>
      <c r="H209" s="92">
        <v>5</v>
      </c>
      <c r="I209" s="93"/>
      <c r="J209" s="94">
        <f t="shared" si="0"/>
        <v>0</v>
      </c>
      <c r="K209" s="95"/>
      <c r="L209" s="9"/>
      <c r="M209" s="210" t="s">
        <v>1</v>
      </c>
      <c r="N209" s="96" t="s">
        <v>41</v>
      </c>
      <c r="O209" s="29"/>
      <c r="P209" s="97">
        <f t="shared" si="1"/>
        <v>0</v>
      </c>
      <c r="Q209" s="97">
        <v>0</v>
      </c>
      <c r="R209" s="97">
        <f t="shared" si="2"/>
        <v>0</v>
      </c>
      <c r="S209" s="97">
        <v>0</v>
      </c>
      <c r="T209" s="98">
        <f t="shared" si="3"/>
        <v>0</v>
      </c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R209" s="211" t="s">
        <v>214</v>
      </c>
      <c r="AT209" s="211" t="s">
        <v>132</v>
      </c>
      <c r="AU209" s="211" t="s">
        <v>83</v>
      </c>
      <c r="AY209" s="187" t="s">
        <v>129</v>
      </c>
      <c r="BE209" s="212">
        <f t="shared" si="4"/>
        <v>0</v>
      </c>
      <c r="BF209" s="212">
        <f t="shared" si="5"/>
        <v>0</v>
      </c>
      <c r="BG209" s="212">
        <f t="shared" si="6"/>
        <v>0</v>
      </c>
      <c r="BH209" s="212">
        <f t="shared" si="7"/>
        <v>0</v>
      </c>
      <c r="BI209" s="212">
        <f t="shared" si="8"/>
        <v>0</v>
      </c>
      <c r="BJ209" s="187" t="s">
        <v>81</v>
      </c>
      <c r="BK209" s="212">
        <f t="shared" si="9"/>
        <v>0</v>
      </c>
      <c r="BL209" s="187" t="s">
        <v>214</v>
      </c>
      <c r="BM209" s="211" t="s">
        <v>349</v>
      </c>
    </row>
    <row r="210" spans="1:65" s="16" customFormat="1" ht="16.5" customHeight="1">
      <c r="A210" s="151"/>
      <c r="B210" s="9"/>
      <c r="C210" s="123" t="s">
        <v>350</v>
      </c>
      <c r="D210" s="123" t="s">
        <v>295</v>
      </c>
      <c r="E210" s="124" t="s">
        <v>351</v>
      </c>
      <c r="F210" s="125" t="s">
        <v>352</v>
      </c>
      <c r="G210" s="126" t="s">
        <v>236</v>
      </c>
      <c r="H210" s="127">
        <v>5</v>
      </c>
      <c r="I210" s="128"/>
      <c r="J210" s="129">
        <f t="shared" si="0"/>
        <v>0</v>
      </c>
      <c r="K210" s="130"/>
      <c r="L210" s="213"/>
      <c r="M210" s="214" t="s">
        <v>1</v>
      </c>
      <c r="N210" s="131" t="s">
        <v>41</v>
      </c>
      <c r="O210" s="29"/>
      <c r="P210" s="97">
        <f t="shared" si="1"/>
        <v>0</v>
      </c>
      <c r="Q210" s="97">
        <v>0</v>
      </c>
      <c r="R210" s="97">
        <f t="shared" si="2"/>
        <v>0</v>
      </c>
      <c r="S210" s="97">
        <v>0</v>
      </c>
      <c r="T210" s="98">
        <f t="shared" si="3"/>
        <v>0</v>
      </c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R210" s="211" t="s">
        <v>290</v>
      </c>
      <c r="AT210" s="211" t="s">
        <v>295</v>
      </c>
      <c r="AU210" s="211" t="s">
        <v>83</v>
      </c>
      <c r="AY210" s="187" t="s">
        <v>129</v>
      </c>
      <c r="BE210" s="212">
        <f t="shared" si="4"/>
        <v>0</v>
      </c>
      <c r="BF210" s="212">
        <f t="shared" si="5"/>
        <v>0</v>
      </c>
      <c r="BG210" s="212">
        <f t="shared" si="6"/>
        <v>0</v>
      </c>
      <c r="BH210" s="212">
        <f t="shared" si="7"/>
        <v>0</v>
      </c>
      <c r="BI210" s="212">
        <f t="shared" si="8"/>
        <v>0</v>
      </c>
      <c r="BJ210" s="187" t="s">
        <v>81</v>
      </c>
      <c r="BK210" s="212">
        <f t="shared" si="9"/>
        <v>0</v>
      </c>
      <c r="BL210" s="187" t="s">
        <v>214</v>
      </c>
      <c r="BM210" s="211" t="s">
        <v>353</v>
      </c>
    </row>
    <row r="211" spans="1:65" s="16" customFormat="1" ht="16.5" customHeight="1">
      <c r="A211" s="151"/>
      <c r="B211" s="9"/>
      <c r="C211" s="123" t="s">
        <v>354</v>
      </c>
      <c r="D211" s="123" t="s">
        <v>295</v>
      </c>
      <c r="E211" s="124" t="s">
        <v>355</v>
      </c>
      <c r="F211" s="125" t="s">
        <v>356</v>
      </c>
      <c r="G211" s="126" t="s">
        <v>236</v>
      </c>
      <c r="H211" s="127">
        <v>5</v>
      </c>
      <c r="I211" s="128"/>
      <c r="J211" s="129">
        <f t="shared" si="0"/>
        <v>0</v>
      </c>
      <c r="K211" s="130"/>
      <c r="L211" s="213"/>
      <c r="M211" s="214" t="s">
        <v>1</v>
      </c>
      <c r="N211" s="131" t="s">
        <v>41</v>
      </c>
      <c r="O211" s="29"/>
      <c r="P211" s="97">
        <f t="shared" si="1"/>
        <v>0</v>
      </c>
      <c r="Q211" s="97">
        <v>0</v>
      </c>
      <c r="R211" s="97">
        <f t="shared" si="2"/>
        <v>0</v>
      </c>
      <c r="S211" s="97">
        <v>0</v>
      </c>
      <c r="T211" s="98">
        <f t="shared" si="3"/>
        <v>0</v>
      </c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R211" s="211" t="s">
        <v>290</v>
      </c>
      <c r="AT211" s="211" t="s">
        <v>295</v>
      </c>
      <c r="AU211" s="211" t="s">
        <v>83</v>
      </c>
      <c r="AY211" s="187" t="s">
        <v>129</v>
      </c>
      <c r="BE211" s="212">
        <f t="shared" si="4"/>
        <v>0</v>
      </c>
      <c r="BF211" s="212">
        <f t="shared" si="5"/>
        <v>0</v>
      </c>
      <c r="BG211" s="212">
        <f t="shared" si="6"/>
        <v>0</v>
      </c>
      <c r="BH211" s="212">
        <f t="shared" si="7"/>
        <v>0</v>
      </c>
      <c r="BI211" s="212">
        <f t="shared" si="8"/>
        <v>0</v>
      </c>
      <c r="BJ211" s="187" t="s">
        <v>81</v>
      </c>
      <c r="BK211" s="212">
        <f t="shared" si="9"/>
        <v>0</v>
      </c>
      <c r="BL211" s="187" t="s">
        <v>214</v>
      </c>
      <c r="BM211" s="211" t="s">
        <v>357</v>
      </c>
    </row>
    <row r="212" spans="1:65" s="16" customFormat="1" ht="16.5" customHeight="1">
      <c r="A212" s="151"/>
      <c r="B212" s="9"/>
      <c r="C212" s="123" t="s">
        <v>358</v>
      </c>
      <c r="D212" s="123" t="s">
        <v>295</v>
      </c>
      <c r="E212" s="124" t="s">
        <v>359</v>
      </c>
      <c r="F212" s="125" t="s">
        <v>360</v>
      </c>
      <c r="G212" s="126" t="s">
        <v>236</v>
      </c>
      <c r="H212" s="127">
        <v>5</v>
      </c>
      <c r="I212" s="128"/>
      <c r="J212" s="129">
        <f t="shared" si="0"/>
        <v>0</v>
      </c>
      <c r="K212" s="130"/>
      <c r="L212" s="213"/>
      <c r="M212" s="214" t="s">
        <v>1</v>
      </c>
      <c r="N212" s="131" t="s">
        <v>41</v>
      </c>
      <c r="O212" s="29"/>
      <c r="P212" s="97">
        <f t="shared" si="1"/>
        <v>0</v>
      </c>
      <c r="Q212" s="97">
        <v>0</v>
      </c>
      <c r="R212" s="97">
        <f t="shared" si="2"/>
        <v>0</v>
      </c>
      <c r="S212" s="97">
        <v>0</v>
      </c>
      <c r="T212" s="98">
        <f t="shared" si="3"/>
        <v>0</v>
      </c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R212" s="211" t="s">
        <v>290</v>
      </c>
      <c r="AT212" s="211" t="s">
        <v>295</v>
      </c>
      <c r="AU212" s="211" t="s">
        <v>83</v>
      </c>
      <c r="AY212" s="187" t="s">
        <v>129</v>
      </c>
      <c r="BE212" s="212">
        <f t="shared" si="4"/>
        <v>0</v>
      </c>
      <c r="BF212" s="212">
        <f t="shared" si="5"/>
        <v>0</v>
      </c>
      <c r="BG212" s="212">
        <f t="shared" si="6"/>
        <v>0</v>
      </c>
      <c r="BH212" s="212">
        <f t="shared" si="7"/>
        <v>0</v>
      </c>
      <c r="BI212" s="212">
        <f t="shared" si="8"/>
        <v>0</v>
      </c>
      <c r="BJ212" s="187" t="s">
        <v>81</v>
      </c>
      <c r="BK212" s="212">
        <f t="shared" si="9"/>
        <v>0</v>
      </c>
      <c r="BL212" s="187" t="s">
        <v>214</v>
      </c>
      <c r="BM212" s="211" t="s">
        <v>361</v>
      </c>
    </row>
    <row r="213" spans="1:65" s="16" customFormat="1" ht="24.2" customHeight="1">
      <c r="A213" s="151"/>
      <c r="B213" s="9"/>
      <c r="C213" s="88" t="s">
        <v>362</v>
      </c>
      <c r="D213" s="88" t="s">
        <v>132</v>
      </c>
      <c r="E213" s="89" t="s">
        <v>363</v>
      </c>
      <c r="F213" s="90" t="s">
        <v>364</v>
      </c>
      <c r="G213" s="91" t="s">
        <v>236</v>
      </c>
      <c r="H213" s="92">
        <v>2</v>
      </c>
      <c r="I213" s="93"/>
      <c r="J213" s="94">
        <f t="shared" si="0"/>
        <v>0</v>
      </c>
      <c r="K213" s="95"/>
      <c r="L213" s="9"/>
      <c r="M213" s="210" t="s">
        <v>1</v>
      </c>
      <c r="N213" s="96" t="s">
        <v>41</v>
      </c>
      <c r="O213" s="29"/>
      <c r="P213" s="97">
        <f t="shared" si="1"/>
        <v>0</v>
      </c>
      <c r="Q213" s="97">
        <v>0</v>
      </c>
      <c r="R213" s="97">
        <f t="shared" si="2"/>
        <v>0</v>
      </c>
      <c r="S213" s="97">
        <v>0</v>
      </c>
      <c r="T213" s="98">
        <f t="shared" si="3"/>
        <v>0</v>
      </c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R213" s="211" t="s">
        <v>214</v>
      </c>
      <c r="AT213" s="211" t="s">
        <v>132</v>
      </c>
      <c r="AU213" s="211" t="s">
        <v>83</v>
      </c>
      <c r="AY213" s="187" t="s">
        <v>129</v>
      </c>
      <c r="BE213" s="212">
        <f t="shared" si="4"/>
        <v>0</v>
      </c>
      <c r="BF213" s="212">
        <f t="shared" si="5"/>
        <v>0</v>
      </c>
      <c r="BG213" s="212">
        <f t="shared" si="6"/>
        <v>0</v>
      </c>
      <c r="BH213" s="212">
        <f t="shared" si="7"/>
        <v>0</v>
      </c>
      <c r="BI213" s="212">
        <f t="shared" si="8"/>
        <v>0</v>
      </c>
      <c r="BJ213" s="187" t="s">
        <v>81</v>
      </c>
      <c r="BK213" s="212">
        <f t="shared" si="9"/>
        <v>0</v>
      </c>
      <c r="BL213" s="187" t="s">
        <v>214</v>
      </c>
      <c r="BM213" s="211" t="s">
        <v>365</v>
      </c>
    </row>
    <row r="214" spans="1:65" s="16" customFormat="1" ht="16.5" customHeight="1">
      <c r="A214" s="151"/>
      <c r="B214" s="9"/>
      <c r="C214" s="123" t="s">
        <v>366</v>
      </c>
      <c r="D214" s="123" t="s">
        <v>295</v>
      </c>
      <c r="E214" s="124" t="s">
        <v>367</v>
      </c>
      <c r="F214" s="125" t="s">
        <v>368</v>
      </c>
      <c r="G214" s="126" t="s">
        <v>236</v>
      </c>
      <c r="H214" s="127">
        <v>2</v>
      </c>
      <c r="I214" s="128"/>
      <c r="J214" s="129">
        <f t="shared" si="0"/>
        <v>0</v>
      </c>
      <c r="K214" s="130"/>
      <c r="L214" s="213"/>
      <c r="M214" s="214" t="s">
        <v>1</v>
      </c>
      <c r="N214" s="131" t="s">
        <v>41</v>
      </c>
      <c r="O214" s="29"/>
      <c r="P214" s="97">
        <f t="shared" si="1"/>
        <v>0</v>
      </c>
      <c r="Q214" s="97">
        <v>0</v>
      </c>
      <c r="R214" s="97">
        <f t="shared" si="2"/>
        <v>0</v>
      </c>
      <c r="S214" s="97">
        <v>0</v>
      </c>
      <c r="T214" s="98">
        <f t="shared" si="3"/>
        <v>0</v>
      </c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R214" s="211" t="s">
        <v>290</v>
      </c>
      <c r="AT214" s="211" t="s">
        <v>295</v>
      </c>
      <c r="AU214" s="211" t="s">
        <v>83</v>
      </c>
      <c r="AY214" s="187" t="s">
        <v>129</v>
      </c>
      <c r="BE214" s="212">
        <f t="shared" si="4"/>
        <v>0</v>
      </c>
      <c r="BF214" s="212">
        <f t="shared" si="5"/>
        <v>0</v>
      </c>
      <c r="BG214" s="212">
        <f t="shared" si="6"/>
        <v>0</v>
      </c>
      <c r="BH214" s="212">
        <f t="shared" si="7"/>
        <v>0</v>
      </c>
      <c r="BI214" s="212">
        <f t="shared" si="8"/>
        <v>0</v>
      </c>
      <c r="BJ214" s="187" t="s">
        <v>81</v>
      </c>
      <c r="BK214" s="212">
        <f t="shared" si="9"/>
        <v>0</v>
      </c>
      <c r="BL214" s="187" t="s">
        <v>214</v>
      </c>
      <c r="BM214" s="211" t="s">
        <v>369</v>
      </c>
    </row>
    <row r="215" spans="1:65" s="16" customFormat="1" ht="16.5" customHeight="1">
      <c r="A215" s="151"/>
      <c r="B215" s="9"/>
      <c r="C215" s="123" t="s">
        <v>370</v>
      </c>
      <c r="D215" s="123" t="s">
        <v>295</v>
      </c>
      <c r="E215" s="124" t="s">
        <v>371</v>
      </c>
      <c r="F215" s="125" t="s">
        <v>372</v>
      </c>
      <c r="G215" s="126" t="s">
        <v>236</v>
      </c>
      <c r="H215" s="127">
        <v>2</v>
      </c>
      <c r="I215" s="128"/>
      <c r="J215" s="129">
        <f t="shared" si="0"/>
        <v>0</v>
      </c>
      <c r="K215" s="130"/>
      <c r="L215" s="213"/>
      <c r="M215" s="214" t="s">
        <v>1</v>
      </c>
      <c r="N215" s="131" t="s">
        <v>41</v>
      </c>
      <c r="O215" s="29"/>
      <c r="P215" s="97">
        <f t="shared" si="1"/>
        <v>0</v>
      </c>
      <c r="Q215" s="97">
        <v>0</v>
      </c>
      <c r="R215" s="97">
        <f t="shared" si="2"/>
        <v>0</v>
      </c>
      <c r="S215" s="97">
        <v>0</v>
      </c>
      <c r="T215" s="98">
        <f t="shared" si="3"/>
        <v>0</v>
      </c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R215" s="211" t="s">
        <v>290</v>
      </c>
      <c r="AT215" s="211" t="s">
        <v>295</v>
      </c>
      <c r="AU215" s="211" t="s">
        <v>83</v>
      </c>
      <c r="AY215" s="187" t="s">
        <v>129</v>
      </c>
      <c r="BE215" s="212">
        <f t="shared" si="4"/>
        <v>0</v>
      </c>
      <c r="BF215" s="212">
        <f t="shared" si="5"/>
        <v>0</v>
      </c>
      <c r="BG215" s="212">
        <f t="shared" si="6"/>
        <v>0</v>
      </c>
      <c r="BH215" s="212">
        <f t="shared" si="7"/>
        <v>0</v>
      </c>
      <c r="BI215" s="212">
        <f t="shared" si="8"/>
        <v>0</v>
      </c>
      <c r="BJ215" s="187" t="s">
        <v>81</v>
      </c>
      <c r="BK215" s="212">
        <f t="shared" si="9"/>
        <v>0</v>
      </c>
      <c r="BL215" s="187" t="s">
        <v>214</v>
      </c>
      <c r="BM215" s="211" t="s">
        <v>373</v>
      </c>
    </row>
    <row r="216" spans="1:65" s="16" customFormat="1" ht="16.5" customHeight="1">
      <c r="A216" s="151"/>
      <c r="B216" s="9"/>
      <c r="C216" s="123" t="s">
        <v>374</v>
      </c>
      <c r="D216" s="123" t="s">
        <v>295</v>
      </c>
      <c r="E216" s="124" t="s">
        <v>359</v>
      </c>
      <c r="F216" s="125" t="s">
        <v>360</v>
      </c>
      <c r="G216" s="126" t="s">
        <v>236</v>
      </c>
      <c r="H216" s="127">
        <v>2</v>
      </c>
      <c r="I216" s="128"/>
      <c r="J216" s="129">
        <f t="shared" si="0"/>
        <v>0</v>
      </c>
      <c r="K216" s="130"/>
      <c r="L216" s="213"/>
      <c r="M216" s="214" t="s">
        <v>1</v>
      </c>
      <c r="N216" s="131" t="s">
        <v>41</v>
      </c>
      <c r="O216" s="29"/>
      <c r="P216" s="97">
        <f t="shared" si="1"/>
        <v>0</v>
      </c>
      <c r="Q216" s="97">
        <v>0</v>
      </c>
      <c r="R216" s="97">
        <f t="shared" si="2"/>
        <v>0</v>
      </c>
      <c r="S216" s="97">
        <v>0</v>
      </c>
      <c r="T216" s="98">
        <f t="shared" si="3"/>
        <v>0</v>
      </c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R216" s="211" t="s">
        <v>290</v>
      </c>
      <c r="AT216" s="211" t="s">
        <v>295</v>
      </c>
      <c r="AU216" s="211" t="s">
        <v>83</v>
      </c>
      <c r="AY216" s="187" t="s">
        <v>129</v>
      </c>
      <c r="BE216" s="212">
        <f t="shared" si="4"/>
        <v>0</v>
      </c>
      <c r="BF216" s="212">
        <f t="shared" si="5"/>
        <v>0</v>
      </c>
      <c r="BG216" s="212">
        <f t="shared" si="6"/>
        <v>0</v>
      </c>
      <c r="BH216" s="212">
        <f t="shared" si="7"/>
        <v>0</v>
      </c>
      <c r="BI216" s="212">
        <f t="shared" si="8"/>
        <v>0</v>
      </c>
      <c r="BJ216" s="187" t="s">
        <v>81</v>
      </c>
      <c r="BK216" s="212">
        <f t="shared" si="9"/>
        <v>0</v>
      </c>
      <c r="BL216" s="187" t="s">
        <v>214</v>
      </c>
      <c r="BM216" s="211" t="s">
        <v>375</v>
      </c>
    </row>
    <row r="217" spans="1:65" s="16" customFormat="1" ht="24.2" customHeight="1">
      <c r="A217" s="151"/>
      <c r="B217" s="9"/>
      <c r="C217" s="88" t="s">
        <v>376</v>
      </c>
      <c r="D217" s="88" t="s">
        <v>132</v>
      </c>
      <c r="E217" s="89" t="s">
        <v>377</v>
      </c>
      <c r="F217" s="90" t="s">
        <v>378</v>
      </c>
      <c r="G217" s="91" t="s">
        <v>236</v>
      </c>
      <c r="H217" s="92">
        <v>6</v>
      </c>
      <c r="I217" s="93"/>
      <c r="J217" s="94">
        <f t="shared" si="0"/>
        <v>0</v>
      </c>
      <c r="K217" s="95"/>
      <c r="L217" s="9"/>
      <c r="M217" s="210" t="s">
        <v>1</v>
      </c>
      <c r="N217" s="96" t="s">
        <v>41</v>
      </c>
      <c r="O217" s="29"/>
      <c r="P217" s="97">
        <f t="shared" si="1"/>
        <v>0</v>
      </c>
      <c r="Q217" s="97">
        <v>0</v>
      </c>
      <c r="R217" s="97">
        <f t="shared" si="2"/>
        <v>0</v>
      </c>
      <c r="S217" s="97">
        <v>0</v>
      </c>
      <c r="T217" s="98">
        <f t="shared" si="3"/>
        <v>0</v>
      </c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R217" s="211" t="s">
        <v>214</v>
      </c>
      <c r="AT217" s="211" t="s">
        <v>132</v>
      </c>
      <c r="AU217" s="211" t="s">
        <v>83</v>
      </c>
      <c r="AY217" s="187" t="s">
        <v>129</v>
      </c>
      <c r="BE217" s="212">
        <f t="shared" si="4"/>
        <v>0</v>
      </c>
      <c r="BF217" s="212">
        <f t="shared" si="5"/>
        <v>0</v>
      </c>
      <c r="BG217" s="212">
        <f t="shared" si="6"/>
        <v>0</v>
      </c>
      <c r="BH217" s="212">
        <f t="shared" si="7"/>
        <v>0</v>
      </c>
      <c r="BI217" s="212">
        <f t="shared" si="8"/>
        <v>0</v>
      </c>
      <c r="BJ217" s="187" t="s">
        <v>81</v>
      </c>
      <c r="BK217" s="212">
        <f t="shared" si="9"/>
        <v>0</v>
      </c>
      <c r="BL217" s="187" t="s">
        <v>214</v>
      </c>
      <c r="BM217" s="211" t="s">
        <v>379</v>
      </c>
    </row>
    <row r="218" spans="1:65" s="16" customFormat="1" ht="16.5" customHeight="1">
      <c r="A218" s="151"/>
      <c r="B218" s="9"/>
      <c r="C218" s="123" t="s">
        <v>380</v>
      </c>
      <c r="D218" s="123" t="s">
        <v>295</v>
      </c>
      <c r="E218" s="124" t="s">
        <v>381</v>
      </c>
      <c r="F218" s="125" t="s">
        <v>382</v>
      </c>
      <c r="G218" s="126" t="s">
        <v>236</v>
      </c>
      <c r="H218" s="127">
        <v>6</v>
      </c>
      <c r="I218" s="128"/>
      <c r="J218" s="129">
        <f t="shared" si="0"/>
        <v>0</v>
      </c>
      <c r="K218" s="130"/>
      <c r="L218" s="213"/>
      <c r="M218" s="214" t="s">
        <v>1</v>
      </c>
      <c r="N218" s="131" t="s">
        <v>41</v>
      </c>
      <c r="O218" s="29"/>
      <c r="P218" s="97">
        <f t="shared" si="1"/>
        <v>0</v>
      </c>
      <c r="Q218" s="97">
        <v>0</v>
      </c>
      <c r="R218" s="97">
        <f t="shared" si="2"/>
        <v>0</v>
      </c>
      <c r="S218" s="97">
        <v>0</v>
      </c>
      <c r="T218" s="98">
        <f t="shared" si="3"/>
        <v>0</v>
      </c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R218" s="211" t="s">
        <v>290</v>
      </c>
      <c r="AT218" s="211" t="s">
        <v>295</v>
      </c>
      <c r="AU218" s="211" t="s">
        <v>83</v>
      </c>
      <c r="AY218" s="187" t="s">
        <v>129</v>
      </c>
      <c r="BE218" s="212">
        <f t="shared" si="4"/>
        <v>0</v>
      </c>
      <c r="BF218" s="212">
        <f t="shared" si="5"/>
        <v>0</v>
      </c>
      <c r="BG218" s="212">
        <f t="shared" si="6"/>
        <v>0</v>
      </c>
      <c r="BH218" s="212">
        <f t="shared" si="7"/>
        <v>0</v>
      </c>
      <c r="BI218" s="212">
        <f t="shared" si="8"/>
        <v>0</v>
      </c>
      <c r="BJ218" s="187" t="s">
        <v>81</v>
      </c>
      <c r="BK218" s="212">
        <f t="shared" si="9"/>
        <v>0</v>
      </c>
      <c r="BL218" s="187" t="s">
        <v>214</v>
      </c>
      <c r="BM218" s="211" t="s">
        <v>383</v>
      </c>
    </row>
    <row r="219" spans="1:65" s="16" customFormat="1" ht="16.5" customHeight="1">
      <c r="A219" s="151"/>
      <c r="B219" s="9"/>
      <c r="C219" s="123" t="s">
        <v>384</v>
      </c>
      <c r="D219" s="123" t="s">
        <v>295</v>
      </c>
      <c r="E219" s="124" t="s">
        <v>359</v>
      </c>
      <c r="F219" s="125" t="s">
        <v>360</v>
      </c>
      <c r="G219" s="126" t="s">
        <v>236</v>
      </c>
      <c r="H219" s="127">
        <v>6</v>
      </c>
      <c r="I219" s="128"/>
      <c r="J219" s="129">
        <f t="shared" si="0"/>
        <v>0</v>
      </c>
      <c r="K219" s="130"/>
      <c r="L219" s="213"/>
      <c r="M219" s="214" t="s">
        <v>1</v>
      </c>
      <c r="N219" s="131" t="s">
        <v>41</v>
      </c>
      <c r="O219" s="29"/>
      <c r="P219" s="97">
        <f t="shared" si="1"/>
        <v>0</v>
      </c>
      <c r="Q219" s="97">
        <v>0</v>
      </c>
      <c r="R219" s="97">
        <f t="shared" si="2"/>
        <v>0</v>
      </c>
      <c r="S219" s="97">
        <v>0</v>
      </c>
      <c r="T219" s="98">
        <f t="shared" si="3"/>
        <v>0</v>
      </c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R219" s="211" t="s">
        <v>290</v>
      </c>
      <c r="AT219" s="211" t="s">
        <v>295</v>
      </c>
      <c r="AU219" s="211" t="s">
        <v>83</v>
      </c>
      <c r="AY219" s="187" t="s">
        <v>129</v>
      </c>
      <c r="BE219" s="212">
        <f t="shared" si="4"/>
        <v>0</v>
      </c>
      <c r="BF219" s="212">
        <f t="shared" si="5"/>
        <v>0</v>
      </c>
      <c r="BG219" s="212">
        <f t="shared" si="6"/>
        <v>0</v>
      </c>
      <c r="BH219" s="212">
        <f t="shared" si="7"/>
        <v>0</v>
      </c>
      <c r="BI219" s="212">
        <f t="shared" si="8"/>
        <v>0</v>
      </c>
      <c r="BJ219" s="187" t="s">
        <v>81</v>
      </c>
      <c r="BK219" s="212">
        <f t="shared" si="9"/>
        <v>0</v>
      </c>
      <c r="BL219" s="187" t="s">
        <v>214</v>
      </c>
      <c r="BM219" s="211" t="s">
        <v>385</v>
      </c>
    </row>
    <row r="220" spans="1:65" s="16" customFormat="1" ht="16.5" customHeight="1">
      <c r="A220" s="151"/>
      <c r="B220" s="9"/>
      <c r="C220" s="88" t="s">
        <v>386</v>
      </c>
      <c r="D220" s="88" t="s">
        <v>132</v>
      </c>
      <c r="E220" s="89" t="s">
        <v>387</v>
      </c>
      <c r="F220" s="90" t="s">
        <v>388</v>
      </c>
      <c r="G220" s="91" t="s">
        <v>389</v>
      </c>
      <c r="H220" s="92">
        <v>1</v>
      </c>
      <c r="I220" s="93"/>
      <c r="J220" s="94">
        <f t="shared" si="0"/>
        <v>0</v>
      </c>
      <c r="K220" s="95"/>
      <c r="L220" s="9"/>
      <c r="M220" s="210" t="s">
        <v>1</v>
      </c>
      <c r="N220" s="96" t="s">
        <v>41</v>
      </c>
      <c r="O220" s="29"/>
      <c r="P220" s="97">
        <f t="shared" si="1"/>
        <v>0</v>
      </c>
      <c r="Q220" s="97">
        <v>0</v>
      </c>
      <c r="R220" s="97">
        <f t="shared" si="2"/>
        <v>0</v>
      </c>
      <c r="S220" s="97">
        <v>0</v>
      </c>
      <c r="T220" s="98">
        <f t="shared" si="3"/>
        <v>0</v>
      </c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R220" s="211" t="s">
        <v>214</v>
      </c>
      <c r="AT220" s="211" t="s">
        <v>132</v>
      </c>
      <c r="AU220" s="211" t="s">
        <v>83</v>
      </c>
      <c r="AY220" s="187" t="s">
        <v>129</v>
      </c>
      <c r="BE220" s="212">
        <f t="shared" si="4"/>
        <v>0</v>
      </c>
      <c r="BF220" s="212">
        <f t="shared" si="5"/>
        <v>0</v>
      </c>
      <c r="BG220" s="212">
        <f t="shared" si="6"/>
        <v>0</v>
      </c>
      <c r="BH220" s="212">
        <f t="shared" si="7"/>
        <v>0</v>
      </c>
      <c r="BI220" s="212">
        <f t="shared" si="8"/>
        <v>0</v>
      </c>
      <c r="BJ220" s="187" t="s">
        <v>81</v>
      </c>
      <c r="BK220" s="212">
        <f t="shared" si="9"/>
        <v>0</v>
      </c>
      <c r="BL220" s="187" t="s">
        <v>214</v>
      </c>
      <c r="BM220" s="211" t="s">
        <v>390</v>
      </c>
    </row>
    <row r="221" spans="1:65" s="16" customFormat="1" ht="16.5" customHeight="1">
      <c r="A221" s="151"/>
      <c r="B221" s="9"/>
      <c r="C221" s="88" t="s">
        <v>391</v>
      </c>
      <c r="D221" s="88" t="s">
        <v>132</v>
      </c>
      <c r="E221" s="89" t="s">
        <v>392</v>
      </c>
      <c r="F221" s="90" t="s">
        <v>393</v>
      </c>
      <c r="G221" s="91" t="s">
        <v>284</v>
      </c>
      <c r="H221" s="92">
        <v>36</v>
      </c>
      <c r="I221" s="93"/>
      <c r="J221" s="94">
        <f t="shared" si="0"/>
        <v>0</v>
      </c>
      <c r="K221" s="95"/>
      <c r="L221" s="9"/>
      <c r="M221" s="210" t="s">
        <v>1</v>
      </c>
      <c r="N221" s="96" t="s">
        <v>41</v>
      </c>
      <c r="O221" s="29"/>
      <c r="P221" s="97">
        <f t="shared" si="1"/>
        <v>0</v>
      </c>
      <c r="Q221" s="97">
        <v>0</v>
      </c>
      <c r="R221" s="97">
        <f t="shared" si="2"/>
        <v>0</v>
      </c>
      <c r="S221" s="97">
        <v>0</v>
      </c>
      <c r="T221" s="98">
        <f t="shared" si="3"/>
        <v>0</v>
      </c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R221" s="211" t="s">
        <v>214</v>
      </c>
      <c r="AT221" s="211" t="s">
        <v>132</v>
      </c>
      <c r="AU221" s="211" t="s">
        <v>83</v>
      </c>
      <c r="AY221" s="187" t="s">
        <v>129</v>
      </c>
      <c r="BE221" s="212">
        <f t="shared" si="4"/>
        <v>0</v>
      </c>
      <c r="BF221" s="212">
        <f t="shared" si="5"/>
        <v>0</v>
      </c>
      <c r="BG221" s="212">
        <f t="shared" si="6"/>
        <v>0</v>
      </c>
      <c r="BH221" s="212">
        <f t="shared" si="7"/>
        <v>0</v>
      </c>
      <c r="BI221" s="212">
        <f t="shared" si="8"/>
        <v>0</v>
      </c>
      <c r="BJ221" s="187" t="s">
        <v>81</v>
      </c>
      <c r="BK221" s="212">
        <f t="shared" si="9"/>
        <v>0</v>
      </c>
      <c r="BL221" s="187" t="s">
        <v>214</v>
      </c>
      <c r="BM221" s="211" t="s">
        <v>394</v>
      </c>
    </row>
    <row r="222" spans="1:65" s="16" customFormat="1" ht="24.2" customHeight="1">
      <c r="A222" s="151"/>
      <c r="B222" s="9"/>
      <c r="C222" s="123" t="s">
        <v>395</v>
      </c>
      <c r="D222" s="123" t="s">
        <v>295</v>
      </c>
      <c r="E222" s="124" t="s">
        <v>396</v>
      </c>
      <c r="F222" s="125" t="s">
        <v>783</v>
      </c>
      <c r="G222" s="126" t="s">
        <v>236</v>
      </c>
      <c r="H222" s="127">
        <v>4</v>
      </c>
      <c r="I222" s="128"/>
      <c r="J222" s="129">
        <f t="shared" si="0"/>
        <v>0</v>
      </c>
      <c r="K222" s="130"/>
      <c r="L222" s="213"/>
      <c r="M222" s="214" t="s">
        <v>1</v>
      </c>
      <c r="N222" s="131" t="s">
        <v>41</v>
      </c>
      <c r="O222" s="29"/>
      <c r="P222" s="97">
        <f t="shared" si="1"/>
        <v>0</v>
      </c>
      <c r="Q222" s="97">
        <v>0</v>
      </c>
      <c r="R222" s="97">
        <f t="shared" si="2"/>
        <v>0</v>
      </c>
      <c r="S222" s="97">
        <v>0</v>
      </c>
      <c r="T222" s="98">
        <f t="shared" si="3"/>
        <v>0</v>
      </c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R222" s="211" t="s">
        <v>290</v>
      </c>
      <c r="AT222" s="211" t="s">
        <v>295</v>
      </c>
      <c r="AU222" s="211" t="s">
        <v>83</v>
      </c>
      <c r="AY222" s="187" t="s">
        <v>129</v>
      </c>
      <c r="BE222" s="212">
        <f t="shared" si="4"/>
        <v>0</v>
      </c>
      <c r="BF222" s="212">
        <f t="shared" si="5"/>
        <v>0</v>
      </c>
      <c r="BG222" s="212">
        <f t="shared" si="6"/>
        <v>0</v>
      </c>
      <c r="BH222" s="212">
        <f t="shared" si="7"/>
        <v>0</v>
      </c>
      <c r="BI222" s="212">
        <f t="shared" si="8"/>
        <v>0</v>
      </c>
      <c r="BJ222" s="187" t="s">
        <v>81</v>
      </c>
      <c r="BK222" s="212">
        <f t="shared" si="9"/>
        <v>0</v>
      </c>
      <c r="BL222" s="187" t="s">
        <v>214</v>
      </c>
      <c r="BM222" s="211" t="s">
        <v>397</v>
      </c>
    </row>
    <row r="223" spans="1:65" s="16" customFormat="1" ht="24.2" customHeight="1">
      <c r="A223" s="151"/>
      <c r="B223" s="9"/>
      <c r="C223" s="123" t="s">
        <v>398</v>
      </c>
      <c r="D223" s="123" t="s">
        <v>295</v>
      </c>
      <c r="E223" s="124" t="s">
        <v>399</v>
      </c>
      <c r="F223" s="125" t="s">
        <v>784</v>
      </c>
      <c r="G223" s="126" t="s">
        <v>236</v>
      </c>
      <c r="H223" s="127">
        <v>32</v>
      </c>
      <c r="I223" s="128"/>
      <c r="J223" s="129">
        <f t="shared" si="0"/>
        <v>0</v>
      </c>
      <c r="K223" s="130"/>
      <c r="L223" s="213"/>
      <c r="M223" s="214" t="s">
        <v>1</v>
      </c>
      <c r="N223" s="131" t="s">
        <v>41</v>
      </c>
      <c r="O223" s="29"/>
      <c r="P223" s="97">
        <f t="shared" si="1"/>
        <v>0</v>
      </c>
      <c r="Q223" s="97">
        <v>0</v>
      </c>
      <c r="R223" s="97">
        <f t="shared" si="2"/>
        <v>0</v>
      </c>
      <c r="S223" s="97">
        <v>0</v>
      </c>
      <c r="T223" s="98">
        <f t="shared" si="3"/>
        <v>0</v>
      </c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R223" s="211" t="s">
        <v>290</v>
      </c>
      <c r="AT223" s="211" t="s">
        <v>295</v>
      </c>
      <c r="AU223" s="211" t="s">
        <v>83</v>
      </c>
      <c r="AY223" s="187" t="s">
        <v>129</v>
      </c>
      <c r="BE223" s="212">
        <f t="shared" si="4"/>
        <v>0</v>
      </c>
      <c r="BF223" s="212">
        <f t="shared" si="5"/>
        <v>0</v>
      </c>
      <c r="BG223" s="212">
        <f t="shared" si="6"/>
        <v>0</v>
      </c>
      <c r="BH223" s="212">
        <f t="shared" si="7"/>
        <v>0</v>
      </c>
      <c r="BI223" s="212">
        <f t="shared" si="8"/>
        <v>0</v>
      </c>
      <c r="BJ223" s="187" t="s">
        <v>81</v>
      </c>
      <c r="BK223" s="212">
        <f t="shared" si="9"/>
        <v>0</v>
      </c>
      <c r="BL223" s="187" t="s">
        <v>214</v>
      </c>
      <c r="BM223" s="211" t="s">
        <v>400</v>
      </c>
    </row>
    <row r="224" spans="1:65" s="16" customFormat="1" ht="16.5" customHeight="1">
      <c r="A224" s="151"/>
      <c r="B224" s="9"/>
      <c r="C224" s="88" t="s">
        <v>401</v>
      </c>
      <c r="D224" s="88" t="s">
        <v>132</v>
      </c>
      <c r="E224" s="89" t="s">
        <v>402</v>
      </c>
      <c r="F224" s="90" t="s">
        <v>403</v>
      </c>
      <c r="G224" s="91" t="s">
        <v>236</v>
      </c>
      <c r="H224" s="92">
        <v>1</v>
      </c>
      <c r="I224" s="93"/>
      <c r="J224" s="94">
        <f t="shared" si="0"/>
        <v>0</v>
      </c>
      <c r="K224" s="95"/>
      <c r="L224" s="9"/>
      <c r="M224" s="210" t="s">
        <v>1</v>
      </c>
      <c r="N224" s="96" t="s">
        <v>41</v>
      </c>
      <c r="O224" s="29"/>
      <c r="P224" s="97">
        <f t="shared" si="1"/>
        <v>0</v>
      </c>
      <c r="Q224" s="97">
        <v>0</v>
      </c>
      <c r="R224" s="97">
        <f t="shared" si="2"/>
        <v>0</v>
      </c>
      <c r="S224" s="97">
        <v>0</v>
      </c>
      <c r="T224" s="98">
        <f t="shared" si="3"/>
        <v>0</v>
      </c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R224" s="211" t="s">
        <v>214</v>
      </c>
      <c r="AT224" s="211" t="s">
        <v>132</v>
      </c>
      <c r="AU224" s="211" t="s">
        <v>83</v>
      </c>
      <c r="AY224" s="187" t="s">
        <v>129</v>
      </c>
      <c r="BE224" s="212">
        <f t="shared" si="4"/>
        <v>0</v>
      </c>
      <c r="BF224" s="212">
        <f t="shared" si="5"/>
        <v>0</v>
      </c>
      <c r="BG224" s="212">
        <f t="shared" si="6"/>
        <v>0</v>
      </c>
      <c r="BH224" s="212">
        <f t="shared" si="7"/>
        <v>0</v>
      </c>
      <c r="BI224" s="212">
        <f t="shared" si="8"/>
        <v>0</v>
      </c>
      <c r="BJ224" s="187" t="s">
        <v>81</v>
      </c>
      <c r="BK224" s="212">
        <f t="shared" si="9"/>
        <v>0</v>
      </c>
      <c r="BL224" s="187" t="s">
        <v>214</v>
      </c>
      <c r="BM224" s="211" t="s">
        <v>404</v>
      </c>
    </row>
    <row r="225" spans="1:65" s="16" customFormat="1" ht="16.5" customHeight="1">
      <c r="A225" s="151"/>
      <c r="B225" s="9"/>
      <c r="C225" s="123" t="s">
        <v>405</v>
      </c>
      <c r="D225" s="123" t="s">
        <v>295</v>
      </c>
      <c r="E225" s="124" t="s">
        <v>406</v>
      </c>
      <c r="F225" s="125" t="s">
        <v>407</v>
      </c>
      <c r="G225" s="126" t="s">
        <v>236</v>
      </c>
      <c r="H225" s="127">
        <v>1</v>
      </c>
      <c r="I225" s="128"/>
      <c r="J225" s="129">
        <f t="shared" si="0"/>
        <v>0</v>
      </c>
      <c r="K225" s="130"/>
      <c r="L225" s="213"/>
      <c r="M225" s="214" t="s">
        <v>1</v>
      </c>
      <c r="N225" s="131" t="s">
        <v>41</v>
      </c>
      <c r="O225" s="29"/>
      <c r="P225" s="97">
        <f t="shared" si="1"/>
        <v>0</v>
      </c>
      <c r="Q225" s="97">
        <v>0</v>
      </c>
      <c r="R225" s="97">
        <f t="shared" si="2"/>
        <v>0</v>
      </c>
      <c r="S225" s="97">
        <v>0</v>
      </c>
      <c r="T225" s="98">
        <f t="shared" si="3"/>
        <v>0</v>
      </c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R225" s="211" t="s">
        <v>290</v>
      </c>
      <c r="AT225" s="211" t="s">
        <v>295</v>
      </c>
      <c r="AU225" s="211" t="s">
        <v>83</v>
      </c>
      <c r="AY225" s="187" t="s">
        <v>129</v>
      </c>
      <c r="BE225" s="212">
        <f t="shared" si="4"/>
        <v>0</v>
      </c>
      <c r="BF225" s="212">
        <f t="shared" si="5"/>
        <v>0</v>
      </c>
      <c r="BG225" s="212">
        <f t="shared" si="6"/>
        <v>0</v>
      </c>
      <c r="BH225" s="212">
        <f t="shared" si="7"/>
        <v>0</v>
      </c>
      <c r="BI225" s="212">
        <f t="shared" si="8"/>
        <v>0</v>
      </c>
      <c r="BJ225" s="187" t="s">
        <v>81</v>
      </c>
      <c r="BK225" s="212">
        <f t="shared" si="9"/>
        <v>0</v>
      </c>
      <c r="BL225" s="187" t="s">
        <v>214</v>
      </c>
      <c r="BM225" s="211" t="s">
        <v>408</v>
      </c>
    </row>
    <row r="226" spans="1:65" s="16" customFormat="1" ht="16.5" customHeight="1">
      <c r="A226" s="151"/>
      <c r="B226" s="9"/>
      <c r="C226" s="88" t="s">
        <v>409</v>
      </c>
      <c r="D226" s="88" t="s">
        <v>132</v>
      </c>
      <c r="E226" s="89" t="s">
        <v>410</v>
      </c>
      <c r="F226" s="90" t="s">
        <v>411</v>
      </c>
      <c r="G226" s="91" t="s">
        <v>284</v>
      </c>
      <c r="H226" s="92">
        <v>1</v>
      </c>
      <c r="I226" s="93"/>
      <c r="J226" s="94">
        <f t="shared" si="0"/>
        <v>0</v>
      </c>
      <c r="K226" s="95"/>
      <c r="L226" s="9"/>
      <c r="M226" s="210" t="s">
        <v>1</v>
      </c>
      <c r="N226" s="96" t="s">
        <v>41</v>
      </c>
      <c r="O226" s="29"/>
      <c r="P226" s="97">
        <f t="shared" si="1"/>
        <v>0</v>
      </c>
      <c r="Q226" s="97">
        <v>0</v>
      </c>
      <c r="R226" s="97">
        <f t="shared" si="2"/>
        <v>0</v>
      </c>
      <c r="S226" s="97">
        <v>0</v>
      </c>
      <c r="T226" s="98">
        <f t="shared" si="3"/>
        <v>0</v>
      </c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R226" s="211" t="s">
        <v>214</v>
      </c>
      <c r="AT226" s="211" t="s">
        <v>132</v>
      </c>
      <c r="AU226" s="211" t="s">
        <v>83</v>
      </c>
      <c r="AY226" s="187" t="s">
        <v>129</v>
      </c>
      <c r="BE226" s="212">
        <f t="shared" si="4"/>
        <v>0</v>
      </c>
      <c r="BF226" s="212">
        <f t="shared" si="5"/>
        <v>0</v>
      </c>
      <c r="BG226" s="212">
        <f t="shared" si="6"/>
        <v>0</v>
      </c>
      <c r="BH226" s="212">
        <f t="shared" si="7"/>
        <v>0</v>
      </c>
      <c r="BI226" s="212">
        <f t="shared" si="8"/>
        <v>0</v>
      </c>
      <c r="BJ226" s="187" t="s">
        <v>81</v>
      </c>
      <c r="BK226" s="212">
        <f t="shared" si="9"/>
        <v>0</v>
      </c>
      <c r="BL226" s="187" t="s">
        <v>214</v>
      </c>
      <c r="BM226" s="211" t="s">
        <v>412</v>
      </c>
    </row>
    <row r="227" spans="1:65" s="16" customFormat="1" ht="16.5" customHeight="1">
      <c r="A227" s="151"/>
      <c r="B227" s="9"/>
      <c r="C227" s="123" t="s">
        <v>413</v>
      </c>
      <c r="D227" s="123" t="s">
        <v>295</v>
      </c>
      <c r="E227" s="124" t="s">
        <v>414</v>
      </c>
      <c r="F227" s="125" t="s">
        <v>788</v>
      </c>
      <c r="G227" s="126" t="s">
        <v>284</v>
      </c>
      <c r="H227" s="127">
        <v>1</v>
      </c>
      <c r="I227" s="128"/>
      <c r="J227" s="129">
        <f t="shared" si="0"/>
        <v>0</v>
      </c>
      <c r="K227" s="130"/>
      <c r="L227" s="213"/>
      <c r="M227" s="214" t="s">
        <v>1</v>
      </c>
      <c r="N227" s="131" t="s">
        <v>41</v>
      </c>
      <c r="O227" s="29"/>
      <c r="P227" s="97">
        <f t="shared" si="1"/>
        <v>0</v>
      </c>
      <c r="Q227" s="97">
        <v>0</v>
      </c>
      <c r="R227" s="97">
        <f t="shared" si="2"/>
        <v>0</v>
      </c>
      <c r="S227" s="97">
        <v>0</v>
      </c>
      <c r="T227" s="98">
        <f t="shared" si="3"/>
        <v>0</v>
      </c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R227" s="211" t="s">
        <v>290</v>
      </c>
      <c r="AT227" s="211" t="s">
        <v>295</v>
      </c>
      <c r="AU227" s="211" t="s">
        <v>83</v>
      </c>
      <c r="AY227" s="187" t="s">
        <v>129</v>
      </c>
      <c r="BE227" s="212">
        <f t="shared" si="4"/>
        <v>0</v>
      </c>
      <c r="BF227" s="212">
        <f t="shared" si="5"/>
        <v>0</v>
      </c>
      <c r="BG227" s="212">
        <f t="shared" si="6"/>
        <v>0</v>
      </c>
      <c r="BH227" s="212">
        <f t="shared" si="7"/>
        <v>0</v>
      </c>
      <c r="BI227" s="212">
        <f t="shared" si="8"/>
        <v>0</v>
      </c>
      <c r="BJ227" s="187" t="s">
        <v>81</v>
      </c>
      <c r="BK227" s="212">
        <f t="shared" si="9"/>
        <v>0</v>
      </c>
      <c r="BL227" s="187" t="s">
        <v>214</v>
      </c>
      <c r="BM227" s="211" t="s">
        <v>415</v>
      </c>
    </row>
    <row r="228" spans="1:65" s="78" customFormat="1" ht="22.9" customHeight="1">
      <c r="B228" s="77"/>
      <c r="D228" s="79" t="s">
        <v>75</v>
      </c>
      <c r="E228" s="86" t="s">
        <v>416</v>
      </c>
      <c r="F228" s="86" t="s">
        <v>417</v>
      </c>
      <c r="J228" s="87">
        <f>BK228</f>
        <v>0</v>
      </c>
      <c r="L228" s="77"/>
      <c r="M228" s="82"/>
      <c r="N228" s="83"/>
      <c r="O228" s="83"/>
      <c r="P228" s="84">
        <f>SUM(P229:P236)</f>
        <v>0</v>
      </c>
      <c r="Q228" s="83"/>
      <c r="R228" s="84">
        <f>SUM(R229:R236)</f>
        <v>0</v>
      </c>
      <c r="S228" s="83"/>
      <c r="T228" s="85">
        <f>SUM(T229:T236)</f>
        <v>0</v>
      </c>
      <c r="AR228" s="79" t="s">
        <v>83</v>
      </c>
      <c r="AT228" s="208" t="s">
        <v>75</v>
      </c>
      <c r="AU228" s="208" t="s">
        <v>81</v>
      </c>
      <c r="AY228" s="79" t="s">
        <v>129</v>
      </c>
      <c r="BK228" s="209">
        <f>SUM(BK229:BK236)</f>
        <v>0</v>
      </c>
    </row>
    <row r="229" spans="1:65" s="16" customFormat="1" ht="24.2" customHeight="1">
      <c r="A229" s="151"/>
      <c r="B229" s="9"/>
      <c r="C229" s="88" t="s">
        <v>418</v>
      </c>
      <c r="D229" s="88" t="s">
        <v>132</v>
      </c>
      <c r="E229" s="89" t="s">
        <v>419</v>
      </c>
      <c r="F229" s="90" t="s">
        <v>420</v>
      </c>
      <c r="G229" s="91" t="s">
        <v>217</v>
      </c>
      <c r="H229" s="92">
        <v>550</v>
      </c>
      <c r="I229" s="93"/>
      <c r="J229" s="94">
        <f t="shared" ref="J229:J236" si="10">ROUND(I229*H229,2)</f>
        <v>0</v>
      </c>
      <c r="K229" s="95"/>
      <c r="L229" s="9"/>
      <c r="M229" s="210" t="s">
        <v>1</v>
      </c>
      <c r="N229" s="96" t="s">
        <v>41</v>
      </c>
      <c r="O229" s="29"/>
      <c r="P229" s="97">
        <f t="shared" ref="P229:P236" si="11">O229*H229</f>
        <v>0</v>
      </c>
      <c r="Q229" s="97">
        <v>0</v>
      </c>
      <c r="R229" s="97">
        <f t="shared" ref="R229:R236" si="12">Q229*H229</f>
        <v>0</v>
      </c>
      <c r="S229" s="97">
        <v>0</v>
      </c>
      <c r="T229" s="98">
        <f t="shared" ref="T229:T236" si="13">S229*H229</f>
        <v>0</v>
      </c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R229" s="211" t="s">
        <v>214</v>
      </c>
      <c r="AT229" s="211" t="s">
        <v>132</v>
      </c>
      <c r="AU229" s="211" t="s">
        <v>83</v>
      </c>
      <c r="AY229" s="187" t="s">
        <v>129</v>
      </c>
      <c r="BE229" s="212">
        <f t="shared" ref="BE229:BE236" si="14">IF(N229="základní",J229,0)</f>
        <v>0</v>
      </c>
      <c r="BF229" s="212">
        <f t="shared" ref="BF229:BF236" si="15">IF(N229="snížená",J229,0)</f>
        <v>0</v>
      </c>
      <c r="BG229" s="212">
        <f t="shared" ref="BG229:BG236" si="16">IF(N229="zákl. přenesená",J229,0)</f>
        <v>0</v>
      </c>
      <c r="BH229" s="212">
        <f t="shared" ref="BH229:BH236" si="17">IF(N229="sníž. přenesená",J229,0)</f>
        <v>0</v>
      </c>
      <c r="BI229" s="212">
        <f t="shared" ref="BI229:BI236" si="18">IF(N229="nulová",J229,0)</f>
        <v>0</v>
      </c>
      <c r="BJ229" s="187" t="s">
        <v>81</v>
      </c>
      <c r="BK229" s="212">
        <f t="shared" ref="BK229:BK236" si="19">ROUND(I229*H229,2)</f>
        <v>0</v>
      </c>
      <c r="BL229" s="187" t="s">
        <v>214</v>
      </c>
      <c r="BM229" s="211" t="s">
        <v>421</v>
      </c>
    </row>
    <row r="230" spans="1:65" s="16" customFormat="1" ht="16.5" customHeight="1">
      <c r="A230" s="151"/>
      <c r="B230" s="9"/>
      <c r="C230" s="123" t="s">
        <v>422</v>
      </c>
      <c r="D230" s="123" t="s">
        <v>295</v>
      </c>
      <c r="E230" s="124" t="s">
        <v>423</v>
      </c>
      <c r="F230" s="125" t="s">
        <v>424</v>
      </c>
      <c r="G230" s="126" t="s">
        <v>217</v>
      </c>
      <c r="H230" s="127">
        <v>550</v>
      </c>
      <c r="I230" s="128"/>
      <c r="J230" s="129">
        <f t="shared" si="10"/>
        <v>0</v>
      </c>
      <c r="K230" s="130"/>
      <c r="L230" s="213"/>
      <c r="M230" s="214" t="s">
        <v>1</v>
      </c>
      <c r="N230" s="131" t="s">
        <v>41</v>
      </c>
      <c r="O230" s="29"/>
      <c r="P230" s="97">
        <f t="shared" si="11"/>
        <v>0</v>
      </c>
      <c r="Q230" s="97">
        <v>0</v>
      </c>
      <c r="R230" s="97">
        <f t="shared" si="12"/>
        <v>0</v>
      </c>
      <c r="S230" s="97">
        <v>0</v>
      </c>
      <c r="T230" s="98">
        <f t="shared" si="13"/>
        <v>0</v>
      </c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R230" s="211" t="s">
        <v>290</v>
      </c>
      <c r="AT230" s="211" t="s">
        <v>295</v>
      </c>
      <c r="AU230" s="211" t="s">
        <v>83</v>
      </c>
      <c r="AY230" s="187" t="s">
        <v>129</v>
      </c>
      <c r="BE230" s="212">
        <f t="shared" si="14"/>
        <v>0</v>
      </c>
      <c r="BF230" s="212">
        <f t="shared" si="15"/>
        <v>0</v>
      </c>
      <c r="BG230" s="212">
        <f t="shared" si="16"/>
        <v>0</v>
      </c>
      <c r="BH230" s="212">
        <f t="shared" si="17"/>
        <v>0</v>
      </c>
      <c r="BI230" s="212">
        <f t="shared" si="18"/>
        <v>0</v>
      </c>
      <c r="BJ230" s="187" t="s">
        <v>81</v>
      </c>
      <c r="BK230" s="212">
        <f t="shared" si="19"/>
        <v>0</v>
      </c>
      <c r="BL230" s="187" t="s">
        <v>214</v>
      </c>
      <c r="BM230" s="211" t="s">
        <v>425</v>
      </c>
    </row>
    <row r="231" spans="1:65" s="16" customFormat="1" ht="21.75" customHeight="1">
      <c r="A231" s="151"/>
      <c r="B231" s="9"/>
      <c r="C231" s="88" t="s">
        <v>426</v>
      </c>
      <c r="D231" s="88" t="s">
        <v>132</v>
      </c>
      <c r="E231" s="89" t="s">
        <v>427</v>
      </c>
      <c r="F231" s="90" t="s">
        <v>428</v>
      </c>
      <c r="G231" s="91" t="s">
        <v>217</v>
      </c>
      <c r="H231" s="92">
        <v>600</v>
      </c>
      <c r="I231" s="93"/>
      <c r="J231" s="94">
        <f t="shared" si="10"/>
        <v>0</v>
      </c>
      <c r="K231" s="95"/>
      <c r="L231" s="9"/>
      <c r="M231" s="210" t="s">
        <v>1</v>
      </c>
      <c r="N231" s="96" t="s">
        <v>41</v>
      </c>
      <c r="O231" s="29"/>
      <c r="P231" s="97">
        <f t="shared" si="11"/>
        <v>0</v>
      </c>
      <c r="Q231" s="97">
        <v>0</v>
      </c>
      <c r="R231" s="97">
        <f t="shared" si="12"/>
        <v>0</v>
      </c>
      <c r="S231" s="97">
        <v>0</v>
      </c>
      <c r="T231" s="98">
        <f t="shared" si="13"/>
        <v>0</v>
      </c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R231" s="211" t="s">
        <v>214</v>
      </c>
      <c r="AT231" s="211" t="s">
        <v>132</v>
      </c>
      <c r="AU231" s="211" t="s">
        <v>83</v>
      </c>
      <c r="AY231" s="187" t="s">
        <v>129</v>
      </c>
      <c r="BE231" s="212">
        <f t="shared" si="14"/>
        <v>0</v>
      </c>
      <c r="BF231" s="212">
        <f t="shared" si="15"/>
        <v>0</v>
      </c>
      <c r="BG231" s="212">
        <f t="shared" si="16"/>
        <v>0</v>
      </c>
      <c r="BH231" s="212">
        <f t="shared" si="17"/>
        <v>0</v>
      </c>
      <c r="BI231" s="212">
        <f t="shared" si="18"/>
        <v>0</v>
      </c>
      <c r="BJ231" s="187" t="s">
        <v>81</v>
      </c>
      <c r="BK231" s="212">
        <f t="shared" si="19"/>
        <v>0</v>
      </c>
      <c r="BL231" s="187" t="s">
        <v>214</v>
      </c>
      <c r="BM231" s="211" t="s">
        <v>429</v>
      </c>
    </row>
    <row r="232" spans="1:65" s="16" customFormat="1" ht="16.5" customHeight="1">
      <c r="A232" s="151"/>
      <c r="B232" s="9"/>
      <c r="C232" s="123" t="s">
        <v>430</v>
      </c>
      <c r="D232" s="123" t="s">
        <v>295</v>
      </c>
      <c r="E232" s="124" t="s">
        <v>431</v>
      </c>
      <c r="F232" s="125" t="s">
        <v>787</v>
      </c>
      <c r="G232" s="126" t="s">
        <v>217</v>
      </c>
      <c r="H232" s="127">
        <v>600</v>
      </c>
      <c r="I232" s="128"/>
      <c r="J232" s="129">
        <f t="shared" si="10"/>
        <v>0</v>
      </c>
      <c r="K232" s="130"/>
      <c r="L232" s="213"/>
      <c r="M232" s="214" t="s">
        <v>1</v>
      </c>
      <c r="N232" s="131" t="s">
        <v>41</v>
      </c>
      <c r="O232" s="29"/>
      <c r="P232" s="97">
        <f t="shared" si="11"/>
        <v>0</v>
      </c>
      <c r="Q232" s="97">
        <v>0</v>
      </c>
      <c r="R232" s="97">
        <f t="shared" si="12"/>
        <v>0</v>
      </c>
      <c r="S232" s="97">
        <v>0</v>
      </c>
      <c r="T232" s="98">
        <f t="shared" si="13"/>
        <v>0</v>
      </c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R232" s="211" t="s">
        <v>290</v>
      </c>
      <c r="AT232" s="211" t="s">
        <v>295</v>
      </c>
      <c r="AU232" s="211" t="s">
        <v>83</v>
      </c>
      <c r="AY232" s="187" t="s">
        <v>129</v>
      </c>
      <c r="BE232" s="212">
        <f t="shared" si="14"/>
        <v>0</v>
      </c>
      <c r="BF232" s="212">
        <f t="shared" si="15"/>
        <v>0</v>
      </c>
      <c r="BG232" s="212">
        <f t="shared" si="16"/>
        <v>0</v>
      </c>
      <c r="BH232" s="212">
        <f t="shared" si="17"/>
        <v>0</v>
      </c>
      <c r="BI232" s="212">
        <f t="shared" si="18"/>
        <v>0</v>
      </c>
      <c r="BJ232" s="187" t="s">
        <v>81</v>
      </c>
      <c r="BK232" s="212">
        <f t="shared" si="19"/>
        <v>0</v>
      </c>
      <c r="BL232" s="187" t="s">
        <v>214</v>
      </c>
      <c r="BM232" s="211" t="s">
        <v>432</v>
      </c>
    </row>
    <row r="233" spans="1:65" s="16" customFormat="1" ht="16.5" customHeight="1">
      <c r="A233" s="151"/>
      <c r="B233" s="9"/>
      <c r="C233" s="88" t="s">
        <v>433</v>
      </c>
      <c r="D233" s="88" t="s">
        <v>132</v>
      </c>
      <c r="E233" s="89" t="s">
        <v>434</v>
      </c>
      <c r="F233" s="90" t="s">
        <v>435</v>
      </c>
      <c r="G233" s="91" t="s">
        <v>236</v>
      </c>
      <c r="H233" s="92">
        <v>2</v>
      </c>
      <c r="I233" s="93"/>
      <c r="J233" s="94">
        <f t="shared" si="10"/>
        <v>0</v>
      </c>
      <c r="K233" s="95"/>
      <c r="L233" s="9"/>
      <c r="M233" s="210" t="s">
        <v>1</v>
      </c>
      <c r="N233" s="96" t="s">
        <v>41</v>
      </c>
      <c r="O233" s="29"/>
      <c r="P233" s="97">
        <f t="shared" si="11"/>
        <v>0</v>
      </c>
      <c r="Q233" s="97">
        <v>0</v>
      </c>
      <c r="R233" s="97">
        <f t="shared" si="12"/>
        <v>0</v>
      </c>
      <c r="S233" s="97">
        <v>0</v>
      </c>
      <c r="T233" s="98">
        <f t="shared" si="13"/>
        <v>0</v>
      </c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R233" s="211" t="s">
        <v>214</v>
      </c>
      <c r="AT233" s="211" t="s">
        <v>132</v>
      </c>
      <c r="AU233" s="211" t="s">
        <v>83</v>
      </c>
      <c r="AY233" s="187" t="s">
        <v>129</v>
      </c>
      <c r="BE233" s="212">
        <f t="shared" si="14"/>
        <v>0</v>
      </c>
      <c r="BF233" s="212">
        <f t="shared" si="15"/>
        <v>0</v>
      </c>
      <c r="BG233" s="212">
        <f t="shared" si="16"/>
        <v>0</v>
      </c>
      <c r="BH233" s="212">
        <f t="shared" si="17"/>
        <v>0</v>
      </c>
      <c r="BI233" s="212">
        <f t="shared" si="18"/>
        <v>0</v>
      </c>
      <c r="BJ233" s="187" t="s">
        <v>81</v>
      </c>
      <c r="BK233" s="212">
        <f t="shared" si="19"/>
        <v>0</v>
      </c>
      <c r="BL233" s="187" t="s">
        <v>214</v>
      </c>
      <c r="BM233" s="211" t="s">
        <v>436</v>
      </c>
    </row>
    <row r="234" spans="1:65" s="16" customFormat="1" ht="16.5" customHeight="1">
      <c r="A234" s="151"/>
      <c r="B234" s="9"/>
      <c r="C234" s="123" t="s">
        <v>437</v>
      </c>
      <c r="D234" s="123" t="s">
        <v>295</v>
      </c>
      <c r="E234" s="124" t="s">
        <v>438</v>
      </c>
      <c r="F234" s="125" t="s">
        <v>439</v>
      </c>
      <c r="G234" s="126" t="s">
        <v>236</v>
      </c>
      <c r="H234" s="127">
        <v>2</v>
      </c>
      <c r="I234" s="128"/>
      <c r="J234" s="129">
        <f t="shared" si="10"/>
        <v>0</v>
      </c>
      <c r="K234" s="130"/>
      <c r="L234" s="213"/>
      <c r="M234" s="214" t="s">
        <v>1</v>
      </c>
      <c r="N234" s="131" t="s">
        <v>41</v>
      </c>
      <c r="O234" s="29"/>
      <c r="P234" s="97">
        <f t="shared" si="11"/>
        <v>0</v>
      </c>
      <c r="Q234" s="97">
        <v>0</v>
      </c>
      <c r="R234" s="97">
        <f t="shared" si="12"/>
        <v>0</v>
      </c>
      <c r="S234" s="97">
        <v>0</v>
      </c>
      <c r="T234" s="98">
        <f t="shared" si="13"/>
        <v>0</v>
      </c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R234" s="211" t="s">
        <v>290</v>
      </c>
      <c r="AT234" s="211" t="s">
        <v>295</v>
      </c>
      <c r="AU234" s="211" t="s">
        <v>83</v>
      </c>
      <c r="AY234" s="187" t="s">
        <v>129</v>
      </c>
      <c r="BE234" s="212">
        <f t="shared" si="14"/>
        <v>0</v>
      </c>
      <c r="BF234" s="212">
        <f t="shared" si="15"/>
        <v>0</v>
      </c>
      <c r="BG234" s="212">
        <f t="shared" si="16"/>
        <v>0</v>
      </c>
      <c r="BH234" s="212">
        <f t="shared" si="17"/>
        <v>0</v>
      </c>
      <c r="BI234" s="212">
        <f t="shared" si="18"/>
        <v>0</v>
      </c>
      <c r="BJ234" s="187" t="s">
        <v>81</v>
      </c>
      <c r="BK234" s="212">
        <f t="shared" si="19"/>
        <v>0</v>
      </c>
      <c r="BL234" s="187" t="s">
        <v>214</v>
      </c>
      <c r="BM234" s="211" t="s">
        <v>440</v>
      </c>
    </row>
    <row r="235" spans="1:65" s="16" customFormat="1" ht="16.5" customHeight="1">
      <c r="A235" s="151"/>
      <c r="B235" s="9"/>
      <c r="C235" s="123" t="s">
        <v>441</v>
      </c>
      <c r="D235" s="123" t="s">
        <v>295</v>
      </c>
      <c r="E235" s="124" t="s">
        <v>442</v>
      </c>
      <c r="F235" s="125" t="s">
        <v>443</v>
      </c>
      <c r="G235" s="126" t="s">
        <v>236</v>
      </c>
      <c r="H235" s="127">
        <v>2</v>
      </c>
      <c r="I235" s="128"/>
      <c r="J235" s="129">
        <f t="shared" si="10"/>
        <v>0</v>
      </c>
      <c r="K235" s="130"/>
      <c r="L235" s="213"/>
      <c r="M235" s="214" t="s">
        <v>1</v>
      </c>
      <c r="N235" s="131" t="s">
        <v>41</v>
      </c>
      <c r="O235" s="29"/>
      <c r="P235" s="97">
        <f t="shared" si="11"/>
        <v>0</v>
      </c>
      <c r="Q235" s="97">
        <v>0</v>
      </c>
      <c r="R235" s="97">
        <f t="shared" si="12"/>
        <v>0</v>
      </c>
      <c r="S235" s="97">
        <v>0</v>
      </c>
      <c r="T235" s="98">
        <f t="shared" si="13"/>
        <v>0</v>
      </c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R235" s="211" t="s">
        <v>290</v>
      </c>
      <c r="AT235" s="211" t="s">
        <v>295</v>
      </c>
      <c r="AU235" s="211" t="s">
        <v>83</v>
      </c>
      <c r="AY235" s="187" t="s">
        <v>129</v>
      </c>
      <c r="BE235" s="212">
        <f t="shared" si="14"/>
        <v>0</v>
      </c>
      <c r="BF235" s="212">
        <f t="shared" si="15"/>
        <v>0</v>
      </c>
      <c r="BG235" s="212">
        <f t="shared" si="16"/>
        <v>0</v>
      </c>
      <c r="BH235" s="212">
        <f t="shared" si="17"/>
        <v>0</v>
      </c>
      <c r="BI235" s="212">
        <f t="shared" si="18"/>
        <v>0</v>
      </c>
      <c r="BJ235" s="187" t="s">
        <v>81</v>
      </c>
      <c r="BK235" s="212">
        <f t="shared" si="19"/>
        <v>0</v>
      </c>
      <c r="BL235" s="187" t="s">
        <v>214</v>
      </c>
      <c r="BM235" s="211" t="s">
        <v>444</v>
      </c>
    </row>
    <row r="236" spans="1:65" s="16" customFormat="1" ht="16.5" customHeight="1">
      <c r="A236" s="151"/>
      <c r="B236" s="9"/>
      <c r="C236" s="123" t="s">
        <v>445</v>
      </c>
      <c r="D236" s="123" t="s">
        <v>295</v>
      </c>
      <c r="E236" s="124" t="s">
        <v>446</v>
      </c>
      <c r="F236" s="125" t="s">
        <v>785</v>
      </c>
      <c r="G236" s="126" t="s">
        <v>236</v>
      </c>
      <c r="H236" s="127">
        <v>2</v>
      </c>
      <c r="I236" s="128"/>
      <c r="J236" s="129">
        <f t="shared" si="10"/>
        <v>0</v>
      </c>
      <c r="K236" s="130"/>
      <c r="L236" s="213"/>
      <c r="M236" s="214" t="s">
        <v>1</v>
      </c>
      <c r="N236" s="131" t="s">
        <v>41</v>
      </c>
      <c r="O236" s="29"/>
      <c r="P236" s="97">
        <f t="shared" si="11"/>
        <v>0</v>
      </c>
      <c r="Q236" s="97">
        <v>0</v>
      </c>
      <c r="R236" s="97">
        <f t="shared" si="12"/>
        <v>0</v>
      </c>
      <c r="S236" s="97">
        <v>0</v>
      </c>
      <c r="T236" s="98">
        <f t="shared" si="13"/>
        <v>0</v>
      </c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R236" s="211" t="s">
        <v>290</v>
      </c>
      <c r="AT236" s="211" t="s">
        <v>295</v>
      </c>
      <c r="AU236" s="211" t="s">
        <v>83</v>
      </c>
      <c r="AY236" s="187" t="s">
        <v>129</v>
      </c>
      <c r="BE236" s="212">
        <f t="shared" si="14"/>
        <v>0</v>
      </c>
      <c r="BF236" s="212">
        <f t="shared" si="15"/>
        <v>0</v>
      </c>
      <c r="BG236" s="212">
        <f t="shared" si="16"/>
        <v>0</v>
      </c>
      <c r="BH236" s="212">
        <f t="shared" si="17"/>
        <v>0</v>
      </c>
      <c r="BI236" s="212">
        <f t="shared" si="18"/>
        <v>0</v>
      </c>
      <c r="BJ236" s="187" t="s">
        <v>81</v>
      </c>
      <c r="BK236" s="212">
        <f t="shared" si="19"/>
        <v>0</v>
      </c>
      <c r="BL236" s="187" t="s">
        <v>214</v>
      </c>
      <c r="BM236" s="211" t="s">
        <v>447</v>
      </c>
    </row>
    <row r="237" spans="1:65" s="78" customFormat="1" ht="22.9" customHeight="1">
      <c r="B237" s="77"/>
      <c r="D237" s="79" t="s">
        <v>75</v>
      </c>
      <c r="E237" s="86" t="s">
        <v>448</v>
      </c>
      <c r="F237" s="86" t="s">
        <v>449</v>
      </c>
      <c r="J237" s="87">
        <f>BK237</f>
        <v>0</v>
      </c>
      <c r="L237" s="77"/>
      <c r="M237" s="82"/>
      <c r="N237" s="83"/>
      <c r="O237" s="83"/>
      <c r="P237" s="84">
        <f>SUM(P238:P242)</f>
        <v>0</v>
      </c>
      <c r="Q237" s="83"/>
      <c r="R237" s="84">
        <f>SUM(R238:R242)</f>
        <v>0</v>
      </c>
      <c r="S237" s="83"/>
      <c r="T237" s="85">
        <f>SUM(T238:T242)</f>
        <v>0</v>
      </c>
      <c r="AR237" s="79" t="s">
        <v>83</v>
      </c>
      <c r="AT237" s="208" t="s">
        <v>75</v>
      </c>
      <c r="AU237" s="208" t="s">
        <v>81</v>
      </c>
      <c r="AY237" s="79" t="s">
        <v>129</v>
      </c>
      <c r="BK237" s="209">
        <f>SUM(BK238:BK242)</f>
        <v>0</v>
      </c>
    </row>
    <row r="238" spans="1:65" s="16" customFormat="1" ht="16.5" customHeight="1">
      <c r="A238" s="151"/>
      <c r="B238" s="9"/>
      <c r="C238" s="88" t="s">
        <v>450</v>
      </c>
      <c r="D238" s="88" t="s">
        <v>132</v>
      </c>
      <c r="E238" s="89" t="s">
        <v>451</v>
      </c>
      <c r="F238" s="90" t="s">
        <v>452</v>
      </c>
      <c r="G238" s="91" t="s">
        <v>389</v>
      </c>
      <c r="H238" s="92">
        <v>1</v>
      </c>
      <c r="I238" s="93"/>
      <c r="J238" s="94">
        <f>ROUND(I238*H238,2)</f>
        <v>0</v>
      </c>
      <c r="K238" s="95"/>
      <c r="L238" s="9"/>
      <c r="M238" s="210" t="s">
        <v>1</v>
      </c>
      <c r="N238" s="96" t="s">
        <v>41</v>
      </c>
      <c r="O238" s="29"/>
      <c r="P238" s="97">
        <f>O238*H238</f>
        <v>0</v>
      </c>
      <c r="Q238" s="97">
        <v>0</v>
      </c>
      <c r="R238" s="97">
        <f>Q238*H238</f>
        <v>0</v>
      </c>
      <c r="S238" s="97">
        <v>0</v>
      </c>
      <c r="T238" s="98">
        <f>S238*H238</f>
        <v>0</v>
      </c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R238" s="211" t="s">
        <v>136</v>
      </c>
      <c r="AT238" s="211" t="s">
        <v>132</v>
      </c>
      <c r="AU238" s="211" t="s">
        <v>83</v>
      </c>
      <c r="AY238" s="187" t="s">
        <v>129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87" t="s">
        <v>81</v>
      </c>
      <c r="BK238" s="212">
        <f>ROUND(I238*H238,2)</f>
        <v>0</v>
      </c>
      <c r="BL238" s="187" t="s">
        <v>136</v>
      </c>
      <c r="BM238" s="211" t="s">
        <v>453</v>
      </c>
    </row>
    <row r="239" spans="1:65" s="16" customFormat="1" ht="16.5" customHeight="1">
      <c r="A239" s="151"/>
      <c r="B239" s="9"/>
      <c r="C239" s="88" t="s">
        <v>454</v>
      </c>
      <c r="D239" s="88" t="s">
        <v>132</v>
      </c>
      <c r="E239" s="89" t="s">
        <v>455</v>
      </c>
      <c r="F239" s="90" t="s">
        <v>456</v>
      </c>
      <c r="G239" s="91" t="s">
        <v>389</v>
      </c>
      <c r="H239" s="92">
        <v>1</v>
      </c>
      <c r="I239" s="93"/>
      <c r="J239" s="94">
        <f>ROUND(I239*H239,2)</f>
        <v>0</v>
      </c>
      <c r="K239" s="95"/>
      <c r="L239" s="9"/>
      <c r="M239" s="210" t="s">
        <v>1</v>
      </c>
      <c r="N239" s="96" t="s">
        <v>41</v>
      </c>
      <c r="O239" s="29"/>
      <c r="P239" s="97">
        <f>O239*H239</f>
        <v>0</v>
      </c>
      <c r="Q239" s="97">
        <v>0</v>
      </c>
      <c r="R239" s="97">
        <f>Q239*H239</f>
        <v>0</v>
      </c>
      <c r="S239" s="97">
        <v>0</v>
      </c>
      <c r="T239" s="98">
        <f>S239*H239</f>
        <v>0</v>
      </c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R239" s="211" t="s">
        <v>136</v>
      </c>
      <c r="AT239" s="211" t="s">
        <v>132</v>
      </c>
      <c r="AU239" s="211" t="s">
        <v>83</v>
      </c>
      <c r="AY239" s="187" t="s">
        <v>129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87" t="s">
        <v>81</v>
      </c>
      <c r="BK239" s="212">
        <f>ROUND(I239*H239,2)</f>
        <v>0</v>
      </c>
      <c r="BL239" s="187" t="s">
        <v>136</v>
      </c>
      <c r="BM239" s="211" t="s">
        <v>457</v>
      </c>
    </row>
    <row r="240" spans="1:65" s="16" customFormat="1" ht="16.5" customHeight="1">
      <c r="A240" s="151"/>
      <c r="B240" s="9"/>
      <c r="C240" s="88" t="s">
        <v>458</v>
      </c>
      <c r="D240" s="88" t="s">
        <v>132</v>
      </c>
      <c r="E240" s="89" t="s">
        <v>459</v>
      </c>
      <c r="F240" s="90" t="s">
        <v>460</v>
      </c>
      <c r="G240" s="91" t="s">
        <v>389</v>
      </c>
      <c r="H240" s="92">
        <v>1</v>
      </c>
      <c r="I240" s="93"/>
      <c r="J240" s="94">
        <f>ROUND(I240*H240,2)</f>
        <v>0</v>
      </c>
      <c r="K240" s="95"/>
      <c r="L240" s="9"/>
      <c r="M240" s="210" t="s">
        <v>1</v>
      </c>
      <c r="N240" s="96" t="s">
        <v>41</v>
      </c>
      <c r="O240" s="29"/>
      <c r="P240" s="97">
        <f>O240*H240</f>
        <v>0</v>
      </c>
      <c r="Q240" s="97">
        <v>0</v>
      </c>
      <c r="R240" s="97">
        <f>Q240*H240</f>
        <v>0</v>
      </c>
      <c r="S240" s="97">
        <v>0</v>
      </c>
      <c r="T240" s="98">
        <f>S240*H240</f>
        <v>0</v>
      </c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R240" s="211" t="s">
        <v>136</v>
      </c>
      <c r="AT240" s="211" t="s">
        <v>132</v>
      </c>
      <c r="AU240" s="211" t="s">
        <v>83</v>
      </c>
      <c r="AY240" s="187" t="s">
        <v>129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7" t="s">
        <v>81</v>
      </c>
      <c r="BK240" s="212">
        <f>ROUND(I240*H240,2)</f>
        <v>0</v>
      </c>
      <c r="BL240" s="187" t="s">
        <v>136</v>
      </c>
      <c r="BM240" s="211" t="s">
        <v>461</v>
      </c>
    </row>
    <row r="241" spans="1:65" s="16" customFormat="1" ht="33" customHeight="1">
      <c r="A241" s="151"/>
      <c r="B241" s="9"/>
      <c r="C241" s="88" t="s">
        <v>462</v>
      </c>
      <c r="D241" s="88" t="s">
        <v>132</v>
      </c>
      <c r="E241" s="89" t="s">
        <v>463</v>
      </c>
      <c r="F241" s="90" t="s">
        <v>464</v>
      </c>
      <c r="G241" s="91" t="s">
        <v>236</v>
      </c>
      <c r="H241" s="92">
        <v>1</v>
      </c>
      <c r="I241" s="93"/>
      <c r="J241" s="94">
        <f>ROUND(I241*H241,2)</f>
        <v>0</v>
      </c>
      <c r="K241" s="95"/>
      <c r="L241" s="9"/>
      <c r="M241" s="210" t="s">
        <v>1</v>
      </c>
      <c r="N241" s="96" t="s">
        <v>41</v>
      </c>
      <c r="O241" s="29"/>
      <c r="P241" s="97">
        <f>O241*H241</f>
        <v>0</v>
      </c>
      <c r="Q241" s="97">
        <v>0</v>
      </c>
      <c r="R241" s="97">
        <f>Q241*H241</f>
        <v>0</v>
      </c>
      <c r="S241" s="97">
        <v>0</v>
      </c>
      <c r="T241" s="98">
        <f>S241*H241</f>
        <v>0</v>
      </c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R241" s="211" t="s">
        <v>136</v>
      </c>
      <c r="AT241" s="211" t="s">
        <v>132</v>
      </c>
      <c r="AU241" s="211" t="s">
        <v>83</v>
      </c>
      <c r="AY241" s="187" t="s">
        <v>129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87" t="s">
        <v>81</v>
      </c>
      <c r="BK241" s="212">
        <f>ROUND(I241*H241,2)</f>
        <v>0</v>
      </c>
      <c r="BL241" s="187" t="s">
        <v>136</v>
      </c>
      <c r="BM241" s="211" t="s">
        <v>465</v>
      </c>
    </row>
    <row r="242" spans="1:65" s="16" customFormat="1" ht="37.9" customHeight="1">
      <c r="A242" s="151"/>
      <c r="B242" s="9"/>
      <c r="C242" s="88" t="s">
        <v>466</v>
      </c>
      <c r="D242" s="88" t="s">
        <v>132</v>
      </c>
      <c r="E242" s="89" t="s">
        <v>467</v>
      </c>
      <c r="F242" s="90" t="s">
        <v>468</v>
      </c>
      <c r="G242" s="91" t="s">
        <v>389</v>
      </c>
      <c r="H242" s="92">
        <v>1</v>
      </c>
      <c r="I242" s="93"/>
      <c r="J242" s="94">
        <f>ROUND(I242*H242,2)</f>
        <v>0</v>
      </c>
      <c r="K242" s="95"/>
      <c r="L242" s="9"/>
      <c r="M242" s="210" t="s">
        <v>1</v>
      </c>
      <c r="N242" s="96" t="s">
        <v>41</v>
      </c>
      <c r="O242" s="29"/>
      <c r="P242" s="97">
        <f>O242*H242</f>
        <v>0</v>
      </c>
      <c r="Q242" s="97">
        <v>0</v>
      </c>
      <c r="R242" s="97">
        <f>Q242*H242</f>
        <v>0</v>
      </c>
      <c r="S242" s="97">
        <v>0</v>
      </c>
      <c r="T242" s="98">
        <f>S242*H242</f>
        <v>0</v>
      </c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R242" s="211" t="s">
        <v>136</v>
      </c>
      <c r="AT242" s="211" t="s">
        <v>132</v>
      </c>
      <c r="AU242" s="211" t="s">
        <v>83</v>
      </c>
      <c r="AY242" s="187" t="s">
        <v>129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7" t="s">
        <v>81</v>
      </c>
      <c r="BK242" s="212">
        <f>ROUND(I242*H242,2)</f>
        <v>0</v>
      </c>
      <c r="BL242" s="187" t="s">
        <v>136</v>
      </c>
      <c r="BM242" s="211" t="s">
        <v>469</v>
      </c>
    </row>
    <row r="243" spans="1:65" s="78" customFormat="1" ht="22.9" customHeight="1">
      <c r="B243" s="77"/>
      <c r="D243" s="79" t="s">
        <v>75</v>
      </c>
      <c r="E243" s="86" t="s">
        <v>470</v>
      </c>
      <c r="F243" s="86" t="s">
        <v>471</v>
      </c>
      <c r="J243" s="87">
        <f>BK243</f>
        <v>0</v>
      </c>
      <c r="L243" s="77"/>
      <c r="M243" s="82"/>
      <c r="N243" s="83"/>
      <c r="O243" s="83"/>
      <c r="P243" s="84">
        <f>SUM(P244:P247)</f>
        <v>0</v>
      </c>
      <c r="Q243" s="83"/>
      <c r="R243" s="84">
        <f>SUM(R244:R247)</f>
        <v>0.19850500000000001</v>
      </c>
      <c r="S243" s="83"/>
      <c r="T243" s="85">
        <f>SUM(T244:T247)</f>
        <v>0</v>
      </c>
      <c r="AR243" s="79" t="s">
        <v>83</v>
      </c>
      <c r="AT243" s="208" t="s">
        <v>75</v>
      </c>
      <c r="AU243" s="208" t="s">
        <v>81</v>
      </c>
      <c r="AY243" s="79" t="s">
        <v>129</v>
      </c>
      <c r="BK243" s="209">
        <f>SUM(BK244:BK247)</f>
        <v>0</v>
      </c>
    </row>
    <row r="244" spans="1:65" s="16" customFormat="1" ht="37.9" customHeight="1">
      <c r="A244" s="151"/>
      <c r="B244" s="9"/>
      <c r="C244" s="88" t="s">
        <v>472</v>
      </c>
      <c r="D244" s="88" t="s">
        <v>132</v>
      </c>
      <c r="E244" s="89" t="s">
        <v>473</v>
      </c>
      <c r="F244" s="90" t="s">
        <v>474</v>
      </c>
      <c r="G244" s="91" t="s">
        <v>135</v>
      </c>
      <c r="H244" s="92">
        <v>74</v>
      </c>
      <c r="I244" s="93"/>
      <c r="J244" s="94">
        <f>ROUND(I244*H244,2)</f>
        <v>0</v>
      </c>
      <c r="K244" s="95"/>
      <c r="L244" s="9"/>
      <c r="M244" s="210" t="s">
        <v>1</v>
      </c>
      <c r="N244" s="96" t="s">
        <v>41</v>
      </c>
      <c r="O244" s="29"/>
      <c r="P244" s="97">
        <f>O244*H244</f>
        <v>0</v>
      </c>
      <c r="Q244" s="97">
        <v>9.5E-4</v>
      </c>
      <c r="R244" s="97">
        <f>Q244*H244</f>
        <v>7.0300000000000001E-2</v>
      </c>
      <c r="S244" s="97">
        <v>0</v>
      </c>
      <c r="T244" s="98">
        <f>S244*H244</f>
        <v>0</v>
      </c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R244" s="211" t="s">
        <v>214</v>
      </c>
      <c r="AT244" s="211" t="s">
        <v>132</v>
      </c>
      <c r="AU244" s="211" t="s">
        <v>83</v>
      </c>
      <c r="AY244" s="187" t="s">
        <v>129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87" t="s">
        <v>81</v>
      </c>
      <c r="BK244" s="212">
        <f>ROUND(I244*H244,2)</f>
        <v>0</v>
      </c>
      <c r="BL244" s="187" t="s">
        <v>214</v>
      </c>
      <c r="BM244" s="211" t="s">
        <v>475</v>
      </c>
    </row>
    <row r="245" spans="1:65" s="16" customFormat="1" ht="24.2" customHeight="1">
      <c r="A245" s="151"/>
      <c r="B245" s="9"/>
      <c r="C245" s="123" t="s">
        <v>476</v>
      </c>
      <c r="D245" s="123" t="s">
        <v>295</v>
      </c>
      <c r="E245" s="124" t="s">
        <v>477</v>
      </c>
      <c r="F245" s="125" t="s">
        <v>478</v>
      </c>
      <c r="G245" s="126" t="s">
        <v>135</v>
      </c>
      <c r="H245" s="127">
        <v>77.7</v>
      </c>
      <c r="I245" s="128"/>
      <c r="J245" s="129">
        <f>ROUND(I245*H245,2)</f>
        <v>0</v>
      </c>
      <c r="K245" s="130"/>
      <c r="L245" s="213"/>
      <c r="M245" s="214" t="s">
        <v>1</v>
      </c>
      <c r="N245" s="131" t="s">
        <v>41</v>
      </c>
      <c r="O245" s="29"/>
      <c r="P245" s="97">
        <f>O245*H245</f>
        <v>0</v>
      </c>
      <c r="Q245" s="97">
        <v>1.65E-3</v>
      </c>
      <c r="R245" s="97">
        <f>Q245*H245</f>
        <v>0.12820500000000001</v>
      </c>
      <c r="S245" s="97">
        <v>0</v>
      </c>
      <c r="T245" s="98">
        <f>S245*H245</f>
        <v>0</v>
      </c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R245" s="211" t="s">
        <v>290</v>
      </c>
      <c r="AT245" s="211" t="s">
        <v>295</v>
      </c>
      <c r="AU245" s="211" t="s">
        <v>83</v>
      </c>
      <c r="AY245" s="187" t="s">
        <v>129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87" t="s">
        <v>81</v>
      </c>
      <c r="BK245" s="212">
        <f>ROUND(I245*H245,2)</f>
        <v>0</v>
      </c>
      <c r="BL245" s="187" t="s">
        <v>214</v>
      </c>
      <c r="BM245" s="211" t="s">
        <v>479</v>
      </c>
    </row>
    <row r="246" spans="1:65" s="100" customFormat="1">
      <c r="B246" s="99"/>
      <c r="D246" s="101" t="s">
        <v>138</v>
      </c>
      <c r="F246" s="103" t="s">
        <v>480</v>
      </c>
      <c r="H246" s="104">
        <v>77.7</v>
      </c>
      <c r="L246" s="99"/>
      <c r="M246" s="105"/>
      <c r="N246" s="106"/>
      <c r="O246" s="106"/>
      <c r="P246" s="106"/>
      <c r="Q246" s="106"/>
      <c r="R246" s="106"/>
      <c r="S246" s="106"/>
      <c r="T246" s="107"/>
      <c r="AT246" s="102" t="s">
        <v>138</v>
      </c>
      <c r="AU246" s="102" t="s">
        <v>83</v>
      </c>
      <c r="AV246" s="100" t="s">
        <v>83</v>
      </c>
      <c r="AW246" s="100" t="s">
        <v>4</v>
      </c>
      <c r="AX246" s="100" t="s">
        <v>81</v>
      </c>
      <c r="AY246" s="102" t="s">
        <v>129</v>
      </c>
    </row>
    <row r="247" spans="1:65" s="16" customFormat="1" ht="24.2" customHeight="1">
      <c r="A247" s="151"/>
      <c r="B247" s="9"/>
      <c r="C247" s="88" t="s">
        <v>481</v>
      </c>
      <c r="D247" s="88" t="s">
        <v>132</v>
      </c>
      <c r="E247" s="89" t="s">
        <v>482</v>
      </c>
      <c r="F247" s="90" t="s">
        <v>483</v>
      </c>
      <c r="G247" s="91" t="s">
        <v>182</v>
      </c>
      <c r="H247" s="92">
        <v>0.19900000000000001</v>
      </c>
      <c r="I247" s="93"/>
      <c r="J247" s="94">
        <f>ROUND(I247*H247,2)</f>
        <v>0</v>
      </c>
      <c r="K247" s="95"/>
      <c r="L247" s="9"/>
      <c r="M247" s="210" t="s">
        <v>1</v>
      </c>
      <c r="N247" s="96" t="s">
        <v>41</v>
      </c>
      <c r="O247" s="29"/>
      <c r="P247" s="97">
        <f>O247*H247</f>
        <v>0</v>
      </c>
      <c r="Q247" s="97">
        <v>0</v>
      </c>
      <c r="R247" s="97">
        <f>Q247*H247</f>
        <v>0</v>
      </c>
      <c r="S247" s="97">
        <v>0</v>
      </c>
      <c r="T247" s="98">
        <f>S247*H247</f>
        <v>0</v>
      </c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R247" s="211" t="s">
        <v>214</v>
      </c>
      <c r="AT247" s="211" t="s">
        <v>132</v>
      </c>
      <c r="AU247" s="211" t="s">
        <v>83</v>
      </c>
      <c r="AY247" s="187" t="s">
        <v>129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87" t="s">
        <v>81</v>
      </c>
      <c r="BK247" s="212">
        <f>ROUND(I247*H247,2)</f>
        <v>0</v>
      </c>
      <c r="BL247" s="187" t="s">
        <v>214</v>
      </c>
      <c r="BM247" s="211" t="s">
        <v>484</v>
      </c>
    </row>
    <row r="248" spans="1:65" s="78" customFormat="1" ht="22.9" customHeight="1">
      <c r="B248" s="77"/>
      <c r="D248" s="79" t="s">
        <v>75</v>
      </c>
      <c r="E248" s="86" t="s">
        <v>485</v>
      </c>
      <c r="F248" s="86" t="s">
        <v>486</v>
      </c>
      <c r="J248" s="87">
        <f>BK248</f>
        <v>0</v>
      </c>
      <c r="L248" s="77"/>
      <c r="M248" s="82"/>
      <c r="N248" s="83"/>
      <c r="O248" s="83"/>
      <c r="P248" s="84">
        <f>SUM(P249:P263)</f>
        <v>0</v>
      </c>
      <c r="Q248" s="83"/>
      <c r="R248" s="84">
        <f>SUM(R249:R263)</f>
        <v>4.24E-2</v>
      </c>
      <c r="S248" s="83"/>
      <c r="T248" s="85">
        <f>SUM(T249:T263)</f>
        <v>4.8000000000000001E-2</v>
      </c>
      <c r="AR248" s="79" t="s">
        <v>83</v>
      </c>
      <c r="AT248" s="208" t="s">
        <v>75</v>
      </c>
      <c r="AU248" s="208" t="s">
        <v>81</v>
      </c>
      <c r="AY248" s="79" t="s">
        <v>129</v>
      </c>
      <c r="BK248" s="209">
        <f>SUM(BK249:BK263)</f>
        <v>0</v>
      </c>
    </row>
    <row r="249" spans="1:65" s="16" customFormat="1" ht="24.2" customHeight="1">
      <c r="A249" s="151"/>
      <c r="B249" s="9"/>
      <c r="C249" s="88" t="s">
        <v>487</v>
      </c>
      <c r="D249" s="88" t="s">
        <v>132</v>
      </c>
      <c r="E249" s="89" t="s">
        <v>488</v>
      </c>
      <c r="F249" s="90" t="s">
        <v>489</v>
      </c>
      <c r="G249" s="91" t="s">
        <v>236</v>
      </c>
      <c r="H249" s="92">
        <v>1</v>
      </c>
      <c r="I249" s="93"/>
      <c r="J249" s="94">
        <f>ROUND(I249*H249,2)</f>
        <v>0</v>
      </c>
      <c r="K249" s="95"/>
      <c r="L249" s="9"/>
      <c r="M249" s="210" t="s">
        <v>1</v>
      </c>
      <c r="N249" s="96" t="s">
        <v>41</v>
      </c>
      <c r="O249" s="29"/>
      <c r="P249" s="97">
        <f>O249*H249</f>
        <v>0</v>
      </c>
      <c r="Q249" s="97">
        <v>0</v>
      </c>
      <c r="R249" s="97">
        <f>Q249*H249</f>
        <v>0</v>
      </c>
      <c r="S249" s="97">
        <v>0</v>
      </c>
      <c r="T249" s="98">
        <f>S249*H249</f>
        <v>0</v>
      </c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R249" s="211" t="s">
        <v>214</v>
      </c>
      <c r="AT249" s="211" t="s">
        <v>132</v>
      </c>
      <c r="AU249" s="211" t="s">
        <v>83</v>
      </c>
      <c r="AY249" s="187" t="s">
        <v>129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187" t="s">
        <v>81</v>
      </c>
      <c r="BK249" s="212">
        <f>ROUND(I249*H249,2)</f>
        <v>0</v>
      </c>
      <c r="BL249" s="187" t="s">
        <v>214</v>
      </c>
      <c r="BM249" s="211" t="s">
        <v>490</v>
      </c>
    </row>
    <row r="250" spans="1:65" s="100" customFormat="1">
      <c r="B250" s="99"/>
      <c r="D250" s="101" t="s">
        <v>138</v>
      </c>
      <c r="E250" s="102" t="s">
        <v>1</v>
      </c>
      <c r="F250" s="103" t="s">
        <v>81</v>
      </c>
      <c r="H250" s="104">
        <v>1</v>
      </c>
      <c r="L250" s="99"/>
      <c r="M250" s="105"/>
      <c r="N250" s="106"/>
      <c r="O250" s="106"/>
      <c r="P250" s="106"/>
      <c r="Q250" s="106"/>
      <c r="R250" s="106"/>
      <c r="S250" s="106"/>
      <c r="T250" s="107"/>
      <c r="AT250" s="102" t="s">
        <v>138</v>
      </c>
      <c r="AU250" s="102" t="s">
        <v>83</v>
      </c>
      <c r="AV250" s="100" t="s">
        <v>83</v>
      </c>
      <c r="AW250" s="100" t="s">
        <v>31</v>
      </c>
      <c r="AX250" s="100" t="s">
        <v>81</v>
      </c>
      <c r="AY250" s="102" t="s">
        <v>129</v>
      </c>
    </row>
    <row r="251" spans="1:65" s="16" customFormat="1" ht="24.2" customHeight="1">
      <c r="A251" s="151"/>
      <c r="B251" s="9"/>
      <c r="C251" s="123" t="s">
        <v>491</v>
      </c>
      <c r="D251" s="123" t="s">
        <v>295</v>
      </c>
      <c r="E251" s="124" t="s">
        <v>492</v>
      </c>
      <c r="F251" s="125" t="s">
        <v>493</v>
      </c>
      <c r="G251" s="126" t="s">
        <v>236</v>
      </c>
      <c r="H251" s="127">
        <v>1</v>
      </c>
      <c r="I251" s="128"/>
      <c r="J251" s="129">
        <f>ROUND(I251*H251,2)</f>
        <v>0</v>
      </c>
      <c r="K251" s="130"/>
      <c r="L251" s="213"/>
      <c r="M251" s="214" t="s">
        <v>1</v>
      </c>
      <c r="N251" s="131" t="s">
        <v>41</v>
      </c>
      <c r="O251" s="29"/>
      <c r="P251" s="97">
        <f>O251*H251</f>
        <v>0</v>
      </c>
      <c r="Q251" s="97">
        <v>1.95E-2</v>
      </c>
      <c r="R251" s="97">
        <f>Q251*H251</f>
        <v>1.95E-2</v>
      </c>
      <c r="S251" s="97">
        <v>0</v>
      </c>
      <c r="T251" s="98">
        <f>S251*H251</f>
        <v>0</v>
      </c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R251" s="211" t="s">
        <v>290</v>
      </c>
      <c r="AT251" s="211" t="s">
        <v>295</v>
      </c>
      <c r="AU251" s="211" t="s">
        <v>83</v>
      </c>
      <c r="AY251" s="187" t="s">
        <v>129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87" t="s">
        <v>81</v>
      </c>
      <c r="BK251" s="212">
        <f>ROUND(I251*H251,2)</f>
        <v>0</v>
      </c>
      <c r="BL251" s="187" t="s">
        <v>214</v>
      </c>
      <c r="BM251" s="211" t="s">
        <v>494</v>
      </c>
    </row>
    <row r="252" spans="1:65" s="16" customFormat="1" ht="24.2" customHeight="1">
      <c r="A252" s="151"/>
      <c r="B252" s="9"/>
      <c r="C252" s="88" t="s">
        <v>495</v>
      </c>
      <c r="D252" s="88" t="s">
        <v>132</v>
      </c>
      <c r="E252" s="89" t="s">
        <v>496</v>
      </c>
      <c r="F252" s="90" t="s">
        <v>497</v>
      </c>
      <c r="G252" s="91" t="s">
        <v>236</v>
      </c>
      <c r="H252" s="92">
        <v>1</v>
      </c>
      <c r="I252" s="93"/>
      <c r="J252" s="94">
        <f>ROUND(I252*H252,2)</f>
        <v>0</v>
      </c>
      <c r="K252" s="95"/>
      <c r="L252" s="9"/>
      <c r="M252" s="210" t="s">
        <v>1</v>
      </c>
      <c r="N252" s="96" t="s">
        <v>41</v>
      </c>
      <c r="O252" s="29"/>
      <c r="P252" s="97">
        <f>O252*H252</f>
        <v>0</v>
      </c>
      <c r="Q252" s="97">
        <v>0</v>
      </c>
      <c r="R252" s="97">
        <f>Q252*H252</f>
        <v>0</v>
      </c>
      <c r="S252" s="97">
        <v>0</v>
      </c>
      <c r="T252" s="98">
        <f>S252*H252</f>
        <v>0</v>
      </c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R252" s="211" t="s">
        <v>214</v>
      </c>
      <c r="AT252" s="211" t="s">
        <v>132</v>
      </c>
      <c r="AU252" s="211" t="s">
        <v>83</v>
      </c>
      <c r="AY252" s="187" t="s">
        <v>129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87" t="s">
        <v>81</v>
      </c>
      <c r="BK252" s="212">
        <f>ROUND(I252*H252,2)</f>
        <v>0</v>
      </c>
      <c r="BL252" s="187" t="s">
        <v>214</v>
      </c>
      <c r="BM252" s="211" t="s">
        <v>498</v>
      </c>
    </row>
    <row r="253" spans="1:65" s="100" customFormat="1">
      <c r="B253" s="99"/>
      <c r="D253" s="101" t="s">
        <v>138</v>
      </c>
      <c r="E253" s="102" t="s">
        <v>1</v>
      </c>
      <c r="F253" s="103" t="s">
        <v>81</v>
      </c>
      <c r="H253" s="104">
        <v>1</v>
      </c>
      <c r="L253" s="99"/>
      <c r="M253" s="105"/>
      <c r="N253" s="106"/>
      <c r="O253" s="106"/>
      <c r="P253" s="106"/>
      <c r="Q253" s="106"/>
      <c r="R253" s="106"/>
      <c r="S253" s="106"/>
      <c r="T253" s="107"/>
      <c r="AT253" s="102" t="s">
        <v>138</v>
      </c>
      <c r="AU253" s="102" t="s">
        <v>83</v>
      </c>
      <c r="AV253" s="100" t="s">
        <v>83</v>
      </c>
      <c r="AW253" s="100" t="s">
        <v>31</v>
      </c>
      <c r="AX253" s="100" t="s">
        <v>81</v>
      </c>
      <c r="AY253" s="102" t="s">
        <v>129</v>
      </c>
    </row>
    <row r="254" spans="1:65" s="16" customFormat="1" ht="24.2" customHeight="1">
      <c r="A254" s="151"/>
      <c r="B254" s="9"/>
      <c r="C254" s="123" t="s">
        <v>499</v>
      </c>
      <c r="D254" s="123" t="s">
        <v>295</v>
      </c>
      <c r="E254" s="124" t="s">
        <v>500</v>
      </c>
      <c r="F254" s="125" t="s">
        <v>501</v>
      </c>
      <c r="G254" s="126" t="s">
        <v>236</v>
      </c>
      <c r="H254" s="127">
        <v>1</v>
      </c>
      <c r="I254" s="128"/>
      <c r="J254" s="129">
        <f>ROUND(I254*H254,2)</f>
        <v>0</v>
      </c>
      <c r="K254" s="130"/>
      <c r="L254" s="213"/>
      <c r="M254" s="214" t="s">
        <v>1</v>
      </c>
      <c r="N254" s="131" t="s">
        <v>41</v>
      </c>
      <c r="O254" s="29"/>
      <c r="P254" s="97">
        <f>O254*H254</f>
        <v>0</v>
      </c>
      <c r="Q254" s="97">
        <v>2.0500000000000001E-2</v>
      </c>
      <c r="R254" s="97">
        <f>Q254*H254</f>
        <v>2.0500000000000001E-2</v>
      </c>
      <c r="S254" s="97">
        <v>0</v>
      </c>
      <c r="T254" s="98">
        <f>S254*H254</f>
        <v>0</v>
      </c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R254" s="211" t="s">
        <v>290</v>
      </c>
      <c r="AT254" s="211" t="s">
        <v>295</v>
      </c>
      <c r="AU254" s="211" t="s">
        <v>83</v>
      </c>
      <c r="AY254" s="187" t="s">
        <v>129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87" t="s">
        <v>81</v>
      </c>
      <c r="BK254" s="212">
        <f>ROUND(I254*H254,2)</f>
        <v>0</v>
      </c>
      <c r="BL254" s="187" t="s">
        <v>214</v>
      </c>
      <c r="BM254" s="211" t="s">
        <v>502</v>
      </c>
    </row>
    <row r="255" spans="1:65" s="16" customFormat="1" ht="21.75" customHeight="1">
      <c r="A255" s="151"/>
      <c r="B255" s="9"/>
      <c r="C255" s="88" t="s">
        <v>503</v>
      </c>
      <c r="D255" s="88" t="s">
        <v>132</v>
      </c>
      <c r="E255" s="89" t="s">
        <v>504</v>
      </c>
      <c r="F255" s="90" t="s">
        <v>505</v>
      </c>
      <c r="G255" s="91" t="s">
        <v>236</v>
      </c>
      <c r="H255" s="92">
        <v>2</v>
      </c>
      <c r="I255" s="93"/>
      <c r="J255" s="94">
        <f>ROUND(I255*H255,2)</f>
        <v>0</v>
      </c>
      <c r="K255" s="95"/>
      <c r="L255" s="9"/>
      <c r="M255" s="210" t="s">
        <v>1</v>
      </c>
      <c r="N255" s="96" t="s">
        <v>41</v>
      </c>
      <c r="O255" s="29"/>
      <c r="P255" s="97">
        <f>O255*H255</f>
        <v>0</v>
      </c>
      <c r="Q255" s="97">
        <v>0</v>
      </c>
      <c r="R255" s="97">
        <f>Q255*H255</f>
        <v>0</v>
      </c>
      <c r="S255" s="97">
        <v>0</v>
      </c>
      <c r="T255" s="98">
        <f>S255*H255</f>
        <v>0</v>
      </c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R255" s="211" t="s">
        <v>214</v>
      </c>
      <c r="AT255" s="211" t="s">
        <v>132</v>
      </c>
      <c r="AU255" s="211" t="s">
        <v>83</v>
      </c>
      <c r="AY255" s="187" t="s">
        <v>129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87" t="s">
        <v>81</v>
      </c>
      <c r="BK255" s="212">
        <f>ROUND(I255*H255,2)</f>
        <v>0</v>
      </c>
      <c r="BL255" s="187" t="s">
        <v>214</v>
      </c>
      <c r="BM255" s="211" t="s">
        <v>506</v>
      </c>
    </row>
    <row r="256" spans="1:65" s="16" customFormat="1" ht="24.2" customHeight="1">
      <c r="A256" s="151"/>
      <c r="B256" s="9"/>
      <c r="C256" s="123" t="s">
        <v>507</v>
      </c>
      <c r="D256" s="123" t="s">
        <v>295</v>
      </c>
      <c r="E256" s="124" t="s">
        <v>508</v>
      </c>
      <c r="F256" s="125" t="s">
        <v>509</v>
      </c>
      <c r="G256" s="126" t="s">
        <v>236</v>
      </c>
      <c r="H256" s="127">
        <v>2</v>
      </c>
      <c r="I256" s="128"/>
      <c r="J256" s="129">
        <f>ROUND(I256*H256,2)</f>
        <v>0</v>
      </c>
      <c r="K256" s="130"/>
      <c r="L256" s="213"/>
      <c r="M256" s="214" t="s">
        <v>1</v>
      </c>
      <c r="N256" s="131" t="s">
        <v>41</v>
      </c>
      <c r="O256" s="29"/>
      <c r="P256" s="97">
        <f>O256*H256</f>
        <v>0</v>
      </c>
      <c r="Q256" s="97">
        <v>1.1999999999999999E-3</v>
      </c>
      <c r="R256" s="97">
        <f>Q256*H256</f>
        <v>2.3999999999999998E-3</v>
      </c>
      <c r="S256" s="97">
        <v>0</v>
      </c>
      <c r="T256" s="98">
        <f>S256*H256</f>
        <v>0</v>
      </c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R256" s="211" t="s">
        <v>290</v>
      </c>
      <c r="AT256" s="211" t="s">
        <v>295</v>
      </c>
      <c r="AU256" s="211" t="s">
        <v>83</v>
      </c>
      <c r="AY256" s="187" t="s">
        <v>129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87" t="s">
        <v>81</v>
      </c>
      <c r="BK256" s="212">
        <f>ROUND(I256*H256,2)</f>
        <v>0</v>
      </c>
      <c r="BL256" s="187" t="s">
        <v>214</v>
      </c>
      <c r="BM256" s="211" t="s">
        <v>510</v>
      </c>
    </row>
    <row r="257" spans="1:65" s="16" customFormat="1" ht="24.2" customHeight="1">
      <c r="A257" s="151"/>
      <c r="B257" s="9"/>
      <c r="C257" s="88" t="s">
        <v>511</v>
      </c>
      <c r="D257" s="88" t="s">
        <v>132</v>
      </c>
      <c r="E257" s="89" t="s">
        <v>512</v>
      </c>
      <c r="F257" s="90" t="s">
        <v>513</v>
      </c>
      <c r="G257" s="91" t="s">
        <v>236</v>
      </c>
      <c r="H257" s="92">
        <v>2</v>
      </c>
      <c r="I257" s="93"/>
      <c r="J257" s="94">
        <f>ROUND(I257*H257,2)</f>
        <v>0</v>
      </c>
      <c r="K257" s="95"/>
      <c r="L257" s="9"/>
      <c r="M257" s="210" t="s">
        <v>1</v>
      </c>
      <c r="N257" s="96" t="s">
        <v>41</v>
      </c>
      <c r="O257" s="29"/>
      <c r="P257" s="97">
        <f>O257*H257</f>
        <v>0</v>
      </c>
      <c r="Q257" s="97">
        <v>0</v>
      </c>
      <c r="R257" s="97">
        <f>Q257*H257</f>
        <v>0</v>
      </c>
      <c r="S257" s="97">
        <v>2.4E-2</v>
      </c>
      <c r="T257" s="98">
        <f>S257*H257</f>
        <v>4.8000000000000001E-2</v>
      </c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R257" s="211" t="s">
        <v>214</v>
      </c>
      <c r="AT257" s="211" t="s">
        <v>132</v>
      </c>
      <c r="AU257" s="211" t="s">
        <v>83</v>
      </c>
      <c r="AY257" s="187" t="s">
        <v>129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87" t="s">
        <v>81</v>
      </c>
      <c r="BK257" s="212">
        <f>ROUND(I257*H257,2)</f>
        <v>0</v>
      </c>
      <c r="BL257" s="187" t="s">
        <v>214</v>
      </c>
      <c r="BM257" s="211" t="s">
        <v>514</v>
      </c>
    </row>
    <row r="258" spans="1:65" s="16" customFormat="1" ht="16.5" customHeight="1">
      <c r="A258" s="151"/>
      <c r="B258" s="9"/>
      <c r="C258" s="88" t="s">
        <v>515</v>
      </c>
      <c r="D258" s="88" t="s">
        <v>132</v>
      </c>
      <c r="E258" s="89" t="s">
        <v>516</v>
      </c>
      <c r="F258" s="90" t="s">
        <v>517</v>
      </c>
      <c r="G258" s="91" t="s">
        <v>135</v>
      </c>
      <c r="H258" s="92">
        <v>9.1999999999999993</v>
      </c>
      <c r="I258" s="93"/>
      <c r="J258" s="94">
        <f>ROUND(I258*H258,2)</f>
        <v>0</v>
      </c>
      <c r="K258" s="95"/>
      <c r="L258" s="9"/>
      <c r="M258" s="210" t="s">
        <v>1</v>
      </c>
      <c r="N258" s="96" t="s">
        <v>41</v>
      </c>
      <c r="O258" s="29"/>
      <c r="P258" s="97">
        <f>O258*H258</f>
        <v>0</v>
      </c>
      <c r="Q258" s="97">
        <v>0</v>
      </c>
      <c r="R258" s="97">
        <f>Q258*H258</f>
        <v>0</v>
      </c>
      <c r="S258" s="97">
        <v>0</v>
      </c>
      <c r="T258" s="98">
        <f>S258*H258</f>
        <v>0</v>
      </c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R258" s="211" t="s">
        <v>214</v>
      </c>
      <c r="AT258" s="211" t="s">
        <v>132</v>
      </c>
      <c r="AU258" s="211" t="s">
        <v>83</v>
      </c>
      <c r="AY258" s="187" t="s">
        <v>129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87" t="s">
        <v>81</v>
      </c>
      <c r="BK258" s="212">
        <f>ROUND(I258*H258,2)</f>
        <v>0</v>
      </c>
      <c r="BL258" s="187" t="s">
        <v>214</v>
      </c>
      <c r="BM258" s="211" t="s">
        <v>518</v>
      </c>
    </row>
    <row r="259" spans="1:65" s="100" customFormat="1">
      <c r="B259" s="99"/>
      <c r="D259" s="101" t="s">
        <v>138</v>
      </c>
      <c r="E259" s="102" t="s">
        <v>1</v>
      </c>
      <c r="F259" s="103" t="s">
        <v>519</v>
      </c>
      <c r="H259" s="104">
        <v>9.1999999999999993</v>
      </c>
      <c r="L259" s="99"/>
      <c r="M259" s="105"/>
      <c r="N259" s="106"/>
      <c r="O259" s="106"/>
      <c r="P259" s="106"/>
      <c r="Q259" s="106"/>
      <c r="R259" s="106"/>
      <c r="S259" s="106"/>
      <c r="T259" s="107"/>
      <c r="AT259" s="102" t="s">
        <v>138</v>
      </c>
      <c r="AU259" s="102" t="s">
        <v>83</v>
      </c>
      <c r="AV259" s="100" t="s">
        <v>83</v>
      </c>
      <c r="AW259" s="100" t="s">
        <v>31</v>
      </c>
      <c r="AX259" s="100" t="s">
        <v>81</v>
      </c>
      <c r="AY259" s="102" t="s">
        <v>129</v>
      </c>
    </row>
    <row r="260" spans="1:65" s="16" customFormat="1" ht="24.2" customHeight="1">
      <c r="A260" s="151"/>
      <c r="B260" s="9"/>
      <c r="C260" s="88" t="s">
        <v>520</v>
      </c>
      <c r="D260" s="88" t="s">
        <v>132</v>
      </c>
      <c r="E260" s="89" t="s">
        <v>521</v>
      </c>
      <c r="F260" s="90" t="s">
        <v>522</v>
      </c>
      <c r="G260" s="91" t="s">
        <v>135</v>
      </c>
      <c r="H260" s="92">
        <v>9.1999999999999993</v>
      </c>
      <c r="I260" s="93"/>
      <c r="J260" s="94">
        <f>ROUND(I260*H260,2)</f>
        <v>0</v>
      </c>
      <c r="K260" s="95"/>
      <c r="L260" s="9"/>
      <c r="M260" s="210" t="s">
        <v>1</v>
      </c>
      <c r="N260" s="96" t="s">
        <v>41</v>
      </c>
      <c r="O260" s="29"/>
      <c r="P260" s="97">
        <f>O260*H260</f>
        <v>0</v>
      </c>
      <c r="Q260" s="97">
        <v>0</v>
      </c>
      <c r="R260" s="97">
        <f>Q260*H260</f>
        <v>0</v>
      </c>
      <c r="S260" s="97">
        <v>0</v>
      </c>
      <c r="T260" s="98">
        <f>S260*H260</f>
        <v>0</v>
      </c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R260" s="211" t="s">
        <v>214</v>
      </c>
      <c r="AT260" s="211" t="s">
        <v>132</v>
      </c>
      <c r="AU260" s="211" t="s">
        <v>83</v>
      </c>
      <c r="AY260" s="187" t="s">
        <v>129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87" t="s">
        <v>81</v>
      </c>
      <c r="BK260" s="212">
        <f>ROUND(I260*H260,2)</f>
        <v>0</v>
      </c>
      <c r="BL260" s="187" t="s">
        <v>214</v>
      </c>
      <c r="BM260" s="211" t="s">
        <v>523</v>
      </c>
    </row>
    <row r="261" spans="1:65" s="100" customFormat="1">
      <c r="B261" s="99"/>
      <c r="D261" s="101" t="s">
        <v>138</v>
      </c>
      <c r="E261" s="102" t="s">
        <v>1</v>
      </c>
      <c r="F261" s="103" t="s">
        <v>519</v>
      </c>
      <c r="H261" s="104">
        <v>9.1999999999999993</v>
      </c>
      <c r="L261" s="99"/>
      <c r="M261" s="105"/>
      <c r="N261" s="106"/>
      <c r="O261" s="106"/>
      <c r="P261" s="106"/>
      <c r="Q261" s="106"/>
      <c r="R261" s="106"/>
      <c r="S261" s="106"/>
      <c r="T261" s="107"/>
      <c r="AT261" s="102" t="s">
        <v>138</v>
      </c>
      <c r="AU261" s="102" t="s">
        <v>83</v>
      </c>
      <c r="AV261" s="100" t="s">
        <v>83</v>
      </c>
      <c r="AW261" s="100" t="s">
        <v>31</v>
      </c>
      <c r="AX261" s="100" t="s">
        <v>81</v>
      </c>
      <c r="AY261" s="102" t="s">
        <v>129</v>
      </c>
    </row>
    <row r="262" spans="1:65" s="16" customFormat="1" ht="24.2" customHeight="1">
      <c r="A262" s="151"/>
      <c r="B262" s="9"/>
      <c r="C262" s="88" t="s">
        <v>524</v>
      </c>
      <c r="D262" s="88" t="s">
        <v>132</v>
      </c>
      <c r="E262" s="89" t="s">
        <v>525</v>
      </c>
      <c r="F262" s="90" t="s">
        <v>526</v>
      </c>
      <c r="G262" s="91" t="s">
        <v>135</v>
      </c>
      <c r="H262" s="92">
        <v>9.1999999999999993</v>
      </c>
      <c r="I262" s="93"/>
      <c r="J262" s="94">
        <f>ROUND(I262*H262,2)</f>
        <v>0</v>
      </c>
      <c r="K262" s="95"/>
      <c r="L262" s="9"/>
      <c r="M262" s="210" t="s">
        <v>1</v>
      </c>
      <c r="N262" s="96" t="s">
        <v>41</v>
      </c>
      <c r="O262" s="29"/>
      <c r="P262" s="97">
        <f>O262*H262</f>
        <v>0</v>
      </c>
      <c r="Q262" s="97">
        <v>0</v>
      </c>
      <c r="R262" s="97">
        <f>Q262*H262</f>
        <v>0</v>
      </c>
      <c r="S262" s="97">
        <v>0</v>
      </c>
      <c r="T262" s="98">
        <f>S262*H262</f>
        <v>0</v>
      </c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R262" s="211" t="s">
        <v>214</v>
      </c>
      <c r="AT262" s="211" t="s">
        <v>132</v>
      </c>
      <c r="AU262" s="211" t="s">
        <v>83</v>
      </c>
      <c r="AY262" s="187" t="s">
        <v>129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87" t="s">
        <v>81</v>
      </c>
      <c r="BK262" s="212">
        <f>ROUND(I262*H262,2)</f>
        <v>0</v>
      </c>
      <c r="BL262" s="187" t="s">
        <v>214</v>
      </c>
      <c r="BM262" s="211" t="s">
        <v>527</v>
      </c>
    </row>
    <row r="263" spans="1:65" s="16" customFormat="1" ht="24.2" customHeight="1">
      <c r="A263" s="151"/>
      <c r="B263" s="9"/>
      <c r="C263" s="88" t="s">
        <v>528</v>
      </c>
      <c r="D263" s="88" t="s">
        <v>132</v>
      </c>
      <c r="E263" s="89" t="s">
        <v>529</v>
      </c>
      <c r="F263" s="90" t="s">
        <v>530</v>
      </c>
      <c r="G263" s="91" t="s">
        <v>182</v>
      </c>
      <c r="H263" s="92">
        <v>4.2000000000000003E-2</v>
      </c>
      <c r="I263" s="93"/>
      <c r="J263" s="94">
        <f>ROUND(I263*H263,2)</f>
        <v>0</v>
      </c>
      <c r="K263" s="95"/>
      <c r="L263" s="9"/>
      <c r="M263" s="210" t="s">
        <v>1</v>
      </c>
      <c r="N263" s="96" t="s">
        <v>41</v>
      </c>
      <c r="O263" s="29"/>
      <c r="P263" s="97">
        <f>O263*H263</f>
        <v>0</v>
      </c>
      <c r="Q263" s="97">
        <v>0</v>
      </c>
      <c r="R263" s="97">
        <f>Q263*H263</f>
        <v>0</v>
      </c>
      <c r="S263" s="97">
        <v>0</v>
      </c>
      <c r="T263" s="98">
        <f>S263*H263</f>
        <v>0</v>
      </c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R263" s="211" t="s">
        <v>214</v>
      </c>
      <c r="AT263" s="211" t="s">
        <v>132</v>
      </c>
      <c r="AU263" s="211" t="s">
        <v>83</v>
      </c>
      <c r="AY263" s="187" t="s">
        <v>129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87" t="s">
        <v>81</v>
      </c>
      <c r="BK263" s="212">
        <f>ROUND(I263*H263,2)</f>
        <v>0</v>
      </c>
      <c r="BL263" s="187" t="s">
        <v>214</v>
      </c>
      <c r="BM263" s="211" t="s">
        <v>531</v>
      </c>
    </row>
    <row r="264" spans="1:65" s="78" customFormat="1" ht="22.9" customHeight="1">
      <c r="B264" s="77"/>
      <c r="D264" s="79" t="s">
        <v>75</v>
      </c>
      <c r="E264" s="86" t="s">
        <v>532</v>
      </c>
      <c r="F264" s="86" t="s">
        <v>533</v>
      </c>
      <c r="J264" s="87">
        <f>BK264</f>
        <v>0</v>
      </c>
      <c r="L264" s="77"/>
      <c r="M264" s="82"/>
      <c r="N264" s="83"/>
      <c r="O264" s="83"/>
      <c r="P264" s="84">
        <f>SUM(P265:P284)</f>
        <v>0</v>
      </c>
      <c r="Q264" s="83"/>
      <c r="R264" s="84">
        <f>SUM(R265:R284)</f>
        <v>0.68554769999999998</v>
      </c>
      <c r="S264" s="83"/>
      <c r="T264" s="85">
        <f>SUM(T265:T284)</f>
        <v>0.42930000000000001</v>
      </c>
      <c r="AR264" s="79" t="s">
        <v>83</v>
      </c>
      <c r="AT264" s="208" t="s">
        <v>75</v>
      </c>
      <c r="AU264" s="208" t="s">
        <v>81</v>
      </c>
      <c r="AY264" s="79" t="s">
        <v>129</v>
      </c>
      <c r="BK264" s="209">
        <f>SUM(BK265:BK284)</f>
        <v>0</v>
      </c>
    </row>
    <row r="265" spans="1:65" s="16" customFormat="1" ht="16.5" customHeight="1">
      <c r="A265" s="151"/>
      <c r="B265" s="9"/>
      <c r="C265" s="88" t="s">
        <v>534</v>
      </c>
      <c r="D265" s="88" t="s">
        <v>132</v>
      </c>
      <c r="E265" s="89" t="s">
        <v>535</v>
      </c>
      <c r="F265" s="90" t="s">
        <v>536</v>
      </c>
      <c r="G265" s="91" t="s">
        <v>135</v>
      </c>
      <c r="H265" s="92">
        <v>85.86</v>
      </c>
      <c r="I265" s="93"/>
      <c r="J265" s="94">
        <f>ROUND(I265*H265,2)</f>
        <v>0</v>
      </c>
      <c r="K265" s="95"/>
      <c r="L265" s="9"/>
      <c r="M265" s="210" t="s">
        <v>1</v>
      </c>
      <c r="N265" s="96" t="s">
        <v>41</v>
      </c>
      <c r="O265" s="29"/>
      <c r="P265" s="97">
        <f>O265*H265</f>
        <v>0</v>
      </c>
      <c r="Q265" s="97">
        <v>0</v>
      </c>
      <c r="R265" s="97">
        <f>Q265*H265</f>
        <v>0</v>
      </c>
      <c r="S265" s="97">
        <v>0</v>
      </c>
      <c r="T265" s="98">
        <f>S265*H265</f>
        <v>0</v>
      </c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R265" s="211" t="s">
        <v>214</v>
      </c>
      <c r="AT265" s="211" t="s">
        <v>132</v>
      </c>
      <c r="AU265" s="211" t="s">
        <v>83</v>
      </c>
      <c r="AY265" s="187" t="s">
        <v>129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87" t="s">
        <v>81</v>
      </c>
      <c r="BK265" s="212">
        <f>ROUND(I265*H265,2)</f>
        <v>0</v>
      </c>
      <c r="BL265" s="187" t="s">
        <v>214</v>
      </c>
      <c r="BM265" s="211" t="s">
        <v>537</v>
      </c>
    </row>
    <row r="266" spans="1:65" s="100" customFormat="1">
      <c r="B266" s="99"/>
      <c r="D266" s="101" t="s">
        <v>138</v>
      </c>
      <c r="E266" s="102" t="s">
        <v>1</v>
      </c>
      <c r="F266" s="103" t="s">
        <v>164</v>
      </c>
      <c r="H266" s="104">
        <v>85.86</v>
      </c>
      <c r="L266" s="99"/>
      <c r="M266" s="105"/>
      <c r="N266" s="106"/>
      <c r="O266" s="106"/>
      <c r="P266" s="106"/>
      <c r="Q266" s="106"/>
      <c r="R266" s="106"/>
      <c r="S266" s="106"/>
      <c r="T266" s="107"/>
      <c r="AT266" s="102" t="s">
        <v>138</v>
      </c>
      <c r="AU266" s="102" t="s">
        <v>83</v>
      </c>
      <c r="AV266" s="100" t="s">
        <v>83</v>
      </c>
      <c r="AW266" s="100" t="s">
        <v>31</v>
      </c>
      <c r="AX266" s="100" t="s">
        <v>81</v>
      </c>
      <c r="AY266" s="102" t="s">
        <v>129</v>
      </c>
    </row>
    <row r="267" spans="1:65" s="16" customFormat="1" ht="24.2" customHeight="1">
      <c r="A267" s="151"/>
      <c r="B267" s="9"/>
      <c r="C267" s="88" t="s">
        <v>538</v>
      </c>
      <c r="D267" s="88" t="s">
        <v>132</v>
      </c>
      <c r="E267" s="89" t="s">
        <v>539</v>
      </c>
      <c r="F267" s="90" t="s">
        <v>540</v>
      </c>
      <c r="G267" s="91" t="s">
        <v>135</v>
      </c>
      <c r="H267" s="92">
        <v>85.86</v>
      </c>
      <c r="I267" s="93"/>
      <c r="J267" s="94">
        <f>ROUND(I267*H267,2)</f>
        <v>0</v>
      </c>
      <c r="K267" s="95"/>
      <c r="L267" s="9"/>
      <c r="M267" s="210" t="s">
        <v>1</v>
      </c>
      <c r="N267" s="96" t="s">
        <v>41</v>
      </c>
      <c r="O267" s="29"/>
      <c r="P267" s="97">
        <f>O267*H267</f>
        <v>0</v>
      </c>
      <c r="Q267" s="97">
        <v>3.0000000000000001E-5</v>
      </c>
      <c r="R267" s="97">
        <f>Q267*H267</f>
        <v>2.5758000000000001E-3</v>
      </c>
      <c r="S267" s="97">
        <v>0</v>
      </c>
      <c r="T267" s="98">
        <f>S267*H267</f>
        <v>0</v>
      </c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R267" s="211" t="s">
        <v>214</v>
      </c>
      <c r="AT267" s="211" t="s">
        <v>132</v>
      </c>
      <c r="AU267" s="211" t="s">
        <v>83</v>
      </c>
      <c r="AY267" s="187" t="s">
        <v>129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87" t="s">
        <v>81</v>
      </c>
      <c r="BK267" s="212">
        <f>ROUND(I267*H267,2)</f>
        <v>0</v>
      </c>
      <c r="BL267" s="187" t="s">
        <v>214</v>
      </c>
      <c r="BM267" s="211" t="s">
        <v>541</v>
      </c>
    </row>
    <row r="268" spans="1:65" s="16" customFormat="1" ht="24.2" customHeight="1">
      <c r="A268" s="151"/>
      <c r="B268" s="9"/>
      <c r="C268" s="88" t="s">
        <v>542</v>
      </c>
      <c r="D268" s="88" t="s">
        <v>132</v>
      </c>
      <c r="E268" s="89" t="s">
        <v>543</v>
      </c>
      <c r="F268" s="90" t="s">
        <v>544</v>
      </c>
      <c r="G268" s="91" t="s">
        <v>135</v>
      </c>
      <c r="H268" s="92">
        <v>85.86</v>
      </c>
      <c r="I268" s="93"/>
      <c r="J268" s="94">
        <f>ROUND(I268*H268,2)</f>
        <v>0</v>
      </c>
      <c r="K268" s="95"/>
      <c r="L268" s="9"/>
      <c r="M268" s="210" t="s">
        <v>1</v>
      </c>
      <c r="N268" s="96" t="s">
        <v>41</v>
      </c>
      <c r="O268" s="29"/>
      <c r="P268" s="97">
        <f>O268*H268</f>
        <v>0</v>
      </c>
      <c r="Q268" s="97">
        <v>4.5500000000000002E-3</v>
      </c>
      <c r="R268" s="97">
        <f>Q268*H268</f>
        <v>0.39066300000000004</v>
      </c>
      <c r="S268" s="97">
        <v>0</v>
      </c>
      <c r="T268" s="98">
        <f>S268*H268</f>
        <v>0</v>
      </c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R268" s="211" t="s">
        <v>214</v>
      </c>
      <c r="AT268" s="211" t="s">
        <v>132</v>
      </c>
      <c r="AU268" s="211" t="s">
        <v>83</v>
      </c>
      <c r="AY268" s="187" t="s">
        <v>129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87" t="s">
        <v>81</v>
      </c>
      <c r="BK268" s="212">
        <f>ROUND(I268*H268,2)</f>
        <v>0</v>
      </c>
      <c r="BL268" s="187" t="s">
        <v>214</v>
      </c>
      <c r="BM268" s="211" t="s">
        <v>545</v>
      </c>
    </row>
    <row r="269" spans="1:65" s="16" customFormat="1" ht="24.2" customHeight="1">
      <c r="A269" s="151"/>
      <c r="B269" s="9"/>
      <c r="C269" s="88" t="s">
        <v>546</v>
      </c>
      <c r="D269" s="88" t="s">
        <v>132</v>
      </c>
      <c r="E269" s="89" t="s">
        <v>547</v>
      </c>
      <c r="F269" s="90" t="s">
        <v>548</v>
      </c>
      <c r="G269" s="91" t="s">
        <v>135</v>
      </c>
      <c r="H269" s="92">
        <v>171.72</v>
      </c>
      <c r="I269" s="93"/>
      <c r="J269" s="94">
        <f>ROUND(I269*H269,2)</f>
        <v>0</v>
      </c>
      <c r="K269" s="95"/>
      <c r="L269" s="9"/>
      <c r="M269" s="210" t="s">
        <v>1</v>
      </c>
      <c r="N269" s="96" t="s">
        <v>41</v>
      </c>
      <c r="O269" s="29"/>
      <c r="P269" s="97">
        <f>O269*H269</f>
        <v>0</v>
      </c>
      <c r="Q269" s="97">
        <v>0</v>
      </c>
      <c r="R269" s="97">
        <f>Q269*H269</f>
        <v>0</v>
      </c>
      <c r="S269" s="97">
        <v>2.5000000000000001E-3</v>
      </c>
      <c r="T269" s="98">
        <f>S269*H269</f>
        <v>0.42930000000000001</v>
      </c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R269" s="211" t="s">
        <v>214</v>
      </c>
      <c r="AT269" s="211" t="s">
        <v>132</v>
      </c>
      <c r="AU269" s="211" t="s">
        <v>83</v>
      </c>
      <c r="AY269" s="187" t="s">
        <v>129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87" t="s">
        <v>81</v>
      </c>
      <c r="BK269" s="212">
        <f>ROUND(I269*H269,2)</f>
        <v>0</v>
      </c>
      <c r="BL269" s="187" t="s">
        <v>214</v>
      </c>
      <c r="BM269" s="211" t="s">
        <v>549</v>
      </c>
    </row>
    <row r="270" spans="1:65" s="109" customFormat="1">
      <c r="B270" s="108"/>
      <c r="D270" s="101" t="s">
        <v>138</v>
      </c>
      <c r="E270" s="110" t="s">
        <v>1</v>
      </c>
      <c r="F270" s="111" t="s">
        <v>550</v>
      </c>
      <c r="H270" s="110" t="s">
        <v>1</v>
      </c>
      <c r="L270" s="108"/>
      <c r="M270" s="112"/>
      <c r="N270" s="113"/>
      <c r="O270" s="113"/>
      <c r="P270" s="113"/>
      <c r="Q270" s="113"/>
      <c r="R270" s="113"/>
      <c r="S270" s="113"/>
      <c r="T270" s="114"/>
      <c r="AT270" s="110" t="s">
        <v>138</v>
      </c>
      <c r="AU270" s="110" t="s">
        <v>83</v>
      </c>
      <c r="AV270" s="109" t="s">
        <v>81</v>
      </c>
      <c r="AW270" s="109" t="s">
        <v>31</v>
      </c>
      <c r="AX270" s="109" t="s">
        <v>76</v>
      </c>
      <c r="AY270" s="110" t="s">
        <v>129</v>
      </c>
    </row>
    <row r="271" spans="1:65" s="100" customFormat="1">
      <c r="B271" s="99"/>
      <c r="D271" s="101" t="s">
        <v>138</v>
      </c>
      <c r="E271" s="102" t="s">
        <v>1</v>
      </c>
      <c r="F271" s="103" t="s">
        <v>551</v>
      </c>
      <c r="H271" s="104">
        <v>171.72</v>
      </c>
      <c r="L271" s="99"/>
      <c r="M271" s="105"/>
      <c r="N271" s="106"/>
      <c r="O271" s="106"/>
      <c r="P271" s="106"/>
      <c r="Q271" s="106"/>
      <c r="R271" s="106"/>
      <c r="S271" s="106"/>
      <c r="T271" s="107"/>
      <c r="AT271" s="102" t="s">
        <v>138</v>
      </c>
      <c r="AU271" s="102" t="s">
        <v>83</v>
      </c>
      <c r="AV271" s="100" t="s">
        <v>83</v>
      </c>
      <c r="AW271" s="100" t="s">
        <v>31</v>
      </c>
      <c r="AX271" s="100" t="s">
        <v>81</v>
      </c>
      <c r="AY271" s="102" t="s">
        <v>129</v>
      </c>
    </row>
    <row r="272" spans="1:65" s="16" customFormat="1" ht="24.2" customHeight="1">
      <c r="A272" s="151"/>
      <c r="B272" s="9"/>
      <c r="C272" s="88" t="s">
        <v>552</v>
      </c>
      <c r="D272" s="88" t="s">
        <v>132</v>
      </c>
      <c r="E272" s="89" t="s">
        <v>553</v>
      </c>
      <c r="F272" s="90" t="s">
        <v>554</v>
      </c>
      <c r="G272" s="91" t="s">
        <v>135</v>
      </c>
      <c r="H272" s="92">
        <v>85.86</v>
      </c>
      <c r="I272" s="93"/>
      <c r="J272" s="94">
        <f>ROUND(I272*H272,2)</f>
        <v>0</v>
      </c>
      <c r="K272" s="95"/>
      <c r="L272" s="9"/>
      <c r="M272" s="210" t="s">
        <v>1</v>
      </c>
      <c r="N272" s="96" t="s">
        <v>41</v>
      </c>
      <c r="O272" s="29"/>
      <c r="P272" s="97">
        <f>O272*H272</f>
        <v>0</v>
      </c>
      <c r="Q272" s="97">
        <v>4.0000000000000002E-4</v>
      </c>
      <c r="R272" s="97">
        <f>Q272*H272</f>
        <v>3.4344E-2</v>
      </c>
      <c r="S272" s="97">
        <v>0</v>
      </c>
      <c r="T272" s="98">
        <f>S272*H272</f>
        <v>0</v>
      </c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R272" s="211" t="s">
        <v>214</v>
      </c>
      <c r="AT272" s="211" t="s">
        <v>132</v>
      </c>
      <c r="AU272" s="211" t="s">
        <v>83</v>
      </c>
      <c r="AY272" s="187" t="s">
        <v>129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87" t="s">
        <v>81</v>
      </c>
      <c r="BK272" s="212">
        <f>ROUND(I272*H272,2)</f>
        <v>0</v>
      </c>
      <c r="BL272" s="187" t="s">
        <v>214</v>
      </c>
      <c r="BM272" s="211" t="s">
        <v>555</v>
      </c>
    </row>
    <row r="273" spans="1:65" s="16" customFormat="1" ht="24.2" customHeight="1">
      <c r="A273" s="151"/>
      <c r="B273" s="9"/>
      <c r="C273" s="123" t="s">
        <v>556</v>
      </c>
      <c r="D273" s="123" t="s">
        <v>295</v>
      </c>
      <c r="E273" s="124" t="s">
        <v>557</v>
      </c>
      <c r="F273" s="125" t="s">
        <v>786</v>
      </c>
      <c r="G273" s="126" t="s">
        <v>135</v>
      </c>
      <c r="H273" s="127">
        <v>94.445999999999998</v>
      </c>
      <c r="I273" s="128"/>
      <c r="J273" s="129">
        <f>ROUND(I273*H273,2)</f>
        <v>0</v>
      </c>
      <c r="K273" s="130"/>
      <c r="L273" s="213"/>
      <c r="M273" s="214" t="s">
        <v>1</v>
      </c>
      <c r="N273" s="131" t="s">
        <v>41</v>
      </c>
      <c r="O273" s="29"/>
      <c r="P273" s="97">
        <f>O273*H273</f>
        <v>0</v>
      </c>
      <c r="Q273" s="97">
        <v>2.5999999999999999E-3</v>
      </c>
      <c r="R273" s="97">
        <f>Q273*H273</f>
        <v>0.24555959999999999</v>
      </c>
      <c r="S273" s="97">
        <v>0</v>
      </c>
      <c r="T273" s="98">
        <f>S273*H273</f>
        <v>0</v>
      </c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R273" s="211" t="s">
        <v>290</v>
      </c>
      <c r="AT273" s="211" t="s">
        <v>295</v>
      </c>
      <c r="AU273" s="211" t="s">
        <v>83</v>
      </c>
      <c r="AY273" s="187" t="s">
        <v>129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87" t="s">
        <v>81</v>
      </c>
      <c r="BK273" s="212">
        <f>ROUND(I273*H273,2)</f>
        <v>0</v>
      </c>
      <c r="BL273" s="187" t="s">
        <v>214</v>
      </c>
      <c r="BM273" s="211" t="s">
        <v>558</v>
      </c>
    </row>
    <row r="274" spans="1:65" s="100" customFormat="1">
      <c r="B274" s="99"/>
      <c r="D274" s="101" t="s">
        <v>138</v>
      </c>
      <c r="F274" s="103" t="s">
        <v>559</v>
      </c>
      <c r="H274" s="104">
        <v>94.445999999999998</v>
      </c>
      <c r="L274" s="99"/>
      <c r="M274" s="105"/>
      <c r="N274" s="106"/>
      <c r="O274" s="106"/>
      <c r="P274" s="106"/>
      <c r="Q274" s="106"/>
      <c r="R274" s="106"/>
      <c r="S274" s="106"/>
      <c r="T274" s="107"/>
      <c r="AT274" s="102" t="s">
        <v>138</v>
      </c>
      <c r="AU274" s="102" t="s">
        <v>83</v>
      </c>
      <c r="AV274" s="100" t="s">
        <v>83</v>
      </c>
      <c r="AW274" s="100" t="s">
        <v>4</v>
      </c>
      <c r="AX274" s="100" t="s">
        <v>81</v>
      </c>
      <c r="AY274" s="102" t="s">
        <v>129</v>
      </c>
    </row>
    <row r="275" spans="1:65" s="16" customFormat="1" ht="16.5" customHeight="1">
      <c r="A275" s="151"/>
      <c r="B275" s="9"/>
      <c r="C275" s="88" t="s">
        <v>560</v>
      </c>
      <c r="D275" s="88" t="s">
        <v>132</v>
      </c>
      <c r="E275" s="89" t="s">
        <v>561</v>
      </c>
      <c r="F275" s="90" t="s">
        <v>562</v>
      </c>
      <c r="G275" s="91" t="s">
        <v>217</v>
      </c>
      <c r="H275" s="92">
        <v>41.47</v>
      </c>
      <c r="I275" s="93"/>
      <c r="J275" s="94">
        <f>ROUND(I275*H275,2)</f>
        <v>0</v>
      </c>
      <c r="K275" s="95"/>
      <c r="L275" s="9"/>
      <c r="M275" s="210" t="s">
        <v>1</v>
      </c>
      <c r="N275" s="96" t="s">
        <v>41</v>
      </c>
      <c r="O275" s="29"/>
      <c r="P275" s="97">
        <f>O275*H275</f>
        <v>0</v>
      </c>
      <c r="Q275" s="97">
        <v>1.0000000000000001E-5</v>
      </c>
      <c r="R275" s="97">
        <f>Q275*H275</f>
        <v>4.147E-4</v>
      </c>
      <c r="S275" s="97">
        <v>0</v>
      </c>
      <c r="T275" s="98">
        <f>S275*H275</f>
        <v>0</v>
      </c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R275" s="211" t="s">
        <v>214</v>
      </c>
      <c r="AT275" s="211" t="s">
        <v>132</v>
      </c>
      <c r="AU275" s="211" t="s">
        <v>83</v>
      </c>
      <c r="AY275" s="187" t="s">
        <v>129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87" t="s">
        <v>81</v>
      </c>
      <c r="BK275" s="212">
        <f>ROUND(I275*H275,2)</f>
        <v>0</v>
      </c>
      <c r="BL275" s="187" t="s">
        <v>214</v>
      </c>
      <c r="BM275" s="211" t="s">
        <v>563</v>
      </c>
    </row>
    <row r="276" spans="1:65" s="100" customFormat="1">
      <c r="B276" s="99"/>
      <c r="D276" s="101" t="s">
        <v>138</v>
      </c>
      <c r="E276" s="102" t="s">
        <v>1</v>
      </c>
      <c r="F276" s="103" t="s">
        <v>564</v>
      </c>
      <c r="H276" s="104">
        <v>41.47</v>
      </c>
      <c r="L276" s="99"/>
      <c r="M276" s="105"/>
      <c r="N276" s="106"/>
      <c r="O276" s="106"/>
      <c r="P276" s="106"/>
      <c r="Q276" s="106"/>
      <c r="R276" s="106"/>
      <c r="S276" s="106"/>
      <c r="T276" s="107"/>
      <c r="AT276" s="102" t="s">
        <v>138</v>
      </c>
      <c r="AU276" s="102" t="s">
        <v>83</v>
      </c>
      <c r="AV276" s="100" t="s">
        <v>83</v>
      </c>
      <c r="AW276" s="100" t="s">
        <v>31</v>
      </c>
      <c r="AX276" s="100" t="s">
        <v>81</v>
      </c>
      <c r="AY276" s="102" t="s">
        <v>129</v>
      </c>
    </row>
    <row r="277" spans="1:65" s="16" customFormat="1" ht="16.5" customHeight="1">
      <c r="A277" s="151"/>
      <c r="B277" s="9"/>
      <c r="C277" s="123" t="s">
        <v>565</v>
      </c>
      <c r="D277" s="123" t="s">
        <v>295</v>
      </c>
      <c r="E277" s="124" t="s">
        <v>566</v>
      </c>
      <c r="F277" s="125" t="s">
        <v>567</v>
      </c>
      <c r="G277" s="126" t="s">
        <v>217</v>
      </c>
      <c r="H277" s="127">
        <v>42.298999999999999</v>
      </c>
      <c r="I277" s="128"/>
      <c r="J277" s="129">
        <f>ROUND(I277*H277,2)</f>
        <v>0</v>
      </c>
      <c r="K277" s="130"/>
      <c r="L277" s="213"/>
      <c r="M277" s="214" t="s">
        <v>1</v>
      </c>
      <c r="N277" s="131" t="s">
        <v>41</v>
      </c>
      <c r="O277" s="29"/>
      <c r="P277" s="97">
        <f>O277*H277</f>
        <v>0</v>
      </c>
      <c r="Q277" s="97">
        <v>2.7999999999999998E-4</v>
      </c>
      <c r="R277" s="97">
        <f>Q277*H277</f>
        <v>1.1843719999999999E-2</v>
      </c>
      <c r="S277" s="97">
        <v>0</v>
      </c>
      <c r="T277" s="98">
        <f>S277*H277</f>
        <v>0</v>
      </c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R277" s="211" t="s">
        <v>290</v>
      </c>
      <c r="AT277" s="211" t="s">
        <v>295</v>
      </c>
      <c r="AU277" s="211" t="s">
        <v>83</v>
      </c>
      <c r="AY277" s="187" t="s">
        <v>129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87" t="s">
        <v>81</v>
      </c>
      <c r="BK277" s="212">
        <f>ROUND(I277*H277,2)</f>
        <v>0</v>
      </c>
      <c r="BL277" s="187" t="s">
        <v>214</v>
      </c>
      <c r="BM277" s="211" t="s">
        <v>568</v>
      </c>
    </row>
    <row r="278" spans="1:65" s="100" customFormat="1">
      <c r="B278" s="99"/>
      <c r="D278" s="101" t="s">
        <v>138</v>
      </c>
      <c r="F278" s="103" t="s">
        <v>569</v>
      </c>
      <c r="H278" s="104">
        <v>42.298999999999999</v>
      </c>
      <c r="L278" s="99"/>
      <c r="M278" s="105"/>
      <c r="N278" s="106"/>
      <c r="O278" s="106"/>
      <c r="P278" s="106"/>
      <c r="Q278" s="106"/>
      <c r="R278" s="106"/>
      <c r="S278" s="106"/>
      <c r="T278" s="107"/>
      <c r="AT278" s="102" t="s">
        <v>138</v>
      </c>
      <c r="AU278" s="102" t="s">
        <v>83</v>
      </c>
      <c r="AV278" s="100" t="s">
        <v>83</v>
      </c>
      <c r="AW278" s="100" t="s">
        <v>4</v>
      </c>
      <c r="AX278" s="100" t="s">
        <v>81</v>
      </c>
      <c r="AY278" s="102" t="s">
        <v>129</v>
      </c>
    </row>
    <row r="279" spans="1:65" s="16" customFormat="1" ht="16.5" customHeight="1">
      <c r="A279" s="151"/>
      <c r="B279" s="9"/>
      <c r="C279" s="88" t="s">
        <v>570</v>
      </c>
      <c r="D279" s="88" t="s">
        <v>132</v>
      </c>
      <c r="E279" s="89" t="s">
        <v>571</v>
      </c>
      <c r="F279" s="90" t="s">
        <v>572</v>
      </c>
      <c r="G279" s="91" t="s">
        <v>217</v>
      </c>
      <c r="H279" s="92">
        <v>0.9</v>
      </c>
      <c r="I279" s="93"/>
      <c r="J279" s="94">
        <f>ROUND(I279*H279,2)</f>
        <v>0</v>
      </c>
      <c r="K279" s="95"/>
      <c r="L279" s="9"/>
      <c r="M279" s="210" t="s">
        <v>1</v>
      </c>
      <c r="N279" s="96" t="s">
        <v>41</v>
      </c>
      <c r="O279" s="29"/>
      <c r="P279" s="97">
        <f>O279*H279</f>
        <v>0</v>
      </c>
      <c r="Q279" s="97">
        <v>0</v>
      </c>
      <c r="R279" s="97">
        <f>Q279*H279</f>
        <v>0</v>
      </c>
      <c r="S279" s="97">
        <v>0</v>
      </c>
      <c r="T279" s="98">
        <f>S279*H279</f>
        <v>0</v>
      </c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R279" s="211" t="s">
        <v>214</v>
      </c>
      <c r="AT279" s="211" t="s">
        <v>132</v>
      </c>
      <c r="AU279" s="211" t="s">
        <v>83</v>
      </c>
      <c r="AY279" s="187" t="s">
        <v>129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87" t="s">
        <v>81</v>
      </c>
      <c r="BK279" s="212">
        <f>ROUND(I279*H279,2)</f>
        <v>0</v>
      </c>
      <c r="BL279" s="187" t="s">
        <v>214</v>
      </c>
      <c r="BM279" s="211" t="s">
        <v>573</v>
      </c>
    </row>
    <row r="280" spans="1:65" s="100" customFormat="1">
      <c r="B280" s="99"/>
      <c r="D280" s="101" t="s">
        <v>138</v>
      </c>
      <c r="E280" s="102" t="s">
        <v>1</v>
      </c>
      <c r="F280" s="103" t="s">
        <v>574</v>
      </c>
      <c r="H280" s="104">
        <v>0.9</v>
      </c>
      <c r="L280" s="99"/>
      <c r="M280" s="105"/>
      <c r="N280" s="106"/>
      <c r="O280" s="106"/>
      <c r="P280" s="106"/>
      <c r="Q280" s="106"/>
      <c r="R280" s="106"/>
      <c r="S280" s="106"/>
      <c r="T280" s="107"/>
      <c r="AT280" s="102" t="s">
        <v>138</v>
      </c>
      <c r="AU280" s="102" t="s">
        <v>83</v>
      </c>
      <c r="AV280" s="100" t="s">
        <v>83</v>
      </c>
      <c r="AW280" s="100" t="s">
        <v>31</v>
      </c>
      <c r="AX280" s="100" t="s">
        <v>81</v>
      </c>
      <c r="AY280" s="102" t="s">
        <v>129</v>
      </c>
    </row>
    <row r="281" spans="1:65" s="16" customFormat="1" ht="16.5" customHeight="1">
      <c r="A281" s="151"/>
      <c r="B281" s="9"/>
      <c r="C281" s="123" t="s">
        <v>575</v>
      </c>
      <c r="D281" s="123" t="s">
        <v>295</v>
      </c>
      <c r="E281" s="124" t="s">
        <v>576</v>
      </c>
      <c r="F281" s="125" t="s">
        <v>577</v>
      </c>
      <c r="G281" s="126" t="s">
        <v>217</v>
      </c>
      <c r="H281" s="127">
        <v>0.91800000000000004</v>
      </c>
      <c r="I281" s="128"/>
      <c r="J281" s="129">
        <f>ROUND(I281*H281,2)</f>
        <v>0</v>
      </c>
      <c r="K281" s="130"/>
      <c r="L281" s="213"/>
      <c r="M281" s="214" t="s">
        <v>1</v>
      </c>
      <c r="N281" s="131" t="s">
        <v>41</v>
      </c>
      <c r="O281" s="29"/>
      <c r="P281" s="97">
        <f>O281*H281</f>
        <v>0</v>
      </c>
      <c r="Q281" s="97">
        <v>1.6000000000000001E-4</v>
      </c>
      <c r="R281" s="97">
        <f>Q281*H281</f>
        <v>1.4688000000000003E-4</v>
      </c>
      <c r="S281" s="97">
        <v>0</v>
      </c>
      <c r="T281" s="98">
        <f>S281*H281</f>
        <v>0</v>
      </c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R281" s="211" t="s">
        <v>290</v>
      </c>
      <c r="AT281" s="211" t="s">
        <v>295</v>
      </c>
      <c r="AU281" s="211" t="s">
        <v>83</v>
      </c>
      <c r="AY281" s="187" t="s">
        <v>129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87" t="s">
        <v>81</v>
      </c>
      <c r="BK281" s="212">
        <f>ROUND(I281*H281,2)</f>
        <v>0</v>
      </c>
      <c r="BL281" s="187" t="s">
        <v>214</v>
      </c>
      <c r="BM281" s="211" t="s">
        <v>578</v>
      </c>
    </row>
    <row r="282" spans="1:65" s="100" customFormat="1">
      <c r="B282" s="99"/>
      <c r="D282" s="101" t="s">
        <v>138</v>
      </c>
      <c r="E282" s="102" t="s">
        <v>1</v>
      </c>
      <c r="F282" s="103" t="s">
        <v>574</v>
      </c>
      <c r="H282" s="104">
        <v>0.9</v>
      </c>
      <c r="L282" s="99"/>
      <c r="M282" s="105"/>
      <c r="N282" s="106"/>
      <c r="O282" s="106"/>
      <c r="P282" s="106"/>
      <c r="Q282" s="106"/>
      <c r="R282" s="106"/>
      <c r="S282" s="106"/>
      <c r="T282" s="107"/>
      <c r="AT282" s="102" t="s">
        <v>138</v>
      </c>
      <c r="AU282" s="102" t="s">
        <v>83</v>
      </c>
      <c r="AV282" s="100" t="s">
        <v>83</v>
      </c>
      <c r="AW282" s="100" t="s">
        <v>31</v>
      </c>
      <c r="AX282" s="100" t="s">
        <v>81</v>
      </c>
      <c r="AY282" s="102" t="s">
        <v>129</v>
      </c>
    </row>
    <row r="283" spans="1:65" s="100" customFormat="1">
      <c r="B283" s="99"/>
      <c r="D283" s="101" t="s">
        <v>138</v>
      </c>
      <c r="F283" s="103" t="s">
        <v>579</v>
      </c>
      <c r="H283" s="104">
        <v>0.91800000000000004</v>
      </c>
      <c r="L283" s="99"/>
      <c r="M283" s="105"/>
      <c r="N283" s="106"/>
      <c r="O283" s="106"/>
      <c r="P283" s="106"/>
      <c r="Q283" s="106"/>
      <c r="R283" s="106"/>
      <c r="S283" s="106"/>
      <c r="T283" s="107"/>
      <c r="AT283" s="102" t="s">
        <v>138</v>
      </c>
      <c r="AU283" s="102" t="s">
        <v>83</v>
      </c>
      <c r="AV283" s="100" t="s">
        <v>83</v>
      </c>
      <c r="AW283" s="100" t="s">
        <v>4</v>
      </c>
      <c r="AX283" s="100" t="s">
        <v>81</v>
      </c>
      <c r="AY283" s="102" t="s">
        <v>129</v>
      </c>
    </row>
    <row r="284" spans="1:65" s="16" customFormat="1" ht="24.2" customHeight="1">
      <c r="A284" s="151"/>
      <c r="B284" s="9"/>
      <c r="C284" s="88" t="s">
        <v>580</v>
      </c>
      <c r="D284" s="88" t="s">
        <v>132</v>
      </c>
      <c r="E284" s="89" t="s">
        <v>581</v>
      </c>
      <c r="F284" s="90" t="s">
        <v>582</v>
      </c>
      <c r="G284" s="91" t="s">
        <v>182</v>
      </c>
      <c r="H284" s="92">
        <v>0.68600000000000005</v>
      </c>
      <c r="I284" s="93"/>
      <c r="J284" s="94">
        <f>ROUND(I284*H284,2)</f>
        <v>0</v>
      </c>
      <c r="K284" s="95"/>
      <c r="L284" s="9"/>
      <c r="M284" s="210" t="s">
        <v>1</v>
      </c>
      <c r="N284" s="96" t="s">
        <v>41</v>
      </c>
      <c r="O284" s="29"/>
      <c r="P284" s="97">
        <f>O284*H284</f>
        <v>0</v>
      </c>
      <c r="Q284" s="97">
        <v>0</v>
      </c>
      <c r="R284" s="97">
        <f>Q284*H284</f>
        <v>0</v>
      </c>
      <c r="S284" s="97">
        <v>0</v>
      </c>
      <c r="T284" s="98">
        <f>S284*H284</f>
        <v>0</v>
      </c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R284" s="211" t="s">
        <v>214</v>
      </c>
      <c r="AT284" s="211" t="s">
        <v>132</v>
      </c>
      <c r="AU284" s="211" t="s">
        <v>83</v>
      </c>
      <c r="AY284" s="187" t="s">
        <v>129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87" t="s">
        <v>81</v>
      </c>
      <c r="BK284" s="212">
        <f>ROUND(I284*H284,2)</f>
        <v>0</v>
      </c>
      <c r="BL284" s="187" t="s">
        <v>214</v>
      </c>
      <c r="BM284" s="211" t="s">
        <v>583</v>
      </c>
    </row>
    <row r="285" spans="1:65" s="78" customFormat="1" ht="22.9" customHeight="1">
      <c r="B285" s="77"/>
      <c r="D285" s="79" t="s">
        <v>75</v>
      </c>
      <c r="E285" s="86" t="s">
        <v>584</v>
      </c>
      <c r="F285" s="86" t="s">
        <v>585</v>
      </c>
      <c r="J285" s="87">
        <f>BK285</f>
        <v>0</v>
      </c>
      <c r="L285" s="77"/>
      <c r="M285" s="82"/>
      <c r="N285" s="83"/>
      <c r="O285" s="83"/>
      <c r="P285" s="84">
        <f>SUM(P286:P299)</f>
        <v>0</v>
      </c>
      <c r="Q285" s="83"/>
      <c r="R285" s="84">
        <f>SUM(R286:R299)</f>
        <v>6.7611199999999996E-2</v>
      </c>
      <c r="S285" s="83"/>
      <c r="T285" s="85">
        <f>SUM(T286:T299)</f>
        <v>4.0799999999999996E-2</v>
      </c>
      <c r="AR285" s="79" t="s">
        <v>83</v>
      </c>
      <c r="AT285" s="208" t="s">
        <v>75</v>
      </c>
      <c r="AU285" s="208" t="s">
        <v>81</v>
      </c>
      <c r="AY285" s="79" t="s">
        <v>129</v>
      </c>
      <c r="BK285" s="209">
        <f>SUM(BK286:BK299)</f>
        <v>0</v>
      </c>
    </row>
    <row r="286" spans="1:65" s="16" customFormat="1" ht="16.5" customHeight="1">
      <c r="A286" s="151"/>
      <c r="B286" s="9"/>
      <c r="C286" s="88" t="s">
        <v>586</v>
      </c>
      <c r="D286" s="88" t="s">
        <v>132</v>
      </c>
      <c r="E286" s="89" t="s">
        <v>587</v>
      </c>
      <c r="F286" s="90" t="s">
        <v>588</v>
      </c>
      <c r="G286" s="91" t="s">
        <v>135</v>
      </c>
      <c r="H286" s="92">
        <v>3.42</v>
      </c>
      <c r="I286" s="93"/>
      <c r="J286" s="94">
        <f>ROUND(I286*H286,2)</f>
        <v>0</v>
      </c>
      <c r="K286" s="95"/>
      <c r="L286" s="9"/>
      <c r="M286" s="210" t="s">
        <v>1</v>
      </c>
      <c r="N286" s="96" t="s">
        <v>41</v>
      </c>
      <c r="O286" s="29"/>
      <c r="P286" s="97">
        <f>O286*H286</f>
        <v>0</v>
      </c>
      <c r="Q286" s="97">
        <v>0</v>
      </c>
      <c r="R286" s="97">
        <f>Q286*H286</f>
        <v>0</v>
      </c>
      <c r="S286" s="97">
        <v>0</v>
      </c>
      <c r="T286" s="98">
        <f>S286*H286</f>
        <v>0</v>
      </c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R286" s="211" t="s">
        <v>214</v>
      </c>
      <c r="AT286" s="211" t="s">
        <v>132</v>
      </c>
      <c r="AU286" s="211" t="s">
        <v>83</v>
      </c>
      <c r="AY286" s="187" t="s">
        <v>129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87" t="s">
        <v>81</v>
      </c>
      <c r="BK286" s="212">
        <f>ROUND(I286*H286,2)</f>
        <v>0</v>
      </c>
      <c r="BL286" s="187" t="s">
        <v>214</v>
      </c>
      <c r="BM286" s="211" t="s">
        <v>589</v>
      </c>
    </row>
    <row r="287" spans="1:65" s="100" customFormat="1">
      <c r="B287" s="99"/>
      <c r="D287" s="101" t="s">
        <v>138</v>
      </c>
      <c r="E287" s="102" t="s">
        <v>1</v>
      </c>
      <c r="F287" s="103" t="s">
        <v>590</v>
      </c>
      <c r="H287" s="104">
        <v>3.42</v>
      </c>
      <c r="L287" s="99"/>
      <c r="M287" s="105"/>
      <c r="N287" s="106"/>
      <c r="O287" s="106"/>
      <c r="P287" s="106"/>
      <c r="Q287" s="106"/>
      <c r="R287" s="106"/>
      <c r="S287" s="106"/>
      <c r="T287" s="107"/>
      <c r="AT287" s="102" t="s">
        <v>138</v>
      </c>
      <c r="AU287" s="102" t="s">
        <v>83</v>
      </c>
      <c r="AV287" s="100" t="s">
        <v>83</v>
      </c>
      <c r="AW287" s="100" t="s">
        <v>31</v>
      </c>
      <c r="AX287" s="100" t="s">
        <v>81</v>
      </c>
      <c r="AY287" s="102" t="s">
        <v>129</v>
      </c>
    </row>
    <row r="288" spans="1:65" s="16" customFormat="1" ht="16.5" customHeight="1">
      <c r="A288" s="151"/>
      <c r="B288" s="9"/>
      <c r="C288" s="88" t="s">
        <v>591</v>
      </c>
      <c r="D288" s="88" t="s">
        <v>132</v>
      </c>
      <c r="E288" s="89" t="s">
        <v>592</v>
      </c>
      <c r="F288" s="90" t="s">
        <v>593</v>
      </c>
      <c r="G288" s="91" t="s">
        <v>135</v>
      </c>
      <c r="H288" s="92">
        <v>3.42</v>
      </c>
      <c r="I288" s="93"/>
      <c r="J288" s="94">
        <f>ROUND(I288*H288,2)</f>
        <v>0</v>
      </c>
      <c r="K288" s="95"/>
      <c r="L288" s="9"/>
      <c r="M288" s="210" t="s">
        <v>1</v>
      </c>
      <c r="N288" s="96" t="s">
        <v>41</v>
      </c>
      <c r="O288" s="29"/>
      <c r="P288" s="97">
        <f>O288*H288</f>
        <v>0</v>
      </c>
      <c r="Q288" s="97">
        <v>2.9999999999999997E-4</v>
      </c>
      <c r="R288" s="97">
        <f>Q288*H288</f>
        <v>1.0259999999999998E-3</v>
      </c>
      <c r="S288" s="97">
        <v>0</v>
      </c>
      <c r="T288" s="98">
        <f>S288*H288</f>
        <v>0</v>
      </c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R288" s="211" t="s">
        <v>214</v>
      </c>
      <c r="AT288" s="211" t="s">
        <v>132</v>
      </c>
      <c r="AU288" s="211" t="s">
        <v>83</v>
      </c>
      <c r="AY288" s="187" t="s">
        <v>129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87" t="s">
        <v>81</v>
      </c>
      <c r="BK288" s="212">
        <f>ROUND(I288*H288,2)</f>
        <v>0</v>
      </c>
      <c r="BL288" s="187" t="s">
        <v>214</v>
      </c>
      <c r="BM288" s="211" t="s">
        <v>594</v>
      </c>
    </row>
    <row r="289" spans="1:65" s="16" customFormat="1" ht="24.2" customHeight="1">
      <c r="A289" s="151"/>
      <c r="B289" s="9"/>
      <c r="C289" s="88" t="s">
        <v>595</v>
      </c>
      <c r="D289" s="88" t="s">
        <v>132</v>
      </c>
      <c r="E289" s="89" t="s">
        <v>596</v>
      </c>
      <c r="F289" s="90" t="s">
        <v>597</v>
      </c>
      <c r="G289" s="91" t="s">
        <v>135</v>
      </c>
      <c r="H289" s="92">
        <v>1.5</v>
      </c>
      <c r="I289" s="93"/>
      <c r="J289" s="94">
        <f>ROUND(I289*H289,2)</f>
        <v>0</v>
      </c>
      <c r="K289" s="95"/>
      <c r="L289" s="9"/>
      <c r="M289" s="210" t="s">
        <v>1</v>
      </c>
      <c r="N289" s="96" t="s">
        <v>41</v>
      </c>
      <c r="O289" s="29"/>
      <c r="P289" s="97">
        <f>O289*H289</f>
        <v>0</v>
      </c>
      <c r="Q289" s="97">
        <v>0</v>
      </c>
      <c r="R289" s="97">
        <f>Q289*H289</f>
        <v>0</v>
      </c>
      <c r="S289" s="97">
        <v>2.7199999999999998E-2</v>
      </c>
      <c r="T289" s="98">
        <f>S289*H289</f>
        <v>4.0799999999999996E-2</v>
      </c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R289" s="211" t="s">
        <v>214</v>
      </c>
      <c r="AT289" s="211" t="s">
        <v>132</v>
      </c>
      <c r="AU289" s="211" t="s">
        <v>83</v>
      </c>
      <c r="AY289" s="187" t="s">
        <v>129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87" t="s">
        <v>81</v>
      </c>
      <c r="BK289" s="212">
        <f>ROUND(I289*H289,2)</f>
        <v>0</v>
      </c>
      <c r="BL289" s="187" t="s">
        <v>214</v>
      </c>
      <c r="BM289" s="211" t="s">
        <v>598</v>
      </c>
    </row>
    <row r="290" spans="1:65" s="100" customFormat="1">
      <c r="B290" s="99"/>
      <c r="D290" s="101" t="s">
        <v>138</v>
      </c>
      <c r="E290" s="102" t="s">
        <v>1</v>
      </c>
      <c r="F290" s="103" t="s">
        <v>599</v>
      </c>
      <c r="H290" s="104">
        <v>1.5</v>
      </c>
      <c r="L290" s="99"/>
      <c r="M290" s="105"/>
      <c r="N290" s="106"/>
      <c r="O290" s="106"/>
      <c r="P290" s="106"/>
      <c r="Q290" s="106"/>
      <c r="R290" s="106"/>
      <c r="S290" s="106"/>
      <c r="T290" s="107"/>
      <c r="AT290" s="102" t="s">
        <v>138</v>
      </c>
      <c r="AU290" s="102" t="s">
        <v>83</v>
      </c>
      <c r="AV290" s="100" t="s">
        <v>83</v>
      </c>
      <c r="AW290" s="100" t="s">
        <v>31</v>
      </c>
      <c r="AX290" s="100" t="s">
        <v>81</v>
      </c>
      <c r="AY290" s="102" t="s">
        <v>129</v>
      </c>
    </row>
    <row r="291" spans="1:65" s="16" customFormat="1" ht="33" customHeight="1">
      <c r="A291" s="151"/>
      <c r="B291" s="9"/>
      <c r="C291" s="88" t="s">
        <v>600</v>
      </c>
      <c r="D291" s="88" t="s">
        <v>132</v>
      </c>
      <c r="E291" s="89" t="s">
        <v>601</v>
      </c>
      <c r="F291" s="90" t="s">
        <v>602</v>
      </c>
      <c r="G291" s="91" t="s">
        <v>135</v>
      </c>
      <c r="H291" s="92">
        <v>3.42</v>
      </c>
      <c r="I291" s="93"/>
      <c r="J291" s="94">
        <f>ROUND(I291*H291,2)</f>
        <v>0</v>
      </c>
      <c r="K291" s="95"/>
      <c r="L291" s="9"/>
      <c r="M291" s="210" t="s">
        <v>1</v>
      </c>
      <c r="N291" s="96" t="s">
        <v>41</v>
      </c>
      <c r="O291" s="29"/>
      <c r="P291" s="97">
        <f>O291*H291</f>
        <v>0</v>
      </c>
      <c r="Q291" s="97">
        <v>5.3E-3</v>
      </c>
      <c r="R291" s="97">
        <f>Q291*H291</f>
        <v>1.8126E-2</v>
      </c>
      <c r="S291" s="97">
        <v>0</v>
      </c>
      <c r="T291" s="98">
        <f>S291*H291</f>
        <v>0</v>
      </c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R291" s="211" t="s">
        <v>214</v>
      </c>
      <c r="AT291" s="211" t="s">
        <v>132</v>
      </c>
      <c r="AU291" s="211" t="s">
        <v>83</v>
      </c>
      <c r="AY291" s="187" t="s">
        <v>129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87" t="s">
        <v>81</v>
      </c>
      <c r="BK291" s="212">
        <f>ROUND(I291*H291,2)</f>
        <v>0</v>
      </c>
      <c r="BL291" s="187" t="s">
        <v>214</v>
      </c>
      <c r="BM291" s="211" t="s">
        <v>603</v>
      </c>
    </row>
    <row r="292" spans="1:65" s="16" customFormat="1" ht="16.5" customHeight="1">
      <c r="A292" s="151"/>
      <c r="B292" s="9"/>
      <c r="C292" s="123" t="s">
        <v>604</v>
      </c>
      <c r="D292" s="123" t="s">
        <v>295</v>
      </c>
      <c r="E292" s="124" t="s">
        <v>605</v>
      </c>
      <c r="F292" s="125" t="s">
        <v>606</v>
      </c>
      <c r="G292" s="126" t="s">
        <v>135</v>
      </c>
      <c r="H292" s="127">
        <v>3.762</v>
      </c>
      <c r="I292" s="128"/>
      <c r="J292" s="129">
        <f>ROUND(I292*H292,2)</f>
        <v>0</v>
      </c>
      <c r="K292" s="130"/>
      <c r="L292" s="213"/>
      <c r="M292" s="214" t="s">
        <v>1</v>
      </c>
      <c r="N292" s="131" t="s">
        <v>41</v>
      </c>
      <c r="O292" s="29"/>
      <c r="P292" s="97">
        <f>O292*H292</f>
        <v>0</v>
      </c>
      <c r="Q292" s="97">
        <v>1.26E-2</v>
      </c>
      <c r="R292" s="97">
        <f>Q292*H292</f>
        <v>4.7401199999999998E-2</v>
      </c>
      <c r="S292" s="97">
        <v>0</v>
      </c>
      <c r="T292" s="98">
        <f>S292*H292</f>
        <v>0</v>
      </c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R292" s="211" t="s">
        <v>290</v>
      </c>
      <c r="AT292" s="211" t="s">
        <v>295</v>
      </c>
      <c r="AU292" s="211" t="s">
        <v>83</v>
      </c>
      <c r="AY292" s="187" t="s">
        <v>129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87" t="s">
        <v>81</v>
      </c>
      <c r="BK292" s="212">
        <f>ROUND(I292*H292,2)</f>
        <v>0</v>
      </c>
      <c r="BL292" s="187" t="s">
        <v>214</v>
      </c>
      <c r="BM292" s="211" t="s">
        <v>607</v>
      </c>
    </row>
    <row r="293" spans="1:65" s="100" customFormat="1">
      <c r="B293" s="99"/>
      <c r="D293" s="101" t="s">
        <v>138</v>
      </c>
      <c r="F293" s="103" t="s">
        <v>608</v>
      </c>
      <c r="H293" s="104">
        <v>3.762</v>
      </c>
      <c r="L293" s="99"/>
      <c r="M293" s="105"/>
      <c r="N293" s="106"/>
      <c r="O293" s="106"/>
      <c r="P293" s="106"/>
      <c r="Q293" s="106"/>
      <c r="R293" s="106"/>
      <c r="S293" s="106"/>
      <c r="T293" s="107"/>
      <c r="AT293" s="102" t="s">
        <v>138</v>
      </c>
      <c r="AU293" s="102" t="s">
        <v>83</v>
      </c>
      <c r="AV293" s="100" t="s">
        <v>83</v>
      </c>
      <c r="AW293" s="100" t="s">
        <v>4</v>
      </c>
      <c r="AX293" s="100" t="s">
        <v>81</v>
      </c>
      <c r="AY293" s="102" t="s">
        <v>129</v>
      </c>
    </row>
    <row r="294" spans="1:65" s="16" customFormat="1" ht="24.2" customHeight="1">
      <c r="A294" s="151"/>
      <c r="B294" s="9"/>
      <c r="C294" s="88" t="s">
        <v>609</v>
      </c>
      <c r="D294" s="88" t="s">
        <v>132</v>
      </c>
      <c r="E294" s="89" t="s">
        <v>610</v>
      </c>
      <c r="F294" s="90" t="s">
        <v>611</v>
      </c>
      <c r="G294" s="91" t="s">
        <v>217</v>
      </c>
      <c r="H294" s="92">
        <v>1.9</v>
      </c>
      <c r="I294" s="93"/>
      <c r="J294" s="94">
        <f>ROUND(I294*H294,2)</f>
        <v>0</v>
      </c>
      <c r="K294" s="95"/>
      <c r="L294" s="9"/>
      <c r="M294" s="210" t="s">
        <v>1</v>
      </c>
      <c r="N294" s="96" t="s">
        <v>41</v>
      </c>
      <c r="O294" s="29"/>
      <c r="P294" s="97">
        <f>O294*H294</f>
        <v>0</v>
      </c>
      <c r="Q294" s="97">
        <v>5.0000000000000001E-4</v>
      </c>
      <c r="R294" s="97">
        <f>Q294*H294</f>
        <v>9.5E-4</v>
      </c>
      <c r="S294" s="97">
        <v>0</v>
      </c>
      <c r="T294" s="98">
        <f>S294*H294</f>
        <v>0</v>
      </c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R294" s="211" t="s">
        <v>214</v>
      </c>
      <c r="AT294" s="211" t="s">
        <v>132</v>
      </c>
      <c r="AU294" s="211" t="s">
        <v>83</v>
      </c>
      <c r="AY294" s="187" t="s">
        <v>129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87" t="s">
        <v>81</v>
      </c>
      <c r="BK294" s="212">
        <f>ROUND(I294*H294,2)</f>
        <v>0</v>
      </c>
      <c r="BL294" s="187" t="s">
        <v>214</v>
      </c>
      <c r="BM294" s="211" t="s">
        <v>612</v>
      </c>
    </row>
    <row r="295" spans="1:65" s="100" customFormat="1">
      <c r="B295" s="99"/>
      <c r="D295" s="101" t="s">
        <v>138</v>
      </c>
      <c r="E295" s="102" t="s">
        <v>1</v>
      </c>
      <c r="F295" s="103" t="s">
        <v>613</v>
      </c>
      <c r="H295" s="104">
        <v>1.9</v>
      </c>
      <c r="L295" s="99"/>
      <c r="M295" s="105"/>
      <c r="N295" s="106"/>
      <c r="O295" s="106"/>
      <c r="P295" s="106"/>
      <c r="Q295" s="106"/>
      <c r="R295" s="106"/>
      <c r="S295" s="106"/>
      <c r="T295" s="107"/>
      <c r="AT295" s="102" t="s">
        <v>138</v>
      </c>
      <c r="AU295" s="102" t="s">
        <v>83</v>
      </c>
      <c r="AV295" s="100" t="s">
        <v>83</v>
      </c>
      <c r="AW295" s="100" t="s">
        <v>31</v>
      </c>
      <c r="AX295" s="100" t="s">
        <v>81</v>
      </c>
      <c r="AY295" s="102" t="s">
        <v>129</v>
      </c>
    </row>
    <row r="296" spans="1:65" s="16" customFormat="1" ht="16.5" customHeight="1">
      <c r="A296" s="151"/>
      <c r="B296" s="9"/>
      <c r="C296" s="88" t="s">
        <v>614</v>
      </c>
      <c r="D296" s="88" t="s">
        <v>132</v>
      </c>
      <c r="E296" s="89" t="s">
        <v>615</v>
      </c>
      <c r="F296" s="90" t="s">
        <v>616</v>
      </c>
      <c r="G296" s="91" t="s">
        <v>217</v>
      </c>
      <c r="H296" s="92">
        <v>3.6</v>
      </c>
      <c r="I296" s="93"/>
      <c r="J296" s="94">
        <f>ROUND(I296*H296,2)</f>
        <v>0</v>
      </c>
      <c r="K296" s="95"/>
      <c r="L296" s="9"/>
      <c r="M296" s="210" t="s">
        <v>1</v>
      </c>
      <c r="N296" s="96" t="s">
        <v>41</v>
      </c>
      <c r="O296" s="29"/>
      <c r="P296" s="97">
        <f>O296*H296</f>
        <v>0</v>
      </c>
      <c r="Q296" s="97">
        <v>3.0000000000000001E-5</v>
      </c>
      <c r="R296" s="97">
        <f>Q296*H296</f>
        <v>1.0800000000000001E-4</v>
      </c>
      <c r="S296" s="97">
        <v>0</v>
      </c>
      <c r="T296" s="98">
        <f>S296*H296</f>
        <v>0</v>
      </c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R296" s="211" t="s">
        <v>214</v>
      </c>
      <c r="AT296" s="211" t="s">
        <v>132</v>
      </c>
      <c r="AU296" s="211" t="s">
        <v>83</v>
      </c>
      <c r="AY296" s="187" t="s">
        <v>129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87" t="s">
        <v>81</v>
      </c>
      <c r="BK296" s="212">
        <f>ROUND(I296*H296,2)</f>
        <v>0</v>
      </c>
      <c r="BL296" s="187" t="s">
        <v>214</v>
      </c>
      <c r="BM296" s="211" t="s">
        <v>617</v>
      </c>
    </row>
    <row r="297" spans="1:65" s="100" customFormat="1">
      <c r="B297" s="99"/>
      <c r="D297" s="101" t="s">
        <v>138</v>
      </c>
      <c r="E297" s="102" t="s">
        <v>1</v>
      </c>
      <c r="F297" s="103" t="s">
        <v>618</v>
      </c>
      <c r="H297" s="104">
        <v>3.6</v>
      </c>
      <c r="L297" s="99"/>
      <c r="M297" s="105"/>
      <c r="N297" s="106"/>
      <c r="O297" s="106"/>
      <c r="P297" s="106"/>
      <c r="Q297" s="106"/>
      <c r="R297" s="106"/>
      <c r="S297" s="106"/>
      <c r="T297" s="107"/>
      <c r="AT297" s="102" t="s">
        <v>138</v>
      </c>
      <c r="AU297" s="102" t="s">
        <v>83</v>
      </c>
      <c r="AV297" s="100" t="s">
        <v>83</v>
      </c>
      <c r="AW297" s="100" t="s">
        <v>31</v>
      </c>
      <c r="AX297" s="100" t="s">
        <v>81</v>
      </c>
      <c r="AY297" s="102" t="s">
        <v>129</v>
      </c>
    </row>
    <row r="298" spans="1:65" s="16" customFormat="1" ht="16.5" customHeight="1">
      <c r="A298" s="151"/>
      <c r="B298" s="9"/>
      <c r="C298" s="88" t="s">
        <v>619</v>
      </c>
      <c r="D298" s="88" t="s">
        <v>132</v>
      </c>
      <c r="E298" s="89" t="s">
        <v>620</v>
      </c>
      <c r="F298" s="90" t="s">
        <v>621</v>
      </c>
      <c r="G298" s="91" t="s">
        <v>236</v>
      </c>
      <c r="H298" s="92">
        <v>3</v>
      </c>
      <c r="I298" s="93"/>
      <c r="J298" s="94">
        <f>ROUND(I298*H298,2)</f>
        <v>0</v>
      </c>
      <c r="K298" s="95"/>
      <c r="L298" s="9"/>
      <c r="M298" s="210" t="s">
        <v>1</v>
      </c>
      <c r="N298" s="96" t="s">
        <v>41</v>
      </c>
      <c r="O298" s="29"/>
      <c r="P298" s="97">
        <f>O298*H298</f>
        <v>0</v>
      </c>
      <c r="Q298" s="97">
        <v>0</v>
      </c>
      <c r="R298" s="97">
        <f>Q298*H298</f>
        <v>0</v>
      </c>
      <c r="S298" s="97">
        <v>0</v>
      </c>
      <c r="T298" s="98">
        <f>S298*H298</f>
        <v>0</v>
      </c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R298" s="211" t="s">
        <v>214</v>
      </c>
      <c r="AT298" s="211" t="s">
        <v>132</v>
      </c>
      <c r="AU298" s="211" t="s">
        <v>83</v>
      </c>
      <c r="AY298" s="187" t="s">
        <v>129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87" t="s">
        <v>81</v>
      </c>
      <c r="BK298" s="212">
        <f>ROUND(I298*H298,2)</f>
        <v>0</v>
      </c>
      <c r="BL298" s="187" t="s">
        <v>214</v>
      </c>
      <c r="BM298" s="211" t="s">
        <v>622</v>
      </c>
    </row>
    <row r="299" spans="1:65" s="16" customFormat="1" ht="24.2" customHeight="1">
      <c r="A299" s="151"/>
      <c r="B299" s="9"/>
      <c r="C299" s="88" t="s">
        <v>623</v>
      </c>
      <c r="D299" s="88" t="s">
        <v>132</v>
      </c>
      <c r="E299" s="89" t="s">
        <v>624</v>
      </c>
      <c r="F299" s="90" t="s">
        <v>625</v>
      </c>
      <c r="G299" s="91" t="s">
        <v>182</v>
      </c>
      <c r="H299" s="92">
        <v>6.8000000000000005E-2</v>
      </c>
      <c r="I299" s="93"/>
      <c r="J299" s="94">
        <f>ROUND(I299*H299,2)</f>
        <v>0</v>
      </c>
      <c r="K299" s="95"/>
      <c r="L299" s="9"/>
      <c r="M299" s="210" t="s">
        <v>1</v>
      </c>
      <c r="N299" s="96" t="s">
        <v>41</v>
      </c>
      <c r="O299" s="29"/>
      <c r="P299" s="97">
        <f>O299*H299</f>
        <v>0</v>
      </c>
      <c r="Q299" s="97">
        <v>0</v>
      </c>
      <c r="R299" s="97">
        <f>Q299*H299</f>
        <v>0</v>
      </c>
      <c r="S299" s="97">
        <v>0</v>
      </c>
      <c r="T299" s="98">
        <f>S299*H299</f>
        <v>0</v>
      </c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R299" s="211" t="s">
        <v>214</v>
      </c>
      <c r="AT299" s="211" t="s">
        <v>132</v>
      </c>
      <c r="AU299" s="211" t="s">
        <v>83</v>
      </c>
      <c r="AY299" s="187" t="s">
        <v>129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87" t="s">
        <v>81</v>
      </c>
      <c r="BK299" s="212">
        <f>ROUND(I299*H299,2)</f>
        <v>0</v>
      </c>
      <c r="BL299" s="187" t="s">
        <v>214</v>
      </c>
      <c r="BM299" s="211" t="s">
        <v>626</v>
      </c>
    </row>
    <row r="300" spans="1:65" s="78" customFormat="1" ht="22.9" customHeight="1">
      <c r="B300" s="77"/>
      <c r="D300" s="79" t="s">
        <v>75</v>
      </c>
      <c r="E300" s="86" t="s">
        <v>627</v>
      </c>
      <c r="F300" s="86" t="s">
        <v>628</v>
      </c>
      <c r="J300" s="87">
        <f>BK300</f>
        <v>0</v>
      </c>
      <c r="L300" s="77"/>
      <c r="M300" s="82"/>
      <c r="N300" s="83"/>
      <c r="O300" s="83"/>
      <c r="P300" s="84">
        <f>SUM(P301:P329)</f>
        <v>0</v>
      </c>
      <c r="Q300" s="83"/>
      <c r="R300" s="84">
        <f>SUM(R301:R329)</f>
        <v>9.3516650000000007E-2</v>
      </c>
      <c r="S300" s="83"/>
      <c r="T300" s="85">
        <f>SUM(T301:T329)</f>
        <v>0</v>
      </c>
      <c r="AR300" s="79" t="s">
        <v>83</v>
      </c>
      <c r="AT300" s="208" t="s">
        <v>75</v>
      </c>
      <c r="AU300" s="208" t="s">
        <v>81</v>
      </c>
      <c r="AY300" s="79" t="s">
        <v>129</v>
      </c>
      <c r="BK300" s="209">
        <f>SUM(BK301:BK329)</f>
        <v>0</v>
      </c>
    </row>
    <row r="301" spans="1:65" s="16" customFormat="1" ht="24.2" customHeight="1">
      <c r="A301" s="151"/>
      <c r="B301" s="9"/>
      <c r="C301" s="88" t="s">
        <v>629</v>
      </c>
      <c r="D301" s="88" t="s">
        <v>132</v>
      </c>
      <c r="E301" s="89" t="s">
        <v>630</v>
      </c>
      <c r="F301" s="90" t="s">
        <v>631</v>
      </c>
      <c r="G301" s="91" t="s">
        <v>135</v>
      </c>
      <c r="H301" s="92">
        <v>18.399999999999999</v>
      </c>
      <c r="I301" s="93"/>
      <c r="J301" s="94">
        <f>ROUND(I301*H301,2)</f>
        <v>0</v>
      </c>
      <c r="K301" s="95"/>
      <c r="L301" s="9"/>
      <c r="M301" s="210" t="s">
        <v>1</v>
      </c>
      <c r="N301" s="96" t="s">
        <v>41</v>
      </c>
      <c r="O301" s="29"/>
      <c r="P301" s="97">
        <f>O301*H301</f>
        <v>0</v>
      </c>
      <c r="Q301" s="97">
        <v>2.0000000000000002E-5</v>
      </c>
      <c r="R301" s="97">
        <f>Q301*H301</f>
        <v>3.68E-4</v>
      </c>
      <c r="S301" s="97">
        <v>0</v>
      </c>
      <c r="T301" s="98">
        <f>S301*H301</f>
        <v>0</v>
      </c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R301" s="211" t="s">
        <v>214</v>
      </c>
      <c r="AT301" s="211" t="s">
        <v>132</v>
      </c>
      <c r="AU301" s="211" t="s">
        <v>83</v>
      </c>
      <c r="AY301" s="187" t="s">
        <v>129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87" t="s">
        <v>81</v>
      </c>
      <c r="BK301" s="212">
        <f>ROUND(I301*H301,2)</f>
        <v>0</v>
      </c>
      <c r="BL301" s="187" t="s">
        <v>214</v>
      </c>
      <c r="BM301" s="211" t="s">
        <v>632</v>
      </c>
    </row>
    <row r="302" spans="1:65" s="109" customFormat="1">
      <c r="B302" s="108"/>
      <c r="D302" s="101" t="s">
        <v>138</v>
      </c>
      <c r="E302" s="110" t="s">
        <v>1</v>
      </c>
      <c r="F302" s="111" t="s">
        <v>633</v>
      </c>
      <c r="H302" s="110" t="s">
        <v>1</v>
      </c>
      <c r="L302" s="108"/>
      <c r="M302" s="112"/>
      <c r="N302" s="113"/>
      <c r="O302" s="113"/>
      <c r="P302" s="113"/>
      <c r="Q302" s="113"/>
      <c r="R302" s="113"/>
      <c r="S302" s="113"/>
      <c r="T302" s="114"/>
      <c r="AT302" s="110" t="s">
        <v>138</v>
      </c>
      <c r="AU302" s="110" t="s">
        <v>83</v>
      </c>
      <c r="AV302" s="109" t="s">
        <v>81</v>
      </c>
      <c r="AW302" s="109" t="s">
        <v>31</v>
      </c>
      <c r="AX302" s="109" t="s">
        <v>76</v>
      </c>
      <c r="AY302" s="110" t="s">
        <v>129</v>
      </c>
    </row>
    <row r="303" spans="1:65" s="100" customFormat="1">
      <c r="B303" s="99"/>
      <c r="D303" s="101" t="s">
        <v>138</v>
      </c>
      <c r="E303" s="102" t="s">
        <v>1</v>
      </c>
      <c r="F303" s="103" t="s">
        <v>634</v>
      </c>
      <c r="H303" s="104">
        <v>18.399999999999999</v>
      </c>
      <c r="L303" s="99"/>
      <c r="M303" s="105"/>
      <c r="N303" s="106"/>
      <c r="O303" s="106"/>
      <c r="P303" s="106"/>
      <c r="Q303" s="106"/>
      <c r="R303" s="106"/>
      <c r="S303" s="106"/>
      <c r="T303" s="107"/>
      <c r="AT303" s="102" t="s">
        <v>138</v>
      </c>
      <c r="AU303" s="102" t="s">
        <v>83</v>
      </c>
      <c r="AV303" s="100" t="s">
        <v>83</v>
      </c>
      <c r="AW303" s="100" t="s">
        <v>31</v>
      </c>
      <c r="AX303" s="100" t="s">
        <v>81</v>
      </c>
      <c r="AY303" s="102" t="s">
        <v>129</v>
      </c>
    </row>
    <row r="304" spans="1:65" s="16" customFormat="1" ht="24.2" customHeight="1">
      <c r="A304" s="151"/>
      <c r="B304" s="9"/>
      <c r="C304" s="88" t="s">
        <v>635</v>
      </c>
      <c r="D304" s="88" t="s">
        <v>132</v>
      </c>
      <c r="E304" s="89" t="s">
        <v>636</v>
      </c>
      <c r="F304" s="90" t="s">
        <v>637</v>
      </c>
      <c r="G304" s="91" t="s">
        <v>135</v>
      </c>
      <c r="H304" s="92">
        <v>18.399999999999999</v>
      </c>
      <c r="I304" s="93"/>
      <c r="J304" s="94">
        <f>ROUND(I304*H304,2)</f>
        <v>0</v>
      </c>
      <c r="K304" s="95"/>
      <c r="L304" s="9"/>
      <c r="M304" s="210" t="s">
        <v>1</v>
      </c>
      <c r="N304" s="96" t="s">
        <v>41</v>
      </c>
      <c r="O304" s="29"/>
      <c r="P304" s="97">
        <f>O304*H304</f>
        <v>0</v>
      </c>
      <c r="Q304" s="97">
        <v>1.2999999999999999E-4</v>
      </c>
      <c r="R304" s="97">
        <f>Q304*H304</f>
        <v>2.3919999999999996E-3</v>
      </c>
      <c r="S304" s="97">
        <v>0</v>
      </c>
      <c r="T304" s="98">
        <f>S304*H304</f>
        <v>0</v>
      </c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R304" s="211" t="s">
        <v>214</v>
      </c>
      <c r="AT304" s="211" t="s">
        <v>132</v>
      </c>
      <c r="AU304" s="211" t="s">
        <v>83</v>
      </c>
      <c r="AY304" s="187" t="s">
        <v>129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187" t="s">
        <v>81</v>
      </c>
      <c r="BK304" s="212">
        <f>ROUND(I304*H304,2)</f>
        <v>0</v>
      </c>
      <c r="BL304" s="187" t="s">
        <v>214</v>
      </c>
      <c r="BM304" s="211" t="s">
        <v>638</v>
      </c>
    </row>
    <row r="305" spans="1:65" s="16" customFormat="1" ht="24.2" customHeight="1">
      <c r="A305" s="151"/>
      <c r="B305" s="9"/>
      <c r="C305" s="88" t="s">
        <v>639</v>
      </c>
      <c r="D305" s="88" t="s">
        <v>132</v>
      </c>
      <c r="E305" s="89" t="s">
        <v>640</v>
      </c>
      <c r="F305" s="90" t="s">
        <v>641</v>
      </c>
      <c r="G305" s="91" t="s">
        <v>135</v>
      </c>
      <c r="H305" s="92">
        <v>18.399999999999999</v>
      </c>
      <c r="I305" s="93"/>
      <c r="J305" s="94">
        <f>ROUND(I305*H305,2)</f>
        <v>0</v>
      </c>
      <c r="K305" s="95"/>
      <c r="L305" s="9"/>
      <c r="M305" s="210" t="s">
        <v>1</v>
      </c>
      <c r="N305" s="96" t="s">
        <v>41</v>
      </c>
      <c r="O305" s="29"/>
      <c r="P305" s="97">
        <f>O305*H305</f>
        <v>0</v>
      </c>
      <c r="Q305" s="97">
        <v>2.9E-4</v>
      </c>
      <c r="R305" s="97">
        <f>Q305*H305</f>
        <v>5.3359999999999996E-3</v>
      </c>
      <c r="S305" s="97">
        <v>0</v>
      </c>
      <c r="T305" s="98">
        <f>S305*H305</f>
        <v>0</v>
      </c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R305" s="211" t="s">
        <v>214</v>
      </c>
      <c r="AT305" s="211" t="s">
        <v>132</v>
      </c>
      <c r="AU305" s="211" t="s">
        <v>83</v>
      </c>
      <c r="AY305" s="187" t="s">
        <v>129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87" t="s">
        <v>81</v>
      </c>
      <c r="BK305" s="212">
        <f>ROUND(I305*H305,2)</f>
        <v>0</v>
      </c>
      <c r="BL305" s="187" t="s">
        <v>214</v>
      </c>
      <c r="BM305" s="211" t="s">
        <v>642</v>
      </c>
    </row>
    <row r="306" spans="1:65" s="16" customFormat="1" ht="24.2" customHeight="1">
      <c r="A306" s="151"/>
      <c r="B306" s="9"/>
      <c r="C306" s="88" t="s">
        <v>643</v>
      </c>
      <c r="D306" s="88" t="s">
        <v>132</v>
      </c>
      <c r="E306" s="89" t="s">
        <v>644</v>
      </c>
      <c r="F306" s="90" t="s">
        <v>645</v>
      </c>
      <c r="G306" s="91" t="s">
        <v>135</v>
      </c>
      <c r="H306" s="92">
        <v>18.399999999999999</v>
      </c>
      <c r="I306" s="93"/>
      <c r="J306" s="94">
        <f>ROUND(I306*H306,2)</f>
        <v>0</v>
      </c>
      <c r="K306" s="95"/>
      <c r="L306" s="9"/>
      <c r="M306" s="210" t="s">
        <v>1</v>
      </c>
      <c r="N306" s="96" t="s">
        <v>41</v>
      </c>
      <c r="O306" s="29"/>
      <c r="P306" s="97">
        <f>O306*H306</f>
        <v>0</v>
      </c>
      <c r="Q306" s="97">
        <v>1.4999999999999999E-4</v>
      </c>
      <c r="R306" s="97">
        <f>Q306*H306</f>
        <v>2.7599999999999994E-3</v>
      </c>
      <c r="S306" s="97">
        <v>0</v>
      </c>
      <c r="T306" s="98">
        <f>S306*H306</f>
        <v>0</v>
      </c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R306" s="211" t="s">
        <v>214</v>
      </c>
      <c r="AT306" s="211" t="s">
        <v>132</v>
      </c>
      <c r="AU306" s="211" t="s">
        <v>83</v>
      </c>
      <c r="AY306" s="187" t="s">
        <v>129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87" t="s">
        <v>81</v>
      </c>
      <c r="BK306" s="212">
        <f>ROUND(I306*H306,2)</f>
        <v>0</v>
      </c>
      <c r="BL306" s="187" t="s">
        <v>214</v>
      </c>
      <c r="BM306" s="211" t="s">
        <v>646</v>
      </c>
    </row>
    <row r="307" spans="1:65" s="16" customFormat="1" ht="16.5" customHeight="1">
      <c r="A307" s="151"/>
      <c r="B307" s="9"/>
      <c r="C307" s="88" t="s">
        <v>647</v>
      </c>
      <c r="D307" s="88" t="s">
        <v>132</v>
      </c>
      <c r="E307" s="89" t="s">
        <v>648</v>
      </c>
      <c r="F307" s="90" t="s">
        <v>649</v>
      </c>
      <c r="G307" s="91" t="s">
        <v>135</v>
      </c>
      <c r="H307" s="92">
        <v>3</v>
      </c>
      <c r="I307" s="93"/>
      <c r="J307" s="94">
        <f>ROUND(I307*H307,2)</f>
        <v>0</v>
      </c>
      <c r="K307" s="95"/>
      <c r="L307" s="9"/>
      <c r="M307" s="210" t="s">
        <v>1</v>
      </c>
      <c r="N307" s="96" t="s">
        <v>41</v>
      </c>
      <c r="O307" s="29"/>
      <c r="P307" s="97">
        <f>O307*H307</f>
        <v>0</v>
      </c>
      <c r="Q307" s="97">
        <v>0</v>
      </c>
      <c r="R307" s="97">
        <f>Q307*H307</f>
        <v>0</v>
      </c>
      <c r="S307" s="97">
        <v>0</v>
      </c>
      <c r="T307" s="98">
        <f>S307*H307</f>
        <v>0</v>
      </c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R307" s="211" t="s">
        <v>214</v>
      </c>
      <c r="AT307" s="211" t="s">
        <v>132</v>
      </c>
      <c r="AU307" s="211" t="s">
        <v>83</v>
      </c>
      <c r="AY307" s="187" t="s">
        <v>129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87" t="s">
        <v>81</v>
      </c>
      <c r="BK307" s="212">
        <f>ROUND(I307*H307,2)</f>
        <v>0</v>
      </c>
      <c r="BL307" s="187" t="s">
        <v>214</v>
      </c>
      <c r="BM307" s="211" t="s">
        <v>650</v>
      </c>
    </row>
    <row r="308" spans="1:65" s="109" customFormat="1">
      <c r="B308" s="108"/>
      <c r="D308" s="101" t="s">
        <v>138</v>
      </c>
      <c r="E308" s="110" t="s">
        <v>1</v>
      </c>
      <c r="F308" s="111" t="s">
        <v>651</v>
      </c>
      <c r="H308" s="110" t="s">
        <v>1</v>
      </c>
      <c r="L308" s="108"/>
      <c r="M308" s="112"/>
      <c r="N308" s="113"/>
      <c r="O308" s="113"/>
      <c r="P308" s="113"/>
      <c r="Q308" s="113"/>
      <c r="R308" s="113"/>
      <c r="S308" s="113"/>
      <c r="T308" s="114"/>
      <c r="AT308" s="110" t="s">
        <v>138</v>
      </c>
      <c r="AU308" s="110" t="s">
        <v>83</v>
      </c>
      <c r="AV308" s="109" t="s">
        <v>81</v>
      </c>
      <c r="AW308" s="109" t="s">
        <v>31</v>
      </c>
      <c r="AX308" s="109" t="s">
        <v>76</v>
      </c>
      <c r="AY308" s="110" t="s">
        <v>129</v>
      </c>
    </row>
    <row r="309" spans="1:65" s="100" customFormat="1">
      <c r="B309" s="99"/>
      <c r="D309" s="101" t="s">
        <v>138</v>
      </c>
      <c r="E309" s="102" t="s">
        <v>1</v>
      </c>
      <c r="F309" s="103" t="s">
        <v>652</v>
      </c>
      <c r="H309" s="104">
        <v>3</v>
      </c>
      <c r="L309" s="99"/>
      <c r="M309" s="105"/>
      <c r="N309" s="106"/>
      <c r="O309" s="106"/>
      <c r="P309" s="106"/>
      <c r="Q309" s="106"/>
      <c r="R309" s="106"/>
      <c r="S309" s="106"/>
      <c r="T309" s="107"/>
      <c r="AT309" s="102" t="s">
        <v>138</v>
      </c>
      <c r="AU309" s="102" t="s">
        <v>83</v>
      </c>
      <c r="AV309" s="100" t="s">
        <v>83</v>
      </c>
      <c r="AW309" s="100" t="s">
        <v>31</v>
      </c>
      <c r="AX309" s="100" t="s">
        <v>81</v>
      </c>
      <c r="AY309" s="102" t="s">
        <v>129</v>
      </c>
    </row>
    <row r="310" spans="1:65" s="16" customFormat="1" ht="24.2" customHeight="1">
      <c r="A310" s="151"/>
      <c r="B310" s="9"/>
      <c r="C310" s="88" t="s">
        <v>653</v>
      </c>
      <c r="D310" s="88" t="s">
        <v>132</v>
      </c>
      <c r="E310" s="89" t="s">
        <v>654</v>
      </c>
      <c r="F310" s="90" t="s">
        <v>655</v>
      </c>
      <c r="G310" s="91" t="s">
        <v>135</v>
      </c>
      <c r="H310" s="92">
        <v>3</v>
      </c>
      <c r="I310" s="93"/>
      <c r="J310" s="94">
        <f>ROUND(I310*H310,2)</f>
        <v>0</v>
      </c>
      <c r="K310" s="95"/>
      <c r="L310" s="9"/>
      <c r="M310" s="210" t="s">
        <v>1</v>
      </c>
      <c r="N310" s="96" t="s">
        <v>41</v>
      </c>
      <c r="O310" s="29"/>
      <c r="P310" s="97">
        <f>O310*H310</f>
        <v>0</v>
      </c>
      <c r="Q310" s="97">
        <v>1.3999999999999999E-4</v>
      </c>
      <c r="R310" s="97">
        <f>Q310*H310</f>
        <v>4.1999999999999996E-4</v>
      </c>
      <c r="S310" s="97">
        <v>0</v>
      </c>
      <c r="T310" s="98">
        <f>S310*H310</f>
        <v>0</v>
      </c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R310" s="211" t="s">
        <v>214</v>
      </c>
      <c r="AT310" s="211" t="s">
        <v>132</v>
      </c>
      <c r="AU310" s="211" t="s">
        <v>83</v>
      </c>
      <c r="AY310" s="187" t="s">
        <v>129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87" t="s">
        <v>81</v>
      </c>
      <c r="BK310" s="212">
        <f>ROUND(I310*H310,2)</f>
        <v>0</v>
      </c>
      <c r="BL310" s="187" t="s">
        <v>214</v>
      </c>
      <c r="BM310" s="211" t="s">
        <v>656</v>
      </c>
    </row>
    <row r="311" spans="1:65" s="16" customFormat="1" ht="24.2" customHeight="1">
      <c r="A311" s="151"/>
      <c r="B311" s="9"/>
      <c r="C311" s="88" t="s">
        <v>657</v>
      </c>
      <c r="D311" s="88" t="s">
        <v>132</v>
      </c>
      <c r="E311" s="89" t="s">
        <v>658</v>
      </c>
      <c r="F311" s="90" t="s">
        <v>659</v>
      </c>
      <c r="G311" s="91" t="s">
        <v>135</v>
      </c>
      <c r="H311" s="92">
        <v>3</v>
      </c>
      <c r="I311" s="93"/>
      <c r="J311" s="94">
        <f>ROUND(I311*H311,2)</f>
        <v>0</v>
      </c>
      <c r="K311" s="95"/>
      <c r="L311" s="9"/>
      <c r="M311" s="210" t="s">
        <v>1</v>
      </c>
      <c r="N311" s="96" t="s">
        <v>41</v>
      </c>
      <c r="O311" s="29"/>
      <c r="P311" s="97">
        <f>O311*H311</f>
        <v>0</v>
      </c>
      <c r="Q311" s="97">
        <v>1.2E-4</v>
      </c>
      <c r="R311" s="97">
        <f>Q311*H311</f>
        <v>3.6000000000000002E-4</v>
      </c>
      <c r="S311" s="97">
        <v>0</v>
      </c>
      <c r="T311" s="98">
        <f>S311*H311</f>
        <v>0</v>
      </c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R311" s="211" t="s">
        <v>214</v>
      </c>
      <c r="AT311" s="211" t="s">
        <v>132</v>
      </c>
      <c r="AU311" s="211" t="s">
        <v>83</v>
      </c>
      <c r="AY311" s="187" t="s">
        <v>129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87" t="s">
        <v>81</v>
      </c>
      <c r="BK311" s="212">
        <f>ROUND(I311*H311,2)</f>
        <v>0</v>
      </c>
      <c r="BL311" s="187" t="s">
        <v>214</v>
      </c>
      <c r="BM311" s="211" t="s">
        <v>660</v>
      </c>
    </row>
    <row r="312" spans="1:65" s="16" customFormat="1" ht="24.2" customHeight="1">
      <c r="A312" s="151"/>
      <c r="B312" s="9"/>
      <c r="C312" s="88" t="s">
        <v>661</v>
      </c>
      <c r="D312" s="88" t="s">
        <v>132</v>
      </c>
      <c r="E312" s="89" t="s">
        <v>662</v>
      </c>
      <c r="F312" s="90" t="s">
        <v>663</v>
      </c>
      <c r="G312" s="91" t="s">
        <v>135</v>
      </c>
      <c r="H312" s="92">
        <v>3</v>
      </c>
      <c r="I312" s="93"/>
      <c r="J312" s="94">
        <f>ROUND(I312*H312,2)</f>
        <v>0</v>
      </c>
      <c r="K312" s="95"/>
      <c r="L312" s="9"/>
      <c r="M312" s="210" t="s">
        <v>1</v>
      </c>
      <c r="N312" s="96" t="s">
        <v>41</v>
      </c>
      <c r="O312" s="29"/>
      <c r="P312" s="97">
        <f>O312*H312</f>
        <v>0</v>
      </c>
      <c r="Q312" s="97">
        <v>1.2E-4</v>
      </c>
      <c r="R312" s="97">
        <f>Q312*H312</f>
        <v>3.6000000000000002E-4</v>
      </c>
      <c r="S312" s="97">
        <v>0</v>
      </c>
      <c r="T312" s="98">
        <f>S312*H312</f>
        <v>0</v>
      </c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R312" s="211" t="s">
        <v>214</v>
      </c>
      <c r="AT312" s="211" t="s">
        <v>132</v>
      </c>
      <c r="AU312" s="211" t="s">
        <v>83</v>
      </c>
      <c r="AY312" s="187" t="s">
        <v>129</v>
      </c>
      <c r="BE312" s="212">
        <f>IF(N312="základní",J312,0)</f>
        <v>0</v>
      </c>
      <c r="BF312" s="212">
        <f>IF(N312="snížená",J312,0)</f>
        <v>0</v>
      </c>
      <c r="BG312" s="212">
        <f>IF(N312="zákl. přenesená",J312,0)</f>
        <v>0</v>
      </c>
      <c r="BH312" s="212">
        <f>IF(N312="sníž. přenesená",J312,0)</f>
        <v>0</v>
      </c>
      <c r="BI312" s="212">
        <f>IF(N312="nulová",J312,0)</f>
        <v>0</v>
      </c>
      <c r="BJ312" s="187" t="s">
        <v>81</v>
      </c>
      <c r="BK312" s="212">
        <f>ROUND(I312*H312,2)</f>
        <v>0</v>
      </c>
      <c r="BL312" s="187" t="s">
        <v>214</v>
      </c>
      <c r="BM312" s="211" t="s">
        <v>664</v>
      </c>
    </row>
    <row r="313" spans="1:65" s="16" customFormat="1" ht="24.2" customHeight="1">
      <c r="A313" s="151"/>
      <c r="B313" s="9"/>
      <c r="C313" s="88" t="s">
        <v>665</v>
      </c>
      <c r="D313" s="88" t="s">
        <v>132</v>
      </c>
      <c r="E313" s="89" t="s">
        <v>666</v>
      </c>
      <c r="F313" s="90" t="s">
        <v>667</v>
      </c>
      <c r="G313" s="91" t="s">
        <v>135</v>
      </c>
      <c r="H313" s="92">
        <v>3</v>
      </c>
      <c r="I313" s="93"/>
      <c r="J313" s="94">
        <f>ROUND(I313*H313,2)</f>
        <v>0</v>
      </c>
      <c r="K313" s="95"/>
      <c r="L313" s="9"/>
      <c r="M313" s="210" t="s">
        <v>1</v>
      </c>
      <c r="N313" s="96" t="s">
        <v>41</v>
      </c>
      <c r="O313" s="29"/>
      <c r="P313" s="97">
        <f>O313*H313</f>
        <v>0</v>
      </c>
      <c r="Q313" s="97">
        <v>3.0000000000000001E-5</v>
      </c>
      <c r="R313" s="97">
        <f>Q313*H313</f>
        <v>9.0000000000000006E-5</v>
      </c>
      <c r="S313" s="97">
        <v>0</v>
      </c>
      <c r="T313" s="98">
        <f>S313*H313</f>
        <v>0</v>
      </c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R313" s="211" t="s">
        <v>214</v>
      </c>
      <c r="AT313" s="211" t="s">
        <v>132</v>
      </c>
      <c r="AU313" s="211" t="s">
        <v>83</v>
      </c>
      <c r="AY313" s="187" t="s">
        <v>129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87" t="s">
        <v>81</v>
      </c>
      <c r="BK313" s="212">
        <f>ROUND(I313*H313,2)</f>
        <v>0</v>
      </c>
      <c r="BL313" s="187" t="s">
        <v>214</v>
      </c>
      <c r="BM313" s="211" t="s">
        <v>668</v>
      </c>
    </row>
    <row r="314" spans="1:65" s="16" customFormat="1" ht="33" customHeight="1">
      <c r="A314" s="151"/>
      <c r="B314" s="9"/>
      <c r="C314" s="88" t="s">
        <v>669</v>
      </c>
      <c r="D314" s="88" t="s">
        <v>132</v>
      </c>
      <c r="E314" s="89" t="s">
        <v>670</v>
      </c>
      <c r="F314" s="90" t="s">
        <v>671</v>
      </c>
      <c r="G314" s="91" t="s">
        <v>135</v>
      </c>
      <c r="H314" s="92">
        <v>14.4</v>
      </c>
      <c r="I314" s="93"/>
      <c r="J314" s="94">
        <f>ROUND(I314*H314,2)</f>
        <v>0</v>
      </c>
      <c r="K314" s="95"/>
      <c r="L314" s="9"/>
      <c r="M314" s="210" t="s">
        <v>1</v>
      </c>
      <c r="N314" s="96" t="s">
        <v>41</v>
      </c>
      <c r="O314" s="29"/>
      <c r="P314" s="97">
        <f>O314*H314</f>
        <v>0</v>
      </c>
      <c r="Q314" s="97">
        <v>2.3000000000000001E-4</v>
      </c>
      <c r="R314" s="97">
        <f>Q314*H314</f>
        <v>3.3120000000000003E-3</v>
      </c>
      <c r="S314" s="97">
        <v>0</v>
      </c>
      <c r="T314" s="98">
        <f>S314*H314</f>
        <v>0</v>
      </c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R314" s="211" t="s">
        <v>214</v>
      </c>
      <c r="AT314" s="211" t="s">
        <v>132</v>
      </c>
      <c r="AU314" s="211" t="s">
        <v>83</v>
      </c>
      <c r="AY314" s="187" t="s">
        <v>129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87" t="s">
        <v>81</v>
      </c>
      <c r="BK314" s="212">
        <f>ROUND(I314*H314,2)</f>
        <v>0</v>
      </c>
      <c r="BL314" s="187" t="s">
        <v>214</v>
      </c>
      <c r="BM314" s="211" t="s">
        <v>672</v>
      </c>
    </row>
    <row r="315" spans="1:65" s="100" customFormat="1">
      <c r="B315" s="99"/>
      <c r="D315" s="101" t="s">
        <v>138</v>
      </c>
      <c r="E315" s="102" t="s">
        <v>1</v>
      </c>
      <c r="F315" s="103" t="s">
        <v>673</v>
      </c>
      <c r="H315" s="104">
        <v>14.4</v>
      </c>
      <c r="L315" s="99"/>
      <c r="M315" s="105"/>
      <c r="N315" s="106"/>
      <c r="O315" s="106"/>
      <c r="P315" s="106"/>
      <c r="Q315" s="106"/>
      <c r="R315" s="106"/>
      <c r="S315" s="106"/>
      <c r="T315" s="107"/>
      <c r="AT315" s="102" t="s">
        <v>138</v>
      </c>
      <c r="AU315" s="102" t="s">
        <v>83</v>
      </c>
      <c r="AV315" s="100" t="s">
        <v>83</v>
      </c>
      <c r="AW315" s="100" t="s">
        <v>31</v>
      </c>
      <c r="AX315" s="100" t="s">
        <v>81</v>
      </c>
      <c r="AY315" s="102" t="s">
        <v>129</v>
      </c>
    </row>
    <row r="316" spans="1:65" s="16" customFormat="1" ht="24.2" customHeight="1">
      <c r="A316" s="151"/>
      <c r="B316" s="9"/>
      <c r="C316" s="88" t="s">
        <v>674</v>
      </c>
      <c r="D316" s="88" t="s">
        <v>132</v>
      </c>
      <c r="E316" s="89" t="s">
        <v>675</v>
      </c>
      <c r="F316" s="90" t="s">
        <v>676</v>
      </c>
      <c r="G316" s="91" t="s">
        <v>217</v>
      </c>
      <c r="H316" s="92">
        <v>16</v>
      </c>
      <c r="I316" s="93"/>
      <c r="J316" s="94">
        <f>ROUND(I316*H316,2)</f>
        <v>0</v>
      </c>
      <c r="K316" s="95"/>
      <c r="L316" s="9"/>
      <c r="M316" s="210" t="s">
        <v>1</v>
      </c>
      <c r="N316" s="96" t="s">
        <v>41</v>
      </c>
      <c r="O316" s="29"/>
      <c r="P316" s="97">
        <f>O316*H316</f>
        <v>0</v>
      </c>
      <c r="Q316" s="97">
        <v>2.0000000000000002E-5</v>
      </c>
      <c r="R316" s="97">
        <f>Q316*H316</f>
        <v>3.2000000000000003E-4</v>
      </c>
      <c r="S316" s="97">
        <v>0</v>
      </c>
      <c r="T316" s="98">
        <f>S316*H316</f>
        <v>0</v>
      </c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R316" s="211" t="s">
        <v>214</v>
      </c>
      <c r="AT316" s="211" t="s">
        <v>132</v>
      </c>
      <c r="AU316" s="211" t="s">
        <v>83</v>
      </c>
      <c r="AY316" s="187" t="s">
        <v>129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87" t="s">
        <v>81</v>
      </c>
      <c r="BK316" s="212">
        <f>ROUND(I316*H316,2)</f>
        <v>0</v>
      </c>
      <c r="BL316" s="187" t="s">
        <v>214</v>
      </c>
      <c r="BM316" s="211" t="s">
        <v>677</v>
      </c>
    </row>
    <row r="317" spans="1:65" s="100" customFormat="1">
      <c r="B317" s="99"/>
      <c r="D317" s="101" t="s">
        <v>138</v>
      </c>
      <c r="E317" s="102" t="s">
        <v>1</v>
      </c>
      <c r="F317" s="103" t="s">
        <v>678</v>
      </c>
      <c r="H317" s="104">
        <v>16</v>
      </c>
      <c r="L317" s="99"/>
      <c r="M317" s="105"/>
      <c r="N317" s="106"/>
      <c r="O317" s="106"/>
      <c r="P317" s="106"/>
      <c r="Q317" s="106"/>
      <c r="R317" s="106"/>
      <c r="S317" s="106"/>
      <c r="T317" s="107"/>
      <c r="AT317" s="102" t="s">
        <v>138</v>
      </c>
      <c r="AU317" s="102" t="s">
        <v>83</v>
      </c>
      <c r="AV317" s="100" t="s">
        <v>83</v>
      </c>
      <c r="AW317" s="100" t="s">
        <v>31</v>
      </c>
      <c r="AX317" s="100" t="s">
        <v>81</v>
      </c>
      <c r="AY317" s="102" t="s">
        <v>129</v>
      </c>
    </row>
    <row r="318" spans="1:65" s="16" customFormat="1" ht="24.2" customHeight="1">
      <c r="A318" s="151"/>
      <c r="B318" s="9"/>
      <c r="C318" s="88" t="s">
        <v>679</v>
      </c>
      <c r="D318" s="88" t="s">
        <v>132</v>
      </c>
      <c r="E318" s="89" t="s">
        <v>680</v>
      </c>
      <c r="F318" s="90" t="s">
        <v>681</v>
      </c>
      <c r="G318" s="91" t="s">
        <v>135</v>
      </c>
      <c r="H318" s="92">
        <v>14.4</v>
      </c>
      <c r="I318" s="93"/>
      <c r="J318" s="94">
        <f t="shared" ref="J318:J324" si="20">ROUND(I318*H318,2)</f>
        <v>0</v>
      </c>
      <c r="K318" s="95"/>
      <c r="L318" s="9"/>
      <c r="M318" s="210" t="s">
        <v>1</v>
      </c>
      <c r="N318" s="96" t="s">
        <v>41</v>
      </c>
      <c r="O318" s="29"/>
      <c r="P318" s="97">
        <f t="shared" ref="P318:P324" si="21">O318*H318</f>
        <v>0</v>
      </c>
      <c r="Q318" s="97">
        <v>1.6000000000000001E-4</v>
      </c>
      <c r="R318" s="97">
        <f t="shared" ref="R318:R324" si="22">Q318*H318</f>
        <v>2.3040000000000001E-3</v>
      </c>
      <c r="S318" s="97">
        <v>0</v>
      </c>
      <c r="T318" s="98">
        <f t="shared" ref="T318:T324" si="23">S318*H318</f>
        <v>0</v>
      </c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R318" s="211" t="s">
        <v>214</v>
      </c>
      <c r="AT318" s="211" t="s">
        <v>132</v>
      </c>
      <c r="AU318" s="211" t="s">
        <v>83</v>
      </c>
      <c r="AY318" s="187" t="s">
        <v>129</v>
      </c>
      <c r="BE318" s="212">
        <f t="shared" ref="BE318:BE324" si="24">IF(N318="základní",J318,0)</f>
        <v>0</v>
      </c>
      <c r="BF318" s="212">
        <f t="shared" ref="BF318:BF324" si="25">IF(N318="snížená",J318,0)</f>
        <v>0</v>
      </c>
      <c r="BG318" s="212">
        <f t="shared" ref="BG318:BG324" si="26">IF(N318="zákl. přenesená",J318,0)</f>
        <v>0</v>
      </c>
      <c r="BH318" s="212">
        <f t="shared" ref="BH318:BH324" si="27">IF(N318="sníž. přenesená",J318,0)</f>
        <v>0</v>
      </c>
      <c r="BI318" s="212">
        <f t="shared" ref="BI318:BI324" si="28">IF(N318="nulová",J318,0)</f>
        <v>0</v>
      </c>
      <c r="BJ318" s="187" t="s">
        <v>81</v>
      </c>
      <c r="BK318" s="212">
        <f t="shared" ref="BK318:BK324" si="29">ROUND(I318*H318,2)</f>
        <v>0</v>
      </c>
      <c r="BL318" s="187" t="s">
        <v>214</v>
      </c>
      <c r="BM318" s="211" t="s">
        <v>682</v>
      </c>
    </row>
    <row r="319" spans="1:65" s="16" customFormat="1" ht="24.2" customHeight="1">
      <c r="A319" s="151"/>
      <c r="B319" s="9"/>
      <c r="C319" s="88" t="s">
        <v>683</v>
      </c>
      <c r="D319" s="88" t="s">
        <v>132</v>
      </c>
      <c r="E319" s="89" t="s">
        <v>684</v>
      </c>
      <c r="F319" s="90" t="s">
        <v>685</v>
      </c>
      <c r="G319" s="91" t="s">
        <v>217</v>
      </c>
      <c r="H319" s="92">
        <v>16</v>
      </c>
      <c r="I319" s="93"/>
      <c r="J319" s="94">
        <f t="shared" si="20"/>
        <v>0</v>
      </c>
      <c r="K319" s="95"/>
      <c r="L319" s="9"/>
      <c r="M319" s="210" t="s">
        <v>1</v>
      </c>
      <c r="N319" s="96" t="s">
        <v>41</v>
      </c>
      <c r="O319" s="29"/>
      <c r="P319" s="97">
        <f t="shared" si="21"/>
        <v>0</v>
      </c>
      <c r="Q319" s="97">
        <v>2.0000000000000002E-5</v>
      </c>
      <c r="R319" s="97">
        <f t="shared" si="22"/>
        <v>3.2000000000000003E-4</v>
      </c>
      <c r="S319" s="97">
        <v>0</v>
      </c>
      <c r="T319" s="98">
        <f t="shared" si="23"/>
        <v>0</v>
      </c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R319" s="211" t="s">
        <v>214</v>
      </c>
      <c r="AT319" s="211" t="s">
        <v>132</v>
      </c>
      <c r="AU319" s="211" t="s">
        <v>83</v>
      </c>
      <c r="AY319" s="187" t="s">
        <v>129</v>
      </c>
      <c r="BE319" s="212">
        <f t="shared" si="24"/>
        <v>0</v>
      </c>
      <c r="BF319" s="212">
        <f t="shared" si="25"/>
        <v>0</v>
      </c>
      <c r="BG319" s="212">
        <f t="shared" si="26"/>
        <v>0</v>
      </c>
      <c r="BH319" s="212">
        <f t="shared" si="27"/>
        <v>0</v>
      </c>
      <c r="BI319" s="212">
        <f t="shared" si="28"/>
        <v>0</v>
      </c>
      <c r="BJ319" s="187" t="s">
        <v>81</v>
      </c>
      <c r="BK319" s="212">
        <f t="shared" si="29"/>
        <v>0</v>
      </c>
      <c r="BL319" s="187" t="s">
        <v>214</v>
      </c>
      <c r="BM319" s="211" t="s">
        <v>686</v>
      </c>
    </row>
    <row r="320" spans="1:65" s="16" customFormat="1" ht="24.2" customHeight="1">
      <c r="A320" s="151"/>
      <c r="B320" s="9"/>
      <c r="C320" s="88" t="s">
        <v>687</v>
      </c>
      <c r="D320" s="88" t="s">
        <v>132</v>
      </c>
      <c r="E320" s="89" t="s">
        <v>688</v>
      </c>
      <c r="F320" s="90" t="s">
        <v>689</v>
      </c>
      <c r="G320" s="91" t="s">
        <v>217</v>
      </c>
      <c r="H320" s="92">
        <v>16</v>
      </c>
      <c r="I320" s="93"/>
      <c r="J320" s="94">
        <f t="shared" si="20"/>
        <v>0</v>
      </c>
      <c r="K320" s="95"/>
      <c r="L320" s="9"/>
      <c r="M320" s="210" t="s">
        <v>1</v>
      </c>
      <c r="N320" s="96" t="s">
        <v>41</v>
      </c>
      <c r="O320" s="29"/>
      <c r="P320" s="97">
        <f t="shared" si="21"/>
        <v>0</v>
      </c>
      <c r="Q320" s="97">
        <v>6.0000000000000002E-5</v>
      </c>
      <c r="R320" s="97">
        <f t="shared" si="22"/>
        <v>9.6000000000000002E-4</v>
      </c>
      <c r="S320" s="97">
        <v>0</v>
      </c>
      <c r="T320" s="98">
        <f t="shared" si="23"/>
        <v>0</v>
      </c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R320" s="211" t="s">
        <v>214</v>
      </c>
      <c r="AT320" s="211" t="s">
        <v>132</v>
      </c>
      <c r="AU320" s="211" t="s">
        <v>83</v>
      </c>
      <c r="AY320" s="187" t="s">
        <v>129</v>
      </c>
      <c r="BE320" s="212">
        <f t="shared" si="24"/>
        <v>0</v>
      </c>
      <c r="BF320" s="212">
        <f t="shared" si="25"/>
        <v>0</v>
      </c>
      <c r="BG320" s="212">
        <f t="shared" si="26"/>
        <v>0</v>
      </c>
      <c r="BH320" s="212">
        <f t="shared" si="27"/>
        <v>0</v>
      </c>
      <c r="BI320" s="212">
        <f t="shared" si="28"/>
        <v>0</v>
      </c>
      <c r="BJ320" s="187" t="s">
        <v>81</v>
      </c>
      <c r="BK320" s="212">
        <f t="shared" si="29"/>
        <v>0</v>
      </c>
      <c r="BL320" s="187" t="s">
        <v>214</v>
      </c>
      <c r="BM320" s="211" t="s">
        <v>690</v>
      </c>
    </row>
    <row r="321" spans="1:65" s="16" customFormat="1" ht="24.2" customHeight="1">
      <c r="A321" s="151"/>
      <c r="B321" s="9"/>
      <c r="C321" s="88" t="s">
        <v>691</v>
      </c>
      <c r="D321" s="88" t="s">
        <v>132</v>
      </c>
      <c r="E321" s="89" t="s">
        <v>692</v>
      </c>
      <c r="F321" s="90" t="s">
        <v>693</v>
      </c>
      <c r="G321" s="91" t="s">
        <v>135</v>
      </c>
      <c r="H321" s="92">
        <v>14.4</v>
      </c>
      <c r="I321" s="93"/>
      <c r="J321" s="94">
        <f t="shared" si="20"/>
        <v>0</v>
      </c>
      <c r="K321" s="95"/>
      <c r="L321" s="9"/>
      <c r="M321" s="210" t="s">
        <v>1</v>
      </c>
      <c r="N321" s="96" t="s">
        <v>41</v>
      </c>
      <c r="O321" s="29"/>
      <c r="P321" s="97">
        <f t="shared" si="21"/>
        <v>0</v>
      </c>
      <c r="Q321" s="97">
        <v>3.1E-4</v>
      </c>
      <c r="R321" s="97">
        <f t="shared" si="22"/>
        <v>4.4640000000000001E-3</v>
      </c>
      <c r="S321" s="97">
        <v>0</v>
      </c>
      <c r="T321" s="98">
        <f t="shared" si="23"/>
        <v>0</v>
      </c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R321" s="211" t="s">
        <v>214</v>
      </c>
      <c r="AT321" s="211" t="s">
        <v>132</v>
      </c>
      <c r="AU321" s="211" t="s">
        <v>83</v>
      </c>
      <c r="AY321" s="187" t="s">
        <v>129</v>
      </c>
      <c r="BE321" s="212">
        <f t="shared" si="24"/>
        <v>0</v>
      </c>
      <c r="BF321" s="212">
        <f t="shared" si="25"/>
        <v>0</v>
      </c>
      <c r="BG321" s="212">
        <f t="shared" si="26"/>
        <v>0</v>
      </c>
      <c r="BH321" s="212">
        <f t="shared" si="27"/>
        <v>0</v>
      </c>
      <c r="BI321" s="212">
        <f t="shared" si="28"/>
        <v>0</v>
      </c>
      <c r="BJ321" s="187" t="s">
        <v>81</v>
      </c>
      <c r="BK321" s="212">
        <f t="shared" si="29"/>
        <v>0</v>
      </c>
      <c r="BL321" s="187" t="s">
        <v>214</v>
      </c>
      <c r="BM321" s="211" t="s">
        <v>694</v>
      </c>
    </row>
    <row r="322" spans="1:65" s="16" customFormat="1" ht="24.2" customHeight="1">
      <c r="A322" s="151"/>
      <c r="B322" s="9"/>
      <c r="C322" s="88" t="s">
        <v>695</v>
      </c>
      <c r="D322" s="88" t="s">
        <v>132</v>
      </c>
      <c r="E322" s="89" t="s">
        <v>696</v>
      </c>
      <c r="F322" s="90" t="s">
        <v>697</v>
      </c>
      <c r="G322" s="91" t="s">
        <v>217</v>
      </c>
      <c r="H322" s="92">
        <v>16</v>
      </c>
      <c r="I322" s="93"/>
      <c r="J322" s="94">
        <f t="shared" si="20"/>
        <v>0</v>
      </c>
      <c r="K322" s="95"/>
      <c r="L322" s="9"/>
      <c r="M322" s="210" t="s">
        <v>1</v>
      </c>
      <c r="N322" s="96" t="s">
        <v>41</v>
      </c>
      <c r="O322" s="29"/>
      <c r="P322" s="97">
        <f t="shared" si="21"/>
        <v>0</v>
      </c>
      <c r="Q322" s="97">
        <v>2.0000000000000002E-5</v>
      </c>
      <c r="R322" s="97">
        <f t="shared" si="22"/>
        <v>3.2000000000000003E-4</v>
      </c>
      <c r="S322" s="97">
        <v>0</v>
      </c>
      <c r="T322" s="98">
        <f t="shared" si="23"/>
        <v>0</v>
      </c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R322" s="211" t="s">
        <v>214</v>
      </c>
      <c r="AT322" s="211" t="s">
        <v>132</v>
      </c>
      <c r="AU322" s="211" t="s">
        <v>83</v>
      </c>
      <c r="AY322" s="187" t="s">
        <v>129</v>
      </c>
      <c r="BE322" s="212">
        <f t="shared" si="24"/>
        <v>0</v>
      </c>
      <c r="BF322" s="212">
        <f t="shared" si="25"/>
        <v>0</v>
      </c>
      <c r="BG322" s="212">
        <f t="shared" si="26"/>
        <v>0</v>
      </c>
      <c r="BH322" s="212">
        <f t="shared" si="27"/>
        <v>0</v>
      </c>
      <c r="BI322" s="212">
        <f t="shared" si="28"/>
        <v>0</v>
      </c>
      <c r="BJ322" s="187" t="s">
        <v>81</v>
      </c>
      <c r="BK322" s="212">
        <f t="shared" si="29"/>
        <v>0</v>
      </c>
      <c r="BL322" s="187" t="s">
        <v>214</v>
      </c>
      <c r="BM322" s="211" t="s">
        <v>698</v>
      </c>
    </row>
    <row r="323" spans="1:65" s="16" customFormat="1" ht="21.75" customHeight="1">
      <c r="A323" s="151"/>
      <c r="B323" s="9"/>
      <c r="C323" s="88" t="s">
        <v>699</v>
      </c>
      <c r="D323" s="88" t="s">
        <v>132</v>
      </c>
      <c r="E323" s="89" t="s">
        <v>700</v>
      </c>
      <c r="F323" s="90" t="s">
        <v>701</v>
      </c>
      <c r="G323" s="91" t="s">
        <v>135</v>
      </c>
      <c r="H323" s="92">
        <v>14.4</v>
      </c>
      <c r="I323" s="93"/>
      <c r="J323" s="94">
        <f t="shared" si="20"/>
        <v>0</v>
      </c>
      <c r="K323" s="95"/>
      <c r="L323" s="9"/>
      <c r="M323" s="210" t="s">
        <v>1</v>
      </c>
      <c r="N323" s="96" t="s">
        <v>41</v>
      </c>
      <c r="O323" s="29"/>
      <c r="P323" s="97">
        <f t="shared" si="21"/>
        <v>0</v>
      </c>
      <c r="Q323" s="97">
        <v>4.0000000000000003E-5</v>
      </c>
      <c r="R323" s="97">
        <f t="shared" si="22"/>
        <v>5.7600000000000001E-4</v>
      </c>
      <c r="S323" s="97">
        <v>0</v>
      </c>
      <c r="T323" s="98">
        <f t="shared" si="23"/>
        <v>0</v>
      </c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R323" s="211" t="s">
        <v>214</v>
      </c>
      <c r="AT323" s="211" t="s">
        <v>132</v>
      </c>
      <c r="AU323" s="211" t="s">
        <v>83</v>
      </c>
      <c r="AY323" s="187" t="s">
        <v>129</v>
      </c>
      <c r="BE323" s="212">
        <f t="shared" si="24"/>
        <v>0</v>
      </c>
      <c r="BF323" s="212">
        <f t="shared" si="25"/>
        <v>0</v>
      </c>
      <c r="BG323" s="212">
        <f t="shared" si="26"/>
        <v>0</v>
      </c>
      <c r="BH323" s="212">
        <f t="shared" si="27"/>
        <v>0</v>
      </c>
      <c r="BI323" s="212">
        <f t="shared" si="28"/>
        <v>0</v>
      </c>
      <c r="BJ323" s="187" t="s">
        <v>81</v>
      </c>
      <c r="BK323" s="212">
        <f t="shared" si="29"/>
        <v>0</v>
      </c>
      <c r="BL323" s="187" t="s">
        <v>214</v>
      </c>
      <c r="BM323" s="211" t="s">
        <v>702</v>
      </c>
    </row>
    <row r="324" spans="1:65" s="16" customFormat="1" ht="16.5" customHeight="1">
      <c r="A324" s="151"/>
      <c r="B324" s="9"/>
      <c r="C324" s="88" t="s">
        <v>703</v>
      </c>
      <c r="D324" s="88" t="s">
        <v>132</v>
      </c>
      <c r="E324" s="89" t="s">
        <v>704</v>
      </c>
      <c r="F324" s="90" t="s">
        <v>705</v>
      </c>
      <c r="G324" s="91" t="s">
        <v>135</v>
      </c>
      <c r="H324" s="92">
        <v>62.204999999999998</v>
      </c>
      <c r="I324" s="93"/>
      <c r="J324" s="94">
        <f t="shared" si="20"/>
        <v>0</v>
      </c>
      <c r="K324" s="95"/>
      <c r="L324" s="9"/>
      <c r="M324" s="210" t="s">
        <v>1</v>
      </c>
      <c r="N324" s="96" t="s">
        <v>41</v>
      </c>
      <c r="O324" s="29"/>
      <c r="P324" s="97">
        <f t="shared" si="21"/>
        <v>0</v>
      </c>
      <c r="Q324" s="97">
        <v>0</v>
      </c>
      <c r="R324" s="97">
        <f t="shared" si="22"/>
        <v>0</v>
      </c>
      <c r="S324" s="97">
        <v>0</v>
      </c>
      <c r="T324" s="98">
        <f t="shared" si="23"/>
        <v>0</v>
      </c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R324" s="211" t="s">
        <v>214</v>
      </c>
      <c r="AT324" s="211" t="s">
        <v>132</v>
      </c>
      <c r="AU324" s="211" t="s">
        <v>83</v>
      </c>
      <c r="AY324" s="187" t="s">
        <v>129</v>
      </c>
      <c r="BE324" s="212">
        <f t="shared" si="24"/>
        <v>0</v>
      </c>
      <c r="BF324" s="212">
        <f t="shared" si="25"/>
        <v>0</v>
      </c>
      <c r="BG324" s="212">
        <f t="shared" si="26"/>
        <v>0</v>
      </c>
      <c r="BH324" s="212">
        <f t="shared" si="27"/>
        <v>0</v>
      </c>
      <c r="BI324" s="212">
        <f t="shared" si="28"/>
        <v>0</v>
      </c>
      <c r="BJ324" s="187" t="s">
        <v>81</v>
      </c>
      <c r="BK324" s="212">
        <f t="shared" si="29"/>
        <v>0</v>
      </c>
      <c r="BL324" s="187" t="s">
        <v>214</v>
      </c>
      <c r="BM324" s="211" t="s">
        <v>706</v>
      </c>
    </row>
    <row r="325" spans="1:65" s="100" customFormat="1">
      <c r="B325" s="99"/>
      <c r="D325" s="101" t="s">
        <v>138</v>
      </c>
      <c r="E325" s="102" t="s">
        <v>1</v>
      </c>
      <c r="F325" s="103" t="s">
        <v>707</v>
      </c>
      <c r="H325" s="104">
        <v>62.204999999999998</v>
      </c>
      <c r="L325" s="99"/>
      <c r="M325" s="105"/>
      <c r="N325" s="106"/>
      <c r="O325" s="106"/>
      <c r="P325" s="106"/>
      <c r="Q325" s="106"/>
      <c r="R325" s="106"/>
      <c r="S325" s="106"/>
      <c r="T325" s="107"/>
      <c r="AT325" s="102" t="s">
        <v>138</v>
      </c>
      <c r="AU325" s="102" t="s">
        <v>83</v>
      </c>
      <c r="AV325" s="100" t="s">
        <v>83</v>
      </c>
      <c r="AW325" s="100" t="s">
        <v>31</v>
      </c>
      <c r="AX325" s="100" t="s">
        <v>81</v>
      </c>
      <c r="AY325" s="102" t="s">
        <v>129</v>
      </c>
    </row>
    <row r="326" spans="1:65" s="16" customFormat="1" ht="24.2" customHeight="1">
      <c r="A326" s="151"/>
      <c r="B326" s="9"/>
      <c r="C326" s="88" t="s">
        <v>708</v>
      </c>
      <c r="D326" s="88" t="s">
        <v>132</v>
      </c>
      <c r="E326" s="89" t="s">
        <v>709</v>
      </c>
      <c r="F326" s="90" t="s">
        <v>710</v>
      </c>
      <c r="G326" s="91" t="s">
        <v>135</v>
      </c>
      <c r="H326" s="92">
        <v>62.204999999999998</v>
      </c>
      <c r="I326" s="93"/>
      <c r="J326" s="94">
        <f>ROUND(I326*H326,2)</f>
        <v>0</v>
      </c>
      <c r="K326" s="95"/>
      <c r="L326" s="9"/>
      <c r="M326" s="210" t="s">
        <v>1</v>
      </c>
      <c r="N326" s="96" t="s">
        <v>41</v>
      </c>
      <c r="O326" s="29"/>
      <c r="P326" s="97">
        <f>O326*H326</f>
        <v>0</v>
      </c>
      <c r="Q326" s="97">
        <v>2.0000000000000001E-4</v>
      </c>
      <c r="R326" s="97">
        <f>Q326*H326</f>
        <v>1.2441000000000001E-2</v>
      </c>
      <c r="S326" s="97">
        <v>0</v>
      </c>
      <c r="T326" s="98">
        <f>S326*H326</f>
        <v>0</v>
      </c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R326" s="211" t="s">
        <v>214</v>
      </c>
      <c r="AT326" s="211" t="s">
        <v>132</v>
      </c>
      <c r="AU326" s="211" t="s">
        <v>83</v>
      </c>
      <c r="AY326" s="187" t="s">
        <v>129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87" t="s">
        <v>81</v>
      </c>
      <c r="BK326" s="212">
        <f>ROUND(I326*H326,2)</f>
        <v>0</v>
      </c>
      <c r="BL326" s="187" t="s">
        <v>214</v>
      </c>
      <c r="BM326" s="211" t="s">
        <v>711</v>
      </c>
    </row>
    <row r="327" spans="1:65" s="16" customFormat="1" ht="24.2" customHeight="1">
      <c r="A327" s="151"/>
      <c r="B327" s="9"/>
      <c r="C327" s="88" t="s">
        <v>712</v>
      </c>
      <c r="D327" s="88" t="s">
        <v>132</v>
      </c>
      <c r="E327" s="89" t="s">
        <v>713</v>
      </c>
      <c r="F327" s="90" t="s">
        <v>714</v>
      </c>
      <c r="G327" s="91" t="s">
        <v>135</v>
      </c>
      <c r="H327" s="92">
        <v>62.204999999999998</v>
      </c>
      <c r="I327" s="93"/>
      <c r="J327" s="94">
        <f>ROUND(I327*H327,2)</f>
        <v>0</v>
      </c>
      <c r="K327" s="95"/>
      <c r="L327" s="9"/>
      <c r="M327" s="210" t="s">
        <v>1</v>
      </c>
      <c r="N327" s="96" t="s">
        <v>41</v>
      </c>
      <c r="O327" s="29"/>
      <c r="P327" s="97">
        <f>O327*H327</f>
        <v>0</v>
      </c>
      <c r="Q327" s="97">
        <v>4.0999999999999999E-4</v>
      </c>
      <c r="R327" s="97">
        <f>Q327*H327</f>
        <v>2.550405E-2</v>
      </c>
      <c r="S327" s="97">
        <v>0</v>
      </c>
      <c r="T327" s="98">
        <f>S327*H327</f>
        <v>0</v>
      </c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R327" s="211" t="s">
        <v>214</v>
      </c>
      <c r="AT327" s="211" t="s">
        <v>132</v>
      </c>
      <c r="AU327" s="211" t="s">
        <v>83</v>
      </c>
      <c r="AY327" s="187" t="s">
        <v>129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87" t="s">
        <v>81</v>
      </c>
      <c r="BK327" s="212">
        <f>ROUND(I327*H327,2)</f>
        <v>0</v>
      </c>
      <c r="BL327" s="187" t="s">
        <v>214</v>
      </c>
      <c r="BM327" s="211" t="s">
        <v>715</v>
      </c>
    </row>
    <row r="328" spans="1:65" s="16" customFormat="1" ht="24.2" customHeight="1">
      <c r="A328" s="151"/>
      <c r="B328" s="9"/>
      <c r="C328" s="88" t="s">
        <v>716</v>
      </c>
      <c r="D328" s="88" t="s">
        <v>132</v>
      </c>
      <c r="E328" s="89" t="s">
        <v>717</v>
      </c>
      <c r="F328" s="90" t="s">
        <v>718</v>
      </c>
      <c r="G328" s="91" t="s">
        <v>135</v>
      </c>
      <c r="H328" s="92">
        <v>85.86</v>
      </c>
      <c r="I328" s="93"/>
      <c r="J328" s="94">
        <f>ROUND(I328*H328,2)</f>
        <v>0</v>
      </c>
      <c r="K328" s="95"/>
      <c r="L328" s="9"/>
      <c r="M328" s="210" t="s">
        <v>1</v>
      </c>
      <c r="N328" s="96" t="s">
        <v>41</v>
      </c>
      <c r="O328" s="29"/>
      <c r="P328" s="97">
        <f>O328*H328</f>
        <v>0</v>
      </c>
      <c r="Q328" s="97">
        <v>3.6000000000000002E-4</v>
      </c>
      <c r="R328" s="97">
        <f>Q328*H328</f>
        <v>3.0909600000000002E-2</v>
      </c>
      <c r="S328" s="97">
        <v>0</v>
      </c>
      <c r="T328" s="98">
        <f>S328*H328</f>
        <v>0</v>
      </c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R328" s="211" t="s">
        <v>214</v>
      </c>
      <c r="AT328" s="211" t="s">
        <v>132</v>
      </c>
      <c r="AU328" s="211" t="s">
        <v>83</v>
      </c>
      <c r="AY328" s="187" t="s">
        <v>129</v>
      </c>
      <c r="BE328" s="212">
        <f>IF(N328="základní",J328,0)</f>
        <v>0</v>
      </c>
      <c r="BF328" s="212">
        <f>IF(N328="snížená",J328,0)</f>
        <v>0</v>
      </c>
      <c r="BG328" s="212">
        <f>IF(N328="zákl. přenesená",J328,0)</f>
        <v>0</v>
      </c>
      <c r="BH328" s="212">
        <f>IF(N328="sníž. přenesená",J328,0)</f>
        <v>0</v>
      </c>
      <c r="BI328" s="212">
        <f>IF(N328="nulová",J328,0)</f>
        <v>0</v>
      </c>
      <c r="BJ328" s="187" t="s">
        <v>81</v>
      </c>
      <c r="BK328" s="212">
        <f>ROUND(I328*H328,2)</f>
        <v>0</v>
      </c>
      <c r="BL328" s="187" t="s">
        <v>214</v>
      </c>
      <c r="BM328" s="211" t="s">
        <v>719</v>
      </c>
    </row>
    <row r="329" spans="1:65" s="100" customFormat="1">
      <c r="B329" s="99"/>
      <c r="D329" s="101" t="s">
        <v>138</v>
      </c>
      <c r="E329" s="102" t="s">
        <v>1</v>
      </c>
      <c r="F329" s="103" t="s">
        <v>164</v>
      </c>
      <c r="H329" s="104">
        <v>85.86</v>
      </c>
      <c r="L329" s="99"/>
      <c r="M329" s="105"/>
      <c r="N329" s="106"/>
      <c r="O329" s="106"/>
      <c r="P329" s="106"/>
      <c r="Q329" s="106"/>
      <c r="R329" s="106"/>
      <c r="S329" s="106"/>
      <c r="T329" s="107"/>
      <c r="AT329" s="102" t="s">
        <v>138</v>
      </c>
      <c r="AU329" s="102" t="s">
        <v>83</v>
      </c>
      <c r="AV329" s="100" t="s">
        <v>83</v>
      </c>
      <c r="AW329" s="100" t="s">
        <v>31</v>
      </c>
      <c r="AX329" s="100" t="s">
        <v>81</v>
      </c>
      <c r="AY329" s="102" t="s">
        <v>129</v>
      </c>
    </row>
    <row r="330" spans="1:65" s="78" customFormat="1" ht="22.9" customHeight="1">
      <c r="B330" s="77"/>
      <c r="D330" s="79" t="s">
        <v>75</v>
      </c>
      <c r="E330" s="86" t="s">
        <v>720</v>
      </c>
      <c r="F330" s="86" t="s">
        <v>721</v>
      </c>
      <c r="J330" s="87">
        <f>BK330</f>
        <v>0</v>
      </c>
      <c r="L330" s="77"/>
      <c r="M330" s="82"/>
      <c r="N330" s="83"/>
      <c r="O330" s="83"/>
      <c r="P330" s="84">
        <f>SUM(P331:P347)</f>
        <v>0</v>
      </c>
      <c r="Q330" s="83"/>
      <c r="R330" s="84">
        <f>SUM(R331:R347)</f>
        <v>0.24196924</v>
      </c>
      <c r="S330" s="83"/>
      <c r="T330" s="85">
        <f>SUM(T331:T347)</f>
        <v>5.104243E-2</v>
      </c>
      <c r="AR330" s="79" t="s">
        <v>83</v>
      </c>
      <c r="AT330" s="208" t="s">
        <v>75</v>
      </c>
      <c r="AU330" s="208" t="s">
        <v>81</v>
      </c>
      <c r="AY330" s="79" t="s">
        <v>129</v>
      </c>
      <c r="BK330" s="209">
        <f>SUM(BK331:BK347)</f>
        <v>0</v>
      </c>
    </row>
    <row r="331" spans="1:65" s="16" customFormat="1" ht="24.2" customHeight="1">
      <c r="A331" s="151"/>
      <c r="B331" s="9"/>
      <c r="C331" s="88" t="s">
        <v>722</v>
      </c>
      <c r="D331" s="88" t="s">
        <v>132</v>
      </c>
      <c r="E331" s="89" t="s">
        <v>723</v>
      </c>
      <c r="F331" s="90" t="s">
        <v>724</v>
      </c>
      <c r="G331" s="91" t="s">
        <v>135</v>
      </c>
      <c r="H331" s="92">
        <v>164.65299999999999</v>
      </c>
      <c r="I331" s="93"/>
      <c r="J331" s="94">
        <f>ROUND(I331*H331,2)</f>
        <v>0</v>
      </c>
      <c r="K331" s="95"/>
      <c r="L331" s="9"/>
      <c r="M331" s="210" t="s">
        <v>1</v>
      </c>
      <c r="N331" s="96" t="s">
        <v>41</v>
      </c>
      <c r="O331" s="29"/>
      <c r="P331" s="97">
        <f>O331*H331</f>
        <v>0</v>
      </c>
      <c r="Q331" s="97">
        <v>0</v>
      </c>
      <c r="R331" s="97">
        <f>Q331*H331</f>
        <v>0</v>
      </c>
      <c r="S331" s="97">
        <v>0</v>
      </c>
      <c r="T331" s="98">
        <f>S331*H331</f>
        <v>0</v>
      </c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R331" s="211" t="s">
        <v>214</v>
      </c>
      <c r="AT331" s="211" t="s">
        <v>132</v>
      </c>
      <c r="AU331" s="211" t="s">
        <v>83</v>
      </c>
      <c r="AY331" s="187" t="s">
        <v>129</v>
      </c>
      <c r="BE331" s="212">
        <f>IF(N331="základní",J331,0)</f>
        <v>0</v>
      </c>
      <c r="BF331" s="212">
        <f>IF(N331="snížená",J331,0)</f>
        <v>0</v>
      </c>
      <c r="BG331" s="212">
        <f>IF(N331="zákl. přenesená",J331,0)</f>
        <v>0</v>
      </c>
      <c r="BH331" s="212">
        <f>IF(N331="sníž. přenesená",J331,0)</f>
        <v>0</v>
      </c>
      <c r="BI331" s="212">
        <f>IF(N331="nulová",J331,0)</f>
        <v>0</v>
      </c>
      <c r="BJ331" s="187" t="s">
        <v>81</v>
      </c>
      <c r="BK331" s="212">
        <f>ROUND(I331*H331,2)</f>
        <v>0</v>
      </c>
      <c r="BL331" s="187" t="s">
        <v>214</v>
      </c>
      <c r="BM331" s="211" t="s">
        <v>725</v>
      </c>
    </row>
    <row r="332" spans="1:65" s="109" customFormat="1">
      <c r="B332" s="108"/>
      <c r="D332" s="101" t="s">
        <v>138</v>
      </c>
      <c r="E332" s="110" t="s">
        <v>1</v>
      </c>
      <c r="F332" s="111" t="s">
        <v>726</v>
      </c>
      <c r="H332" s="110" t="s">
        <v>1</v>
      </c>
      <c r="L332" s="108"/>
      <c r="M332" s="112"/>
      <c r="N332" s="113"/>
      <c r="O332" s="113"/>
      <c r="P332" s="113"/>
      <c r="Q332" s="113"/>
      <c r="R332" s="113"/>
      <c r="S332" s="113"/>
      <c r="T332" s="114"/>
      <c r="AT332" s="110" t="s">
        <v>138</v>
      </c>
      <c r="AU332" s="110" t="s">
        <v>83</v>
      </c>
      <c r="AV332" s="109" t="s">
        <v>81</v>
      </c>
      <c r="AW332" s="109" t="s">
        <v>31</v>
      </c>
      <c r="AX332" s="109" t="s">
        <v>76</v>
      </c>
      <c r="AY332" s="110" t="s">
        <v>129</v>
      </c>
    </row>
    <row r="333" spans="1:65" s="100" customFormat="1">
      <c r="B333" s="99"/>
      <c r="D333" s="101" t="s">
        <v>138</v>
      </c>
      <c r="E333" s="102" t="s">
        <v>1</v>
      </c>
      <c r="F333" s="103" t="s">
        <v>164</v>
      </c>
      <c r="H333" s="104">
        <v>85.86</v>
      </c>
      <c r="L333" s="99"/>
      <c r="M333" s="105"/>
      <c r="N333" s="106"/>
      <c r="O333" s="106"/>
      <c r="P333" s="106"/>
      <c r="Q333" s="106"/>
      <c r="R333" s="106"/>
      <c r="S333" s="106"/>
      <c r="T333" s="107"/>
      <c r="AT333" s="102" t="s">
        <v>138</v>
      </c>
      <c r="AU333" s="102" t="s">
        <v>83</v>
      </c>
      <c r="AV333" s="100" t="s">
        <v>83</v>
      </c>
      <c r="AW333" s="100" t="s">
        <v>31</v>
      </c>
      <c r="AX333" s="100" t="s">
        <v>76</v>
      </c>
      <c r="AY333" s="102" t="s">
        <v>129</v>
      </c>
    </row>
    <row r="334" spans="1:65" s="109" customFormat="1">
      <c r="B334" s="108"/>
      <c r="D334" s="101" t="s">
        <v>138</v>
      </c>
      <c r="E334" s="110" t="s">
        <v>1</v>
      </c>
      <c r="F334" s="111" t="s">
        <v>727</v>
      </c>
      <c r="H334" s="110" t="s">
        <v>1</v>
      </c>
      <c r="L334" s="108"/>
      <c r="M334" s="112"/>
      <c r="N334" s="113"/>
      <c r="O334" s="113"/>
      <c r="P334" s="113"/>
      <c r="Q334" s="113"/>
      <c r="R334" s="113"/>
      <c r="S334" s="113"/>
      <c r="T334" s="114"/>
      <c r="AT334" s="110" t="s">
        <v>138</v>
      </c>
      <c r="AU334" s="110" t="s">
        <v>83</v>
      </c>
      <c r="AV334" s="109" t="s">
        <v>81</v>
      </c>
      <c r="AW334" s="109" t="s">
        <v>31</v>
      </c>
      <c r="AX334" s="109" t="s">
        <v>76</v>
      </c>
      <c r="AY334" s="110" t="s">
        <v>129</v>
      </c>
    </row>
    <row r="335" spans="1:65" s="100" customFormat="1">
      <c r="B335" s="99"/>
      <c r="D335" s="101" t="s">
        <v>138</v>
      </c>
      <c r="E335" s="102" t="s">
        <v>1</v>
      </c>
      <c r="F335" s="103" t="s">
        <v>728</v>
      </c>
      <c r="H335" s="104">
        <v>78.793000000000006</v>
      </c>
      <c r="L335" s="99"/>
      <c r="M335" s="105"/>
      <c r="N335" s="106"/>
      <c r="O335" s="106"/>
      <c r="P335" s="106"/>
      <c r="Q335" s="106"/>
      <c r="R335" s="106"/>
      <c r="S335" s="106"/>
      <c r="T335" s="107"/>
      <c r="AT335" s="102" t="s">
        <v>138</v>
      </c>
      <c r="AU335" s="102" t="s">
        <v>83</v>
      </c>
      <c r="AV335" s="100" t="s">
        <v>83</v>
      </c>
      <c r="AW335" s="100" t="s">
        <v>31</v>
      </c>
      <c r="AX335" s="100" t="s">
        <v>76</v>
      </c>
      <c r="AY335" s="102" t="s">
        <v>129</v>
      </c>
    </row>
    <row r="336" spans="1:65" s="116" customFormat="1">
      <c r="B336" s="115"/>
      <c r="D336" s="101" t="s">
        <v>138</v>
      </c>
      <c r="E336" s="117" t="s">
        <v>1</v>
      </c>
      <c r="F336" s="118" t="s">
        <v>157</v>
      </c>
      <c r="H336" s="119">
        <v>164.65300000000002</v>
      </c>
      <c r="L336" s="115"/>
      <c r="M336" s="120"/>
      <c r="N336" s="121"/>
      <c r="O336" s="121"/>
      <c r="P336" s="121"/>
      <c r="Q336" s="121"/>
      <c r="R336" s="121"/>
      <c r="S336" s="121"/>
      <c r="T336" s="122"/>
      <c r="AT336" s="117" t="s">
        <v>138</v>
      </c>
      <c r="AU336" s="117" t="s">
        <v>83</v>
      </c>
      <c r="AV336" s="116" t="s">
        <v>136</v>
      </c>
      <c r="AW336" s="116" t="s">
        <v>31</v>
      </c>
      <c r="AX336" s="116" t="s">
        <v>81</v>
      </c>
      <c r="AY336" s="117" t="s">
        <v>129</v>
      </c>
    </row>
    <row r="337" spans="1:65" s="16" customFormat="1" ht="16.5" customHeight="1">
      <c r="A337" s="151"/>
      <c r="B337" s="9"/>
      <c r="C337" s="88" t="s">
        <v>729</v>
      </c>
      <c r="D337" s="88" t="s">
        <v>132</v>
      </c>
      <c r="E337" s="89" t="s">
        <v>730</v>
      </c>
      <c r="F337" s="90" t="s">
        <v>731</v>
      </c>
      <c r="G337" s="91" t="s">
        <v>135</v>
      </c>
      <c r="H337" s="92">
        <v>164.65299999999999</v>
      </c>
      <c r="I337" s="93"/>
      <c r="J337" s="94">
        <f>ROUND(I337*H337,2)</f>
        <v>0</v>
      </c>
      <c r="K337" s="95"/>
      <c r="L337" s="9"/>
      <c r="M337" s="210" t="s">
        <v>1</v>
      </c>
      <c r="N337" s="96" t="s">
        <v>41</v>
      </c>
      <c r="O337" s="29"/>
      <c r="P337" s="97">
        <f>O337*H337</f>
        <v>0</v>
      </c>
      <c r="Q337" s="97">
        <v>1E-3</v>
      </c>
      <c r="R337" s="97">
        <f>Q337*H337</f>
        <v>0.16465299999999999</v>
      </c>
      <c r="S337" s="97">
        <v>3.1E-4</v>
      </c>
      <c r="T337" s="98">
        <f>S337*H337</f>
        <v>5.104243E-2</v>
      </c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R337" s="211" t="s">
        <v>214</v>
      </c>
      <c r="AT337" s="211" t="s">
        <v>132</v>
      </c>
      <c r="AU337" s="211" t="s">
        <v>83</v>
      </c>
      <c r="AY337" s="187" t="s">
        <v>129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187" t="s">
        <v>81</v>
      </c>
      <c r="BK337" s="212">
        <f>ROUND(I337*H337,2)</f>
        <v>0</v>
      </c>
      <c r="BL337" s="187" t="s">
        <v>214</v>
      </c>
      <c r="BM337" s="211" t="s">
        <v>732</v>
      </c>
    </row>
    <row r="338" spans="1:65" s="109" customFormat="1">
      <c r="B338" s="108"/>
      <c r="D338" s="101" t="s">
        <v>138</v>
      </c>
      <c r="E338" s="110" t="s">
        <v>1</v>
      </c>
      <c r="F338" s="111" t="s">
        <v>726</v>
      </c>
      <c r="H338" s="110" t="s">
        <v>1</v>
      </c>
      <c r="L338" s="108"/>
      <c r="M338" s="112"/>
      <c r="N338" s="113"/>
      <c r="O338" s="113"/>
      <c r="P338" s="113"/>
      <c r="Q338" s="113"/>
      <c r="R338" s="113"/>
      <c r="S338" s="113"/>
      <c r="T338" s="114"/>
      <c r="AT338" s="110" t="s">
        <v>138</v>
      </c>
      <c r="AU338" s="110" t="s">
        <v>83</v>
      </c>
      <c r="AV338" s="109" t="s">
        <v>81</v>
      </c>
      <c r="AW338" s="109" t="s">
        <v>31</v>
      </c>
      <c r="AX338" s="109" t="s">
        <v>76</v>
      </c>
      <c r="AY338" s="110" t="s">
        <v>129</v>
      </c>
    </row>
    <row r="339" spans="1:65" s="100" customFormat="1">
      <c r="B339" s="99"/>
      <c r="D339" s="101" t="s">
        <v>138</v>
      </c>
      <c r="E339" s="102" t="s">
        <v>1</v>
      </c>
      <c r="F339" s="103" t="s">
        <v>164</v>
      </c>
      <c r="H339" s="104">
        <v>85.86</v>
      </c>
      <c r="L339" s="99"/>
      <c r="M339" s="105"/>
      <c r="N339" s="106"/>
      <c r="O339" s="106"/>
      <c r="P339" s="106"/>
      <c r="Q339" s="106"/>
      <c r="R339" s="106"/>
      <c r="S339" s="106"/>
      <c r="T339" s="107"/>
      <c r="AT339" s="102" t="s">
        <v>138</v>
      </c>
      <c r="AU339" s="102" t="s">
        <v>83</v>
      </c>
      <c r="AV339" s="100" t="s">
        <v>83</v>
      </c>
      <c r="AW339" s="100" t="s">
        <v>31</v>
      </c>
      <c r="AX339" s="100" t="s">
        <v>76</v>
      </c>
      <c r="AY339" s="102" t="s">
        <v>129</v>
      </c>
    </row>
    <row r="340" spans="1:65" s="109" customFormat="1">
      <c r="B340" s="108"/>
      <c r="D340" s="101" t="s">
        <v>138</v>
      </c>
      <c r="E340" s="110" t="s">
        <v>1</v>
      </c>
      <c r="F340" s="111" t="s">
        <v>733</v>
      </c>
      <c r="H340" s="110" t="s">
        <v>1</v>
      </c>
      <c r="L340" s="108"/>
      <c r="M340" s="112"/>
      <c r="N340" s="113"/>
      <c r="O340" s="113"/>
      <c r="P340" s="113"/>
      <c r="Q340" s="113"/>
      <c r="R340" s="113"/>
      <c r="S340" s="113"/>
      <c r="T340" s="114"/>
      <c r="AT340" s="110" t="s">
        <v>138</v>
      </c>
      <c r="AU340" s="110" t="s">
        <v>83</v>
      </c>
      <c r="AV340" s="109" t="s">
        <v>81</v>
      </c>
      <c r="AW340" s="109" t="s">
        <v>31</v>
      </c>
      <c r="AX340" s="109" t="s">
        <v>76</v>
      </c>
      <c r="AY340" s="110" t="s">
        <v>129</v>
      </c>
    </row>
    <row r="341" spans="1:65" s="100" customFormat="1">
      <c r="B341" s="99"/>
      <c r="D341" s="101" t="s">
        <v>138</v>
      </c>
      <c r="E341" s="102" t="s">
        <v>1</v>
      </c>
      <c r="F341" s="103" t="s">
        <v>728</v>
      </c>
      <c r="H341" s="104">
        <v>78.793000000000006</v>
      </c>
      <c r="L341" s="99"/>
      <c r="M341" s="105"/>
      <c r="N341" s="106"/>
      <c r="O341" s="106"/>
      <c r="P341" s="106"/>
      <c r="Q341" s="106"/>
      <c r="R341" s="106"/>
      <c r="S341" s="106"/>
      <c r="T341" s="107"/>
      <c r="AT341" s="102" t="s">
        <v>138</v>
      </c>
      <c r="AU341" s="102" t="s">
        <v>83</v>
      </c>
      <c r="AV341" s="100" t="s">
        <v>83</v>
      </c>
      <c r="AW341" s="100" t="s">
        <v>31</v>
      </c>
      <c r="AX341" s="100" t="s">
        <v>76</v>
      </c>
      <c r="AY341" s="102" t="s">
        <v>129</v>
      </c>
    </row>
    <row r="342" spans="1:65" s="116" customFormat="1">
      <c r="B342" s="115"/>
      <c r="D342" s="101" t="s">
        <v>138</v>
      </c>
      <c r="E342" s="117" t="s">
        <v>1</v>
      </c>
      <c r="F342" s="118" t="s">
        <v>157</v>
      </c>
      <c r="H342" s="119">
        <v>164.65300000000002</v>
      </c>
      <c r="L342" s="115"/>
      <c r="M342" s="120"/>
      <c r="N342" s="121"/>
      <c r="O342" s="121"/>
      <c r="P342" s="121"/>
      <c r="Q342" s="121"/>
      <c r="R342" s="121"/>
      <c r="S342" s="121"/>
      <c r="T342" s="122"/>
      <c r="AT342" s="117" t="s">
        <v>138</v>
      </c>
      <c r="AU342" s="117" t="s">
        <v>83</v>
      </c>
      <c r="AV342" s="116" t="s">
        <v>136</v>
      </c>
      <c r="AW342" s="116" t="s">
        <v>31</v>
      </c>
      <c r="AX342" s="116" t="s">
        <v>81</v>
      </c>
      <c r="AY342" s="117" t="s">
        <v>129</v>
      </c>
    </row>
    <row r="343" spans="1:65" s="16" customFormat="1" ht="24.2" customHeight="1">
      <c r="A343" s="151"/>
      <c r="B343" s="9"/>
      <c r="C343" s="88" t="s">
        <v>734</v>
      </c>
      <c r="D343" s="88" t="s">
        <v>132</v>
      </c>
      <c r="E343" s="89" t="s">
        <v>735</v>
      </c>
      <c r="F343" s="90" t="s">
        <v>736</v>
      </c>
      <c r="G343" s="91" t="s">
        <v>135</v>
      </c>
      <c r="H343" s="92">
        <v>164.65299999999999</v>
      </c>
      <c r="I343" s="93"/>
      <c r="J343" s="94">
        <f>ROUND(I343*H343,2)</f>
        <v>0</v>
      </c>
      <c r="K343" s="95"/>
      <c r="L343" s="9"/>
      <c r="M343" s="210" t="s">
        <v>1</v>
      </c>
      <c r="N343" s="96" t="s">
        <v>41</v>
      </c>
      <c r="O343" s="29"/>
      <c r="P343" s="97">
        <f>O343*H343</f>
        <v>0</v>
      </c>
      <c r="Q343" s="97">
        <v>2.0000000000000001E-4</v>
      </c>
      <c r="R343" s="97">
        <f>Q343*H343</f>
        <v>3.2930599999999997E-2</v>
      </c>
      <c r="S343" s="97">
        <v>0</v>
      </c>
      <c r="T343" s="98">
        <f>S343*H343</f>
        <v>0</v>
      </c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R343" s="211" t="s">
        <v>214</v>
      </c>
      <c r="AT343" s="211" t="s">
        <v>132</v>
      </c>
      <c r="AU343" s="211" t="s">
        <v>83</v>
      </c>
      <c r="AY343" s="187" t="s">
        <v>129</v>
      </c>
      <c r="BE343" s="212">
        <f>IF(N343="základní",J343,0)</f>
        <v>0</v>
      </c>
      <c r="BF343" s="212">
        <f>IF(N343="snížená",J343,0)</f>
        <v>0</v>
      </c>
      <c r="BG343" s="212">
        <f>IF(N343="zákl. přenesená",J343,0)</f>
        <v>0</v>
      </c>
      <c r="BH343" s="212">
        <f>IF(N343="sníž. přenesená",J343,0)</f>
        <v>0</v>
      </c>
      <c r="BI343" s="212">
        <f>IF(N343="nulová",J343,0)</f>
        <v>0</v>
      </c>
      <c r="BJ343" s="187" t="s">
        <v>81</v>
      </c>
      <c r="BK343" s="212">
        <f>ROUND(I343*H343,2)</f>
        <v>0</v>
      </c>
      <c r="BL343" s="187" t="s">
        <v>214</v>
      </c>
      <c r="BM343" s="211" t="s">
        <v>737</v>
      </c>
    </row>
    <row r="344" spans="1:65" s="16" customFormat="1" ht="33" customHeight="1">
      <c r="A344" s="151"/>
      <c r="B344" s="9"/>
      <c r="C344" s="88" t="s">
        <v>738</v>
      </c>
      <c r="D344" s="88" t="s">
        <v>132</v>
      </c>
      <c r="E344" s="89" t="s">
        <v>739</v>
      </c>
      <c r="F344" s="90" t="s">
        <v>740</v>
      </c>
      <c r="G344" s="91" t="s">
        <v>135</v>
      </c>
      <c r="H344" s="92">
        <v>164.65299999999999</v>
      </c>
      <c r="I344" s="93"/>
      <c r="J344" s="94">
        <f>ROUND(I344*H344,2)</f>
        <v>0</v>
      </c>
      <c r="K344" s="95"/>
      <c r="L344" s="9"/>
      <c r="M344" s="210" t="s">
        <v>1</v>
      </c>
      <c r="N344" s="96" t="s">
        <v>41</v>
      </c>
      <c r="O344" s="29"/>
      <c r="P344" s="97">
        <f>O344*H344</f>
        <v>0</v>
      </c>
      <c r="Q344" s="97">
        <v>2.5999999999999998E-4</v>
      </c>
      <c r="R344" s="97">
        <f>Q344*H344</f>
        <v>4.2809779999999992E-2</v>
      </c>
      <c r="S344" s="97">
        <v>0</v>
      </c>
      <c r="T344" s="98">
        <f>S344*H344</f>
        <v>0</v>
      </c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R344" s="211" t="s">
        <v>214</v>
      </c>
      <c r="AT344" s="211" t="s">
        <v>132</v>
      </c>
      <c r="AU344" s="211" t="s">
        <v>83</v>
      </c>
      <c r="AY344" s="187" t="s">
        <v>129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87" t="s">
        <v>81</v>
      </c>
      <c r="BK344" s="212">
        <f>ROUND(I344*H344,2)</f>
        <v>0</v>
      </c>
      <c r="BL344" s="187" t="s">
        <v>214</v>
      </c>
      <c r="BM344" s="211" t="s">
        <v>741</v>
      </c>
    </row>
    <row r="345" spans="1:65" s="16" customFormat="1" ht="37.9" customHeight="1">
      <c r="A345" s="151"/>
      <c r="B345" s="9"/>
      <c r="C345" s="88" t="s">
        <v>742</v>
      </c>
      <c r="D345" s="88" t="s">
        <v>132</v>
      </c>
      <c r="E345" s="89" t="s">
        <v>743</v>
      </c>
      <c r="F345" s="90" t="s">
        <v>744</v>
      </c>
      <c r="G345" s="91" t="s">
        <v>135</v>
      </c>
      <c r="H345" s="92">
        <v>78.793000000000006</v>
      </c>
      <c r="I345" s="93"/>
      <c r="J345" s="94">
        <f>ROUND(I345*H345,2)</f>
        <v>0</v>
      </c>
      <c r="K345" s="95"/>
      <c r="L345" s="9"/>
      <c r="M345" s="210" t="s">
        <v>1</v>
      </c>
      <c r="N345" s="96" t="s">
        <v>41</v>
      </c>
      <c r="O345" s="29"/>
      <c r="P345" s="97">
        <f>O345*H345</f>
        <v>0</v>
      </c>
      <c r="Q345" s="97">
        <v>2.0000000000000002E-5</v>
      </c>
      <c r="R345" s="97">
        <f>Q345*H345</f>
        <v>1.5758600000000003E-3</v>
      </c>
      <c r="S345" s="97">
        <v>0</v>
      </c>
      <c r="T345" s="98">
        <f>S345*H345</f>
        <v>0</v>
      </c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R345" s="211" t="s">
        <v>214</v>
      </c>
      <c r="AT345" s="211" t="s">
        <v>132</v>
      </c>
      <c r="AU345" s="211" t="s">
        <v>83</v>
      </c>
      <c r="AY345" s="187" t="s">
        <v>129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187" t="s">
        <v>81</v>
      </c>
      <c r="BK345" s="212">
        <f>ROUND(I345*H345,2)</f>
        <v>0</v>
      </c>
      <c r="BL345" s="187" t="s">
        <v>214</v>
      </c>
      <c r="BM345" s="211" t="s">
        <v>745</v>
      </c>
    </row>
    <row r="346" spans="1:65" s="109" customFormat="1">
      <c r="B346" s="108"/>
      <c r="D346" s="101" t="s">
        <v>138</v>
      </c>
      <c r="E346" s="110" t="s">
        <v>1</v>
      </c>
      <c r="F346" s="111" t="s">
        <v>727</v>
      </c>
      <c r="H346" s="110" t="s">
        <v>1</v>
      </c>
      <c r="L346" s="108"/>
      <c r="M346" s="112"/>
      <c r="N346" s="113"/>
      <c r="O346" s="113"/>
      <c r="P346" s="113"/>
      <c r="Q346" s="113"/>
      <c r="R346" s="113"/>
      <c r="S346" s="113"/>
      <c r="T346" s="114"/>
      <c r="AT346" s="110" t="s">
        <v>138</v>
      </c>
      <c r="AU346" s="110" t="s">
        <v>83</v>
      </c>
      <c r="AV346" s="109" t="s">
        <v>81</v>
      </c>
      <c r="AW346" s="109" t="s">
        <v>31</v>
      </c>
      <c r="AX346" s="109" t="s">
        <v>76</v>
      </c>
      <c r="AY346" s="110" t="s">
        <v>129</v>
      </c>
    </row>
    <row r="347" spans="1:65" s="100" customFormat="1">
      <c r="B347" s="99"/>
      <c r="D347" s="101" t="s">
        <v>138</v>
      </c>
      <c r="E347" s="102" t="s">
        <v>1</v>
      </c>
      <c r="F347" s="103" t="s">
        <v>728</v>
      </c>
      <c r="H347" s="104">
        <v>78.793000000000006</v>
      </c>
      <c r="L347" s="99"/>
      <c r="M347" s="105"/>
      <c r="N347" s="106"/>
      <c r="O347" s="106"/>
      <c r="P347" s="106"/>
      <c r="Q347" s="106"/>
      <c r="R347" s="106"/>
      <c r="S347" s="106"/>
      <c r="T347" s="107"/>
      <c r="AT347" s="102" t="s">
        <v>138</v>
      </c>
      <c r="AU347" s="102" t="s">
        <v>83</v>
      </c>
      <c r="AV347" s="100" t="s">
        <v>83</v>
      </c>
      <c r="AW347" s="100" t="s">
        <v>31</v>
      </c>
      <c r="AX347" s="100" t="s">
        <v>81</v>
      </c>
      <c r="AY347" s="102" t="s">
        <v>129</v>
      </c>
    </row>
    <row r="348" spans="1:65" s="78" customFormat="1" ht="22.9" customHeight="1">
      <c r="B348" s="77"/>
      <c r="D348" s="79" t="s">
        <v>75</v>
      </c>
      <c r="E348" s="86" t="s">
        <v>746</v>
      </c>
      <c r="F348" s="86" t="s">
        <v>747</v>
      </c>
      <c r="J348" s="87">
        <f>BK348</f>
        <v>0</v>
      </c>
      <c r="L348" s="77"/>
      <c r="M348" s="82"/>
      <c r="N348" s="83"/>
      <c r="O348" s="83"/>
      <c r="P348" s="84">
        <f>SUM(P349:P352)</f>
        <v>0</v>
      </c>
      <c r="Q348" s="83"/>
      <c r="R348" s="84">
        <f>SUM(R349:R352)</f>
        <v>2.9330600000000002E-2</v>
      </c>
      <c r="S348" s="83"/>
      <c r="T348" s="85">
        <f>SUM(T349:T352)</f>
        <v>0</v>
      </c>
      <c r="AR348" s="79" t="s">
        <v>83</v>
      </c>
      <c r="AT348" s="208" t="s">
        <v>75</v>
      </c>
      <c r="AU348" s="208" t="s">
        <v>81</v>
      </c>
      <c r="AY348" s="79" t="s">
        <v>129</v>
      </c>
      <c r="BK348" s="209">
        <f>SUM(BK349:BK352)</f>
        <v>0</v>
      </c>
    </row>
    <row r="349" spans="1:65" s="16" customFormat="1" ht="24.2" customHeight="1">
      <c r="A349" s="151"/>
      <c r="B349" s="9"/>
      <c r="C349" s="88" t="s">
        <v>748</v>
      </c>
      <c r="D349" s="88" t="s">
        <v>132</v>
      </c>
      <c r="E349" s="89" t="s">
        <v>749</v>
      </c>
      <c r="F349" s="90" t="s">
        <v>750</v>
      </c>
      <c r="G349" s="91" t="s">
        <v>135</v>
      </c>
      <c r="H349" s="92">
        <v>22.562000000000001</v>
      </c>
      <c r="I349" s="93"/>
      <c r="J349" s="94">
        <f>ROUND(I349*H349,2)</f>
        <v>0</v>
      </c>
      <c r="K349" s="95"/>
      <c r="L349" s="9"/>
      <c r="M349" s="210" t="s">
        <v>1</v>
      </c>
      <c r="N349" s="96" t="s">
        <v>41</v>
      </c>
      <c r="O349" s="29"/>
      <c r="P349" s="97">
        <f>O349*H349</f>
        <v>0</v>
      </c>
      <c r="Q349" s="97">
        <v>0</v>
      </c>
      <c r="R349" s="97">
        <f>Q349*H349</f>
        <v>0</v>
      </c>
      <c r="S349" s="97">
        <v>0</v>
      </c>
      <c r="T349" s="98">
        <f>S349*H349</f>
        <v>0</v>
      </c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R349" s="211" t="s">
        <v>214</v>
      </c>
      <c r="AT349" s="211" t="s">
        <v>132</v>
      </c>
      <c r="AU349" s="211" t="s">
        <v>83</v>
      </c>
      <c r="AY349" s="187" t="s">
        <v>129</v>
      </c>
      <c r="BE349" s="212">
        <f>IF(N349="základní",J349,0)</f>
        <v>0</v>
      </c>
      <c r="BF349" s="212">
        <f>IF(N349="snížená",J349,0)</f>
        <v>0</v>
      </c>
      <c r="BG349" s="212">
        <f>IF(N349="zákl. přenesená",J349,0)</f>
        <v>0</v>
      </c>
      <c r="BH349" s="212">
        <f>IF(N349="sníž. přenesená",J349,0)</f>
        <v>0</v>
      </c>
      <c r="BI349" s="212">
        <f>IF(N349="nulová",J349,0)</f>
        <v>0</v>
      </c>
      <c r="BJ349" s="187" t="s">
        <v>81</v>
      </c>
      <c r="BK349" s="212">
        <f>ROUND(I349*H349,2)</f>
        <v>0</v>
      </c>
      <c r="BL349" s="187" t="s">
        <v>214</v>
      </c>
      <c r="BM349" s="211" t="s">
        <v>751</v>
      </c>
    </row>
    <row r="350" spans="1:65" s="100" customFormat="1">
      <c r="B350" s="99"/>
      <c r="D350" s="101" t="s">
        <v>138</v>
      </c>
      <c r="E350" s="102" t="s">
        <v>1</v>
      </c>
      <c r="F350" s="103" t="s">
        <v>752</v>
      </c>
      <c r="H350" s="104">
        <v>22.562000000000001</v>
      </c>
      <c r="L350" s="99"/>
      <c r="M350" s="105"/>
      <c r="N350" s="106"/>
      <c r="O350" s="106"/>
      <c r="P350" s="106"/>
      <c r="Q350" s="106"/>
      <c r="R350" s="106"/>
      <c r="S350" s="106"/>
      <c r="T350" s="107"/>
      <c r="AT350" s="102" t="s">
        <v>138</v>
      </c>
      <c r="AU350" s="102" t="s">
        <v>83</v>
      </c>
      <c r="AV350" s="100" t="s">
        <v>83</v>
      </c>
      <c r="AW350" s="100" t="s">
        <v>31</v>
      </c>
      <c r="AX350" s="100" t="s">
        <v>81</v>
      </c>
      <c r="AY350" s="102" t="s">
        <v>129</v>
      </c>
    </row>
    <row r="351" spans="1:65" s="16" customFormat="1" ht="16.5" customHeight="1">
      <c r="A351" s="151"/>
      <c r="B351" s="9"/>
      <c r="C351" s="123" t="s">
        <v>753</v>
      </c>
      <c r="D351" s="123" t="s">
        <v>295</v>
      </c>
      <c r="E351" s="124" t="s">
        <v>754</v>
      </c>
      <c r="F351" s="125" t="s">
        <v>755</v>
      </c>
      <c r="G351" s="126" t="s">
        <v>135</v>
      </c>
      <c r="H351" s="127">
        <v>22.562000000000001</v>
      </c>
      <c r="I351" s="128"/>
      <c r="J351" s="129">
        <f>ROUND(I351*H351,2)</f>
        <v>0</v>
      </c>
      <c r="K351" s="130"/>
      <c r="L351" s="213"/>
      <c r="M351" s="214" t="s">
        <v>1</v>
      </c>
      <c r="N351" s="131" t="s">
        <v>41</v>
      </c>
      <c r="O351" s="29"/>
      <c r="P351" s="97">
        <f>O351*H351</f>
        <v>0</v>
      </c>
      <c r="Q351" s="97">
        <v>1.2999999999999999E-3</v>
      </c>
      <c r="R351" s="97">
        <f>Q351*H351</f>
        <v>2.9330600000000002E-2</v>
      </c>
      <c r="S351" s="97">
        <v>0</v>
      </c>
      <c r="T351" s="98">
        <f>S351*H351</f>
        <v>0</v>
      </c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R351" s="211" t="s">
        <v>290</v>
      </c>
      <c r="AT351" s="211" t="s">
        <v>295</v>
      </c>
      <c r="AU351" s="211" t="s">
        <v>83</v>
      </c>
      <c r="AY351" s="187" t="s">
        <v>129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87" t="s">
        <v>81</v>
      </c>
      <c r="BK351" s="212">
        <f>ROUND(I351*H351,2)</f>
        <v>0</v>
      </c>
      <c r="BL351" s="187" t="s">
        <v>214</v>
      </c>
      <c r="BM351" s="211" t="s">
        <v>756</v>
      </c>
    </row>
    <row r="352" spans="1:65" s="16" customFormat="1" ht="24.2" customHeight="1">
      <c r="A352" s="151"/>
      <c r="B352" s="9"/>
      <c r="C352" s="88" t="s">
        <v>757</v>
      </c>
      <c r="D352" s="88" t="s">
        <v>132</v>
      </c>
      <c r="E352" s="89" t="s">
        <v>758</v>
      </c>
      <c r="F352" s="90" t="s">
        <v>759</v>
      </c>
      <c r="G352" s="91" t="s">
        <v>182</v>
      </c>
      <c r="H352" s="92">
        <v>2.9000000000000001E-2</v>
      </c>
      <c r="I352" s="93"/>
      <c r="J352" s="94">
        <f>ROUND(I352*H352,2)</f>
        <v>0</v>
      </c>
      <c r="K352" s="95"/>
      <c r="L352" s="9"/>
      <c r="M352" s="210" t="s">
        <v>1</v>
      </c>
      <c r="N352" s="96" t="s">
        <v>41</v>
      </c>
      <c r="O352" s="29"/>
      <c r="P352" s="97">
        <f>O352*H352</f>
        <v>0</v>
      </c>
      <c r="Q352" s="97">
        <v>0</v>
      </c>
      <c r="R352" s="97">
        <f>Q352*H352</f>
        <v>0</v>
      </c>
      <c r="S352" s="97">
        <v>0</v>
      </c>
      <c r="T352" s="98">
        <f>S352*H352</f>
        <v>0</v>
      </c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R352" s="211" t="s">
        <v>214</v>
      </c>
      <c r="AT352" s="211" t="s">
        <v>132</v>
      </c>
      <c r="AU352" s="211" t="s">
        <v>83</v>
      </c>
      <c r="AY352" s="187" t="s">
        <v>129</v>
      </c>
      <c r="BE352" s="212">
        <f>IF(N352="základní",J352,0)</f>
        <v>0</v>
      </c>
      <c r="BF352" s="212">
        <f>IF(N352="snížená",J352,0)</f>
        <v>0</v>
      </c>
      <c r="BG352" s="212">
        <f>IF(N352="zákl. přenesená",J352,0)</f>
        <v>0</v>
      </c>
      <c r="BH352" s="212">
        <f>IF(N352="sníž. přenesená",J352,0)</f>
        <v>0</v>
      </c>
      <c r="BI352" s="212">
        <f>IF(N352="nulová",J352,0)</f>
        <v>0</v>
      </c>
      <c r="BJ352" s="187" t="s">
        <v>81</v>
      </c>
      <c r="BK352" s="212">
        <f>ROUND(I352*H352,2)</f>
        <v>0</v>
      </c>
      <c r="BL352" s="187" t="s">
        <v>214</v>
      </c>
      <c r="BM352" s="211" t="s">
        <v>760</v>
      </c>
    </row>
    <row r="353" spans="1:65" s="78" customFormat="1" ht="25.9" customHeight="1">
      <c r="B353" s="77"/>
      <c r="D353" s="79" t="s">
        <v>75</v>
      </c>
      <c r="E353" s="80" t="s">
        <v>761</v>
      </c>
      <c r="F353" s="80" t="s">
        <v>762</v>
      </c>
      <c r="J353" s="81">
        <f>BK353</f>
        <v>0</v>
      </c>
      <c r="L353" s="77"/>
      <c r="M353" s="82"/>
      <c r="N353" s="83"/>
      <c r="O353" s="83"/>
      <c r="P353" s="84">
        <f>P354+P355+P357</f>
        <v>0</v>
      </c>
      <c r="Q353" s="83"/>
      <c r="R353" s="84">
        <f>R354+R355+R357</f>
        <v>0</v>
      </c>
      <c r="S353" s="83"/>
      <c r="T353" s="85">
        <f>T354+T355+T357</f>
        <v>0</v>
      </c>
      <c r="AR353" s="79" t="s">
        <v>160</v>
      </c>
      <c r="AT353" s="208" t="s">
        <v>75</v>
      </c>
      <c r="AU353" s="208" t="s">
        <v>76</v>
      </c>
      <c r="AY353" s="79" t="s">
        <v>129</v>
      </c>
      <c r="BK353" s="209">
        <f>BK354+BK355+BK357</f>
        <v>0</v>
      </c>
    </row>
    <row r="354" spans="1:65" s="16" customFormat="1" ht="16.5" customHeight="1">
      <c r="A354" s="151"/>
      <c r="B354" s="9"/>
      <c r="C354" s="88" t="s">
        <v>763</v>
      </c>
      <c r="D354" s="88" t="s">
        <v>132</v>
      </c>
      <c r="E354" s="89" t="s">
        <v>764</v>
      </c>
      <c r="F354" s="90" t="s">
        <v>765</v>
      </c>
      <c r="G354" s="91" t="s">
        <v>766</v>
      </c>
      <c r="H354" s="132"/>
      <c r="I354" s="93"/>
      <c r="J354" s="94">
        <f>ROUND(I354*H354,2)</f>
        <v>0</v>
      </c>
      <c r="K354" s="95"/>
      <c r="L354" s="9"/>
      <c r="M354" s="210" t="s">
        <v>1</v>
      </c>
      <c r="N354" s="96" t="s">
        <v>41</v>
      </c>
      <c r="O354" s="29"/>
      <c r="P354" s="97">
        <f>O354*H354</f>
        <v>0</v>
      </c>
      <c r="Q354" s="97">
        <v>0</v>
      </c>
      <c r="R354" s="97">
        <f>Q354*H354</f>
        <v>0</v>
      </c>
      <c r="S354" s="97">
        <v>0</v>
      </c>
      <c r="T354" s="98">
        <f>S354*H354</f>
        <v>0</v>
      </c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R354" s="211" t="s">
        <v>767</v>
      </c>
      <c r="AT354" s="211" t="s">
        <v>132</v>
      </c>
      <c r="AU354" s="211" t="s">
        <v>81</v>
      </c>
      <c r="AY354" s="187" t="s">
        <v>129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187" t="s">
        <v>81</v>
      </c>
      <c r="BK354" s="212">
        <f>ROUND(I354*H354,2)</f>
        <v>0</v>
      </c>
      <c r="BL354" s="187" t="s">
        <v>767</v>
      </c>
      <c r="BM354" s="211" t="s">
        <v>768</v>
      </c>
    </row>
    <row r="355" spans="1:65" s="78" customFormat="1" ht="22.9" customHeight="1">
      <c r="B355" s="77"/>
      <c r="D355" s="79" t="s">
        <v>75</v>
      </c>
      <c r="E355" s="86" t="s">
        <v>769</v>
      </c>
      <c r="F355" s="86" t="s">
        <v>770</v>
      </c>
      <c r="J355" s="87">
        <f>BK355</f>
        <v>0</v>
      </c>
      <c r="L355" s="77"/>
      <c r="M355" s="82"/>
      <c r="N355" s="83"/>
      <c r="O355" s="83"/>
      <c r="P355" s="84">
        <f>P356</f>
        <v>0</v>
      </c>
      <c r="Q355" s="83"/>
      <c r="R355" s="84">
        <f>R356</f>
        <v>0</v>
      </c>
      <c r="S355" s="83"/>
      <c r="T355" s="85">
        <f>T356</f>
        <v>0</v>
      </c>
      <c r="AR355" s="79" t="s">
        <v>160</v>
      </c>
      <c r="AT355" s="208" t="s">
        <v>75</v>
      </c>
      <c r="AU355" s="208" t="s">
        <v>81</v>
      </c>
      <c r="AY355" s="79" t="s">
        <v>129</v>
      </c>
      <c r="BK355" s="209">
        <f>BK356</f>
        <v>0</v>
      </c>
    </row>
    <row r="356" spans="1:65" s="16" customFormat="1" ht="16.5" customHeight="1">
      <c r="A356" s="151"/>
      <c r="B356" s="9"/>
      <c r="C356" s="88" t="s">
        <v>771</v>
      </c>
      <c r="D356" s="88" t="s">
        <v>132</v>
      </c>
      <c r="E356" s="89" t="s">
        <v>772</v>
      </c>
      <c r="F356" s="90" t="s">
        <v>773</v>
      </c>
      <c r="G356" s="91" t="s">
        <v>774</v>
      </c>
      <c r="H356" s="92">
        <v>1</v>
      </c>
      <c r="I356" s="93"/>
      <c r="J356" s="94">
        <f>ROUND(I356*H356,2)</f>
        <v>0</v>
      </c>
      <c r="K356" s="95"/>
      <c r="L356" s="9"/>
      <c r="M356" s="210" t="s">
        <v>1</v>
      </c>
      <c r="N356" s="96" t="s">
        <v>41</v>
      </c>
      <c r="O356" s="29"/>
      <c r="P356" s="97">
        <f>O356*H356</f>
        <v>0</v>
      </c>
      <c r="Q356" s="97">
        <v>0</v>
      </c>
      <c r="R356" s="97">
        <f>Q356*H356</f>
        <v>0</v>
      </c>
      <c r="S356" s="97">
        <v>0</v>
      </c>
      <c r="T356" s="98">
        <f>S356*H356</f>
        <v>0</v>
      </c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R356" s="211" t="s">
        <v>767</v>
      </c>
      <c r="AT356" s="211" t="s">
        <v>132</v>
      </c>
      <c r="AU356" s="211" t="s">
        <v>83</v>
      </c>
      <c r="AY356" s="187" t="s">
        <v>129</v>
      </c>
      <c r="BE356" s="212">
        <f>IF(N356="základní",J356,0)</f>
        <v>0</v>
      </c>
      <c r="BF356" s="212">
        <f>IF(N356="snížená",J356,0)</f>
        <v>0</v>
      </c>
      <c r="BG356" s="212">
        <f>IF(N356="zákl. přenesená",J356,0)</f>
        <v>0</v>
      </c>
      <c r="BH356" s="212">
        <f>IF(N356="sníž. přenesená",J356,0)</f>
        <v>0</v>
      </c>
      <c r="BI356" s="212">
        <f>IF(N356="nulová",J356,0)</f>
        <v>0</v>
      </c>
      <c r="BJ356" s="187" t="s">
        <v>81</v>
      </c>
      <c r="BK356" s="212">
        <f>ROUND(I356*H356,2)</f>
        <v>0</v>
      </c>
      <c r="BL356" s="187" t="s">
        <v>767</v>
      </c>
      <c r="BM356" s="211" t="s">
        <v>775</v>
      </c>
    </row>
    <row r="357" spans="1:65" s="78" customFormat="1" ht="22.9" customHeight="1">
      <c r="B357" s="77"/>
      <c r="D357" s="79" t="s">
        <v>75</v>
      </c>
      <c r="E357" s="86" t="s">
        <v>776</v>
      </c>
      <c r="F357" s="86" t="s">
        <v>777</v>
      </c>
      <c r="J357" s="87">
        <f>BK357</f>
        <v>0</v>
      </c>
      <c r="L357" s="77"/>
      <c r="M357" s="82"/>
      <c r="N357" s="83"/>
      <c r="O357" s="83"/>
      <c r="P357" s="84">
        <f>P358</f>
        <v>0</v>
      </c>
      <c r="Q357" s="83"/>
      <c r="R357" s="84">
        <f>R358</f>
        <v>0</v>
      </c>
      <c r="S357" s="83"/>
      <c r="T357" s="85">
        <f>T358</f>
        <v>0</v>
      </c>
      <c r="AR357" s="79" t="s">
        <v>160</v>
      </c>
      <c r="AT357" s="208" t="s">
        <v>75</v>
      </c>
      <c r="AU357" s="208" t="s">
        <v>81</v>
      </c>
      <c r="AY357" s="79" t="s">
        <v>129</v>
      </c>
      <c r="BK357" s="209">
        <f>BK358</f>
        <v>0</v>
      </c>
    </row>
    <row r="358" spans="1:65" s="16" customFormat="1" ht="21.75" customHeight="1">
      <c r="A358" s="151"/>
      <c r="B358" s="9"/>
      <c r="C358" s="88" t="s">
        <v>778</v>
      </c>
      <c r="D358" s="88" t="s">
        <v>132</v>
      </c>
      <c r="E358" s="89" t="s">
        <v>779</v>
      </c>
      <c r="F358" s="90" t="s">
        <v>780</v>
      </c>
      <c r="G358" s="91" t="s">
        <v>774</v>
      </c>
      <c r="H358" s="92">
        <v>1</v>
      </c>
      <c r="I358" s="93"/>
      <c r="J358" s="94">
        <f>ROUND(I358*H358,2)</f>
        <v>0</v>
      </c>
      <c r="K358" s="95"/>
      <c r="L358" s="9"/>
      <c r="M358" s="215" t="s">
        <v>1</v>
      </c>
      <c r="N358" s="133" t="s">
        <v>41</v>
      </c>
      <c r="O358" s="134"/>
      <c r="P358" s="135">
        <f>O358*H358</f>
        <v>0</v>
      </c>
      <c r="Q358" s="135">
        <v>0</v>
      </c>
      <c r="R358" s="135">
        <f>Q358*H358</f>
        <v>0</v>
      </c>
      <c r="S358" s="135">
        <v>0</v>
      </c>
      <c r="T358" s="136">
        <f>S358*H358</f>
        <v>0</v>
      </c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R358" s="211" t="s">
        <v>767</v>
      </c>
      <c r="AT358" s="211" t="s">
        <v>132</v>
      </c>
      <c r="AU358" s="211" t="s">
        <v>83</v>
      </c>
      <c r="AY358" s="187" t="s">
        <v>129</v>
      </c>
      <c r="BE358" s="212">
        <f>IF(N358="základní",J358,0)</f>
        <v>0</v>
      </c>
      <c r="BF358" s="212">
        <f>IF(N358="snížená",J358,0)</f>
        <v>0</v>
      </c>
      <c r="BG358" s="212">
        <f>IF(N358="zákl. přenesená",J358,0)</f>
        <v>0</v>
      </c>
      <c r="BH358" s="212">
        <f>IF(N358="sníž. přenesená",J358,0)</f>
        <v>0</v>
      </c>
      <c r="BI358" s="212">
        <f>IF(N358="nulová",J358,0)</f>
        <v>0</v>
      </c>
      <c r="BJ358" s="187" t="s">
        <v>81</v>
      </c>
      <c r="BK358" s="212">
        <f>ROUND(I358*H358,2)</f>
        <v>0</v>
      </c>
      <c r="BL358" s="187" t="s">
        <v>767</v>
      </c>
      <c r="BM358" s="211" t="s">
        <v>781</v>
      </c>
    </row>
    <row r="359" spans="1:65" s="16" customFormat="1" ht="6.95" customHeight="1">
      <c r="A359" s="151"/>
      <c r="B359" s="21"/>
      <c r="C359" s="22"/>
      <c r="D359" s="22"/>
      <c r="E359" s="22"/>
      <c r="F359" s="22"/>
      <c r="G359" s="22"/>
      <c r="H359" s="22"/>
      <c r="I359" s="22"/>
      <c r="J359" s="22"/>
      <c r="K359" s="22"/>
      <c r="L359" s="9"/>
      <c r="M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</row>
  </sheetData>
  <sheetProtection algorithmName="SHA-512" hashValue="aaQqNxYmFKxlWRzCiZxkASzUsI6kbc6hRUOlzDoupwSiSxqBJhGi9Eo93mjATKuAozpZHB/cA+dEkC8k0726BA==" saltValue="oRtypHMhQxb/0kLbmRV+Gg==" spinCount="100000" sheet="1" objects="1" scenarios="1"/>
  <autoFilter ref="C135:K358" xr:uid="{00000000-0009-0000-0000-000001000000}"/>
  <mergeCells count="6">
    <mergeCell ref="E128:H12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LS2021-0656-23-2 - ZŠ Běž...</vt:lpstr>
      <vt:lpstr>'LS2021-0656-23-2 - ZŠ Běž...'!Názvy_tisku</vt:lpstr>
      <vt:lpstr>'Rekapitulace stavby'!Názvy_tisku</vt:lpstr>
      <vt:lpstr>'LS2021-0656-23-2 - ZŠ Běž...'!Oblast_tisku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Srbová, Helena</cp:lastModifiedBy>
  <dcterms:created xsi:type="dcterms:W3CDTF">2023-10-25T07:05:44Z</dcterms:created>
  <dcterms:modified xsi:type="dcterms:W3CDTF">2024-07-08T09:41:08Z</dcterms:modified>
</cp:coreProperties>
</file>