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/>
  <bookViews>
    <workbookView xWindow="65416" yWindow="65416" windowWidth="29040" windowHeight="15840" activeTab="0"/>
  </bookViews>
  <sheets>
    <sheet name="Rekapitulace stavby" sheetId="1" r:id="rId1"/>
    <sheet name="SO 101 - Komunikace a zpe..." sheetId="2" r:id="rId2"/>
    <sheet name="SO 301 - Dešťová kanalizace" sheetId="3" r:id="rId3"/>
  </sheets>
  <definedNames>
    <definedName name="_xlnm._FilterDatabase" localSheetId="1" hidden="1">'SO 101 - Komunikace a zpe...'!$C$131:$K$217</definedName>
    <definedName name="_xlnm._FilterDatabase" localSheetId="2" hidden="1">'SO 301 - Dešťová kanalizace'!$C$124:$K$165</definedName>
    <definedName name="_xlnm.Print_Area" localSheetId="0">'Rekapitulace stavby'!$D$4:$AO$76,'Rekapitulace stavby'!$C$82:$AQ$97</definedName>
    <definedName name="_xlnm.Print_Area" localSheetId="1">'SO 101 - Komunikace a zpe...'!$C$4:$J$76,'SO 101 - Komunikace a zpe...'!$C$82:$J$113,'SO 101 - Komunikace a zpe...'!$C$119:$K$217</definedName>
    <definedName name="_xlnm.Print_Area" localSheetId="2">'SO 301 - Dešťová kanalizace'!$C$4:$J$76,'SO 301 - Dešťová kanalizace'!$C$82:$J$106,'SO 301 - Dešťová kanalizace'!$C$112:$K$165</definedName>
    <definedName name="_xlnm.Print_Titles" localSheetId="0">'Rekapitulace stavby'!$92:$92</definedName>
    <definedName name="_xlnm.Print_Titles" localSheetId="1">'SO 101 - Komunikace a zpe...'!$131:$131</definedName>
    <definedName name="_xlnm.Print_Titles" localSheetId="2">'SO 301 - Dešťová kanalizace'!$124:$124</definedName>
  </definedNames>
  <calcPr calcId="191029"/>
  <extLst/>
</workbook>
</file>

<file path=xl/sharedStrings.xml><?xml version="1.0" encoding="utf-8"?>
<sst xmlns="http://schemas.openxmlformats.org/spreadsheetml/2006/main" count="2036" uniqueCount="509">
  <si>
    <t>Export Komplet</t>
  </si>
  <si>
    <t/>
  </si>
  <si>
    <t>2.0</t>
  </si>
  <si>
    <t>ZAMOK</t>
  </si>
  <si>
    <t>False</t>
  </si>
  <si>
    <t>{52e72f5f-f69e-49da-a68c-1fa3dab4e706}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</si>
  <si>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</si>
  <si>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</si>
  <si>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</si>
  <si>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</si>
  <si>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</si>
  <si>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</si>
  <si>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</si>
  <si>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</si>
  <si>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P152018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</si>
  <si>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</si>
  <si>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</si>
  <si>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komunikace a nová dešťová kanalizace v ulici Slovenská, Sokolov</t>
  </si>
  <si>
    <t>KSO:</t>
  </si>
  <si>
    <t>CC-CZ:</t>
  </si>
  <si>
    <t>Místo:</t>
  </si>
  <si>
    <t>Sokolov</t>
  </si>
  <si>
    <t>Datum:</t>
  </si>
  <si>
    <t>31. 7. 2019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</si>
  <si>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</si>
  <si>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</si>
  <si>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</si>
  <si>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</si>
  <si>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</si>
  <si>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</si>
  <si>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</si>
  <si>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</si>
  <si>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</si>
  <si>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 xml:space="preserve"> </t>
  </si>
  <si>
    <t>True</t>
  </si>
  <si>
    <t>Zpracovatel:</t>
  </si>
  <si>
    <t>06032354</t>
  </si>
  <si>
    <t>GEOprojectKV s.r.o.</t>
  </si>
  <si>
    <t>CZ06032354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</si>
  <si>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</si>
  <si>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</si>
  <si>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</si>
  <si>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</si>
  <si>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</si>
  <si>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</si>
  <si>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</si>
  <si>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</si>
  <si>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</si>
  <si>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</si>
  <si>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</si>
  <si>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</si>
  <si>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</si>
  <si>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</si>
  <si>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</si>
  <si>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</si>
  <si>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</si>
  <si>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</si>
  <si>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</si>
  <si>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</si>
  <si>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</si>
  <si>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</si>
  <si>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</si>
  <si>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</si>
  <si>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</si>
  <si>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</si>
  <si>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</si>
  <si>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</si>
  <si>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</si>
  <si>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</si>
  <si>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</si>
  <si>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</si>
  <si>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</si>
  <si>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</si>
  <si>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</si>
  <si>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</si>
  <si>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</si>
  <si>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</si>
  <si>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</si>
  <si>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</si>
  <si>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</si>
  <si>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</si>
  <si>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</si>
  <si>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</si>
  <si>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</si>
  <si>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</si>
  <si>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</si>
  <si>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a zpevněné plochy</t>
  </si>
  <si>
    <t>STA</t>
  </si>
  <si>
    <t>1</t>
  </si>
  <si>
    <t>{558137c0-a3e9-485a-9b88-9262532d0193}</t>
  </si>
  <si>
    <t>2</t>
  </si>
  <si>
    <t>SO 301</t>
  </si>
  <si>
    <t>Dešťová kanalizace</t>
  </si>
  <si>
    <t>{3ed8946d-39af-46ec-963a-0de0995bf32c}</t>
  </si>
  <si>
    <t>KRYCÍ LIST SOUPISU PRACÍ</t>
  </si>
  <si>
    <t>Objekt:</t>
  </si>
  <si>
    <t>SO 101 - Komunikace a zpevněné plochy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</si>
  <si>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</si>
  <si>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</si>
  <si>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</si>
  <si>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</si>
  <si>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</si>
  <si>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</si>
  <si>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</si>
  <si>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</si>
  <si>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</si>
  <si>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</si>
  <si>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</si>
  <si>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</si>
  <si>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</si>
  <si>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</si>
  <si>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2) Ostatní náklady</t>
  </si>
  <si>
    <t>Průzkumné práce</t>
  </si>
  <si>
    <t>VRN</t>
  </si>
  <si>
    <t>Geodetické práce</t>
  </si>
  <si>
    <t>Projektové práce</t>
  </si>
  <si>
    <t>Zařízení staveniště</t>
  </si>
  <si>
    <t>Inženýrská činnost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</si>
  <si>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</si>
  <si>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</si>
  <si>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</si>
  <si>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</si>
  <si>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</si>
  <si>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</si>
  <si>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</si>
  <si>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</si>
  <si>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</si>
  <si>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</si>
  <si>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</si>
  <si>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</si>
  <si>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</si>
  <si>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</si>
  <si>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</si>
  <si>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</si>
  <si>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</si>
  <si>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</si>
  <si>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</si>
  <si>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</si>
  <si>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</si>
  <si>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</si>
  <si>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2019 01</t>
  </si>
  <si>
    <t>4</t>
  </si>
  <si>
    <t>1798495027</t>
  </si>
  <si>
    <t>113107222</t>
  </si>
  <si>
    <t>Odstranění podkladu z kameniva drceného tl 200 mm strojně pl přes 200 m2</t>
  </si>
  <si>
    <t>-520527420</t>
  </si>
  <si>
    <t>3</t>
  </si>
  <si>
    <t>113107242</t>
  </si>
  <si>
    <t>Odstranění podkladu živičného tl 100 mm strojně pl přes 200 m2</t>
  </si>
  <si>
    <t>-1424601149</t>
  </si>
  <si>
    <t>113107243</t>
  </si>
  <si>
    <t>Odstranění podkladu živičného tl 150 mm strojně pl přes 200 m2</t>
  </si>
  <si>
    <t>-1200856279</t>
  </si>
  <si>
    <t>5</t>
  </si>
  <si>
    <t>113107331</t>
  </si>
  <si>
    <t>Odstranění podkladu z betonu prostého tl 150 mm strojně pl do 50 m2</t>
  </si>
  <si>
    <t>995863742</t>
  </si>
  <si>
    <t>6</t>
  </si>
  <si>
    <t>113202111</t>
  </si>
  <si>
    <t>Vytrhání obrub krajníků obrubníků stojatých</t>
  </si>
  <si>
    <t>m</t>
  </si>
  <si>
    <t>1997810866</t>
  </si>
  <si>
    <t>7</t>
  </si>
  <si>
    <t>113204111</t>
  </si>
  <si>
    <t>Vytrhání obrub záhonových</t>
  </si>
  <si>
    <t>-1997329203</t>
  </si>
  <si>
    <t>8</t>
  </si>
  <si>
    <t>121101103</t>
  </si>
  <si>
    <t>Sejmutí ornice s přemístěním na vzdálenost do 250 m</t>
  </si>
  <si>
    <t>m3</t>
  </si>
  <si>
    <t>-840104627</t>
  </si>
  <si>
    <t>9</t>
  </si>
  <si>
    <t>122202201</t>
  </si>
  <si>
    <t>Odkopávky a prokopávky nezapažené pro silnice objemu do 100 m3 v hornině tř. 3</t>
  </si>
  <si>
    <t>-1853607855</t>
  </si>
  <si>
    <t>10</t>
  </si>
  <si>
    <t>122202209</t>
  </si>
  <si>
    <t>Příplatek k odkopávkám a prokopávkám pro silnice v hornině tř. 3 za lepivost</t>
  </si>
  <si>
    <t>-1233440453</t>
  </si>
  <si>
    <t>11</t>
  </si>
  <si>
    <t>167101101</t>
  </si>
  <si>
    <t>Nakládání výkopku z hornin tř. 1 až 4 do 100 m3</t>
  </si>
  <si>
    <t>-514463661</t>
  </si>
  <si>
    <t>VV</t>
  </si>
  <si>
    <t>134+48</t>
  </si>
  <si>
    <t>12</t>
  </si>
  <si>
    <t>162301101</t>
  </si>
  <si>
    <t>Vodorovné přemístění do 500 m výkopku/sypaniny z horniny tř. 1 až 4</t>
  </si>
  <si>
    <t>11754159</t>
  </si>
  <si>
    <t>85+49</t>
  </si>
  <si>
    <t>13</t>
  </si>
  <si>
    <t>162701105</t>
  </si>
  <si>
    <t>Vodorovné přemístění do 10000 m výkopku/sypaniny z horniny tř. 1 až 4</t>
  </si>
  <si>
    <t>-2046579846</t>
  </si>
  <si>
    <t>100-85+33</t>
  </si>
  <si>
    <t>14</t>
  </si>
  <si>
    <t>171102103</t>
  </si>
  <si>
    <t>Uložení sypaniny z hornin soudržných do násypů zhutněných do 100 % PS dálnic</t>
  </si>
  <si>
    <t>-991341946</t>
  </si>
  <si>
    <t>171201201</t>
  </si>
  <si>
    <t>Uložení sypaniny na skládky</t>
  </si>
  <si>
    <t>530577166</t>
  </si>
  <si>
    <t>16</t>
  </si>
  <si>
    <t>171201211</t>
  </si>
  <si>
    <t>Poplatek za uložení stavebního odpadu - zeminy a kameniva na skládce</t>
  </si>
  <si>
    <t>t</t>
  </si>
  <si>
    <t>-1568541833</t>
  </si>
  <si>
    <t>48*1,5</t>
  </si>
  <si>
    <t>17</t>
  </si>
  <si>
    <t>181102302</t>
  </si>
  <si>
    <t>Úprava pláně v zářezech se zhutněním</t>
  </si>
  <si>
    <t>-808158104</t>
  </si>
  <si>
    <t>2420+25+458+477</t>
  </si>
  <si>
    <t>18</t>
  </si>
  <si>
    <t>181411121</t>
  </si>
  <si>
    <t>Založení lučního trávníku výsevem plochy do 1000 m2 v rovině a ve svahu do 1:5</t>
  </si>
  <si>
    <t>286373702</t>
  </si>
  <si>
    <t>19</t>
  </si>
  <si>
    <t>M</t>
  </si>
  <si>
    <t>00572470</t>
  </si>
  <si>
    <t>osivo směs travní univerzál</t>
  </si>
  <si>
    <t>kg</t>
  </si>
  <si>
    <t>2012102026</t>
  </si>
  <si>
    <t>490*0,02 'Přepočtené koeficientem množství</t>
  </si>
  <si>
    <t>20</t>
  </si>
  <si>
    <t>182301131</t>
  </si>
  <si>
    <t>Rozprostření ornice pl přes 500 m2 ve svahu přes 1:5 tl vrstvy do 100 mm</t>
  </si>
  <si>
    <t>-589890737</t>
  </si>
  <si>
    <t>Komunikace pozemní</t>
  </si>
  <si>
    <t>564851111</t>
  </si>
  <si>
    <t>Podklad ze štěrkodrtě ŠD tl 150 mm</t>
  </si>
  <si>
    <t>-1327444275</t>
  </si>
  <si>
    <t>2*2420+520</t>
  </si>
  <si>
    <t>22</t>
  </si>
  <si>
    <t>564871111</t>
  </si>
  <si>
    <t>Podklad ze štěrkodrtě ŠD tl 250 mm</t>
  </si>
  <si>
    <t>726026333</t>
  </si>
  <si>
    <t>23</t>
  </si>
  <si>
    <t>564921511</t>
  </si>
  <si>
    <t>Podklad z R-materiálu tl 60 mm</t>
  </si>
  <si>
    <t>74816508</t>
  </si>
  <si>
    <t>24</t>
  </si>
  <si>
    <t>565155121</t>
  </si>
  <si>
    <t>Asfaltový beton vrstva podkladní ACP 16 (obalované kamenivo OKS) tl 70 mm š přes 3 m</t>
  </si>
  <si>
    <t>-386407557</t>
  </si>
  <si>
    <t>25</t>
  </si>
  <si>
    <t>573211112</t>
  </si>
  <si>
    <t>Postřik živičný spojovací z asfaltu v množství 0,70 kg/m2</t>
  </si>
  <si>
    <t>-1860961177</t>
  </si>
  <si>
    <t>2*2420</t>
  </si>
  <si>
    <t>26</t>
  </si>
  <si>
    <t>577133111</t>
  </si>
  <si>
    <t>Asfaltový beton vrstva obrusná ACO 8 (ABJ) tl 40 mm š do 3 m z nemodifikovaného asfaltu</t>
  </si>
  <si>
    <t>1329053568</t>
  </si>
  <si>
    <t>27</t>
  </si>
  <si>
    <t>577134121</t>
  </si>
  <si>
    <t>Asfaltový beton vrstva obrusná ACO 11 (ABS) tř. I tl 40 mm š přes 3 m z nemodifikovaného asfaltu</t>
  </si>
  <si>
    <t>214950394</t>
  </si>
  <si>
    <t>28</t>
  </si>
  <si>
    <t>596211121</t>
  </si>
  <si>
    <t>Kladení zámkové dlažby komunikací pro pěší tl 60 mm skupiny B pl do 100 m2</t>
  </si>
  <si>
    <t>-1357727431</t>
  </si>
  <si>
    <t>29</t>
  </si>
  <si>
    <t>59245018</t>
  </si>
  <si>
    <t>dlažba skladebná betonová 200x100x60mm přírodní</t>
  </si>
  <si>
    <t>1455306354</t>
  </si>
  <si>
    <t>30</t>
  </si>
  <si>
    <t>59245006</t>
  </si>
  <si>
    <t>dlažba skladebná betonová pro nevidomé 200x100x60mm barevná</t>
  </si>
  <si>
    <t>583191087</t>
  </si>
  <si>
    <t>31</t>
  </si>
  <si>
    <t>596212223</t>
  </si>
  <si>
    <t>Kladení zámkové dlažby pozemních komunikací tl 80 mm skupiny B pl přes 300 m2</t>
  </si>
  <si>
    <t>749885245</t>
  </si>
  <si>
    <t>32</t>
  </si>
  <si>
    <t>59245020</t>
  </si>
  <si>
    <t>dlažba skladebná betonová 200x100x80mm přírodní</t>
  </si>
  <si>
    <t>-465255905</t>
  </si>
  <si>
    <t>33</t>
  </si>
  <si>
    <t>59245005</t>
  </si>
  <si>
    <t>dlažba skladebná betonová 200x100x80mm barevná</t>
  </si>
  <si>
    <t>35215536</t>
  </si>
  <si>
    <t>34</t>
  </si>
  <si>
    <t>59245006R1</t>
  </si>
  <si>
    <t>dlažba skladebná betonová pro nevidomé 200x100x80mm barevná</t>
  </si>
  <si>
    <t>1841675957</t>
  </si>
  <si>
    <t>35</t>
  </si>
  <si>
    <t>59245030</t>
  </si>
  <si>
    <t>dlažba skladebná betonová 200x200x80mm přírodní</t>
  </si>
  <si>
    <t>-105905880</t>
  </si>
  <si>
    <t>36</t>
  </si>
  <si>
    <t>599141111</t>
  </si>
  <si>
    <t>Vyplnění spár mezi silničními dílci živičnou zálivkou</t>
  </si>
  <si>
    <t>1418145523</t>
  </si>
  <si>
    <t>Trubní vedení</t>
  </si>
  <si>
    <t>37</t>
  </si>
  <si>
    <t>899231111</t>
  </si>
  <si>
    <t>Výšková úprava uličního vstupu nebo vpusti do 200 mm zvýšením mříže</t>
  </si>
  <si>
    <t>kus</t>
  </si>
  <si>
    <t>-1476181919</t>
  </si>
  <si>
    <t>Ostatní konstrukce a práce, bourání</t>
  </si>
  <si>
    <t>38</t>
  </si>
  <si>
    <t>914111111</t>
  </si>
  <si>
    <t>Montáž svislé dopravní značky do velikosti 1 m2 objímkami na sloupek nebo konzolu</t>
  </si>
  <si>
    <t>-215149995</t>
  </si>
  <si>
    <t>39</t>
  </si>
  <si>
    <t>40445555</t>
  </si>
  <si>
    <t>značka dopravní svislá retroreflexní fólie tř 1 Al prolis 500x700mm</t>
  </si>
  <si>
    <t>-2090062369</t>
  </si>
  <si>
    <t>40</t>
  </si>
  <si>
    <t>914511111</t>
  </si>
  <si>
    <t>Montáž sloupku dopravních značek délky do 3,5 m s betonovým základem</t>
  </si>
  <si>
    <t>-121232880</t>
  </si>
  <si>
    <t>41</t>
  </si>
  <si>
    <t>40445225</t>
  </si>
  <si>
    <t>sloupek pro dopravní značku Zn D 60mm v 3,5m</t>
  </si>
  <si>
    <t>-854045926</t>
  </si>
  <si>
    <t>42</t>
  </si>
  <si>
    <t>914511112</t>
  </si>
  <si>
    <t>Montáž sloupku dopravních značek délky do 3,5 m s betonovým základem a patkou</t>
  </si>
  <si>
    <t>-247144690</t>
  </si>
  <si>
    <t>43</t>
  </si>
  <si>
    <t>40445240</t>
  </si>
  <si>
    <t>patka pro sloupek Al D 60mm</t>
  </si>
  <si>
    <t>-1249005247</t>
  </si>
  <si>
    <t>44</t>
  </si>
  <si>
    <t>40445253</t>
  </si>
  <si>
    <t>víčko plastové na sloupek D 60mm</t>
  </si>
  <si>
    <t>705021911</t>
  </si>
  <si>
    <t>45</t>
  </si>
  <si>
    <t>915231111</t>
  </si>
  <si>
    <t>Vodorovné dopravní značení přechody pro chodce, šipky, symboly bílý plast</t>
  </si>
  <si>
    <t>1356718225</t>
  </si>
  <si>
    <t>46</t>
  </si>
  <si>
    <t>915621111</t>
  </si>
  <si>
    <t>Předznačení vodorovného plošného značení</t>
  </si>
  <si>
    <t>27105044</t>
  </si>
  <si>
    <t>47</t>
  </si>
  <si>
    <t>916131213</t>
  </si>
  <si>
    <t>Osazení silničního obrubníku betonového stojatého s boční opěrou do lože z betonu prostého</t>
  </si>
  <si>
    <t>1067910545</t>
  </si>
  <si>
    <t>48</t>
  </si>
  <si>
    <t>59217035R2</t>
  </si>
  <si>
    <t>obrubník betonový obloukový vnější 780x150x250mm - R1</t>
  </si>
  <si>
    <t>ks</t>
  </si>
  <si>
    <t>-1155098230</t>
  </si>
  <si>
    <t>49</t>
  </si>
  <si>
    <t>59217035R6</t>
  </si>
  <si>
    <t>obrubník betonový roh vnitřní 400/400x150x250mm</t>
  </si>
  <si>
    <t>820378537</t>
  </si>
  <si>
    <t>50</t>
  </si>
  <si>
    <t>59217031</t>
  </si>
  <si>
    <t>obrubník betonový silniční 1000x150x250mm</t>
  </si>
  <si>
    <t>-75238328</t>
  </si>
  <si>
    <t>51</t>
  </si>
  <si>
    <t>59217026</t>
  </si>
  <si>
    <t>obrubník betonový silniční 500x150x250mm</t>
  </si>
  <si>
    <t>-776120963</t>
  </si>
  <si>
    <t>52</t>
  </si>
  <si>
    <t>59217029</t>
  </si>
  <si>
    <t>obrubník betonový silniční nájezdový 1000x150x150mm</t>
  </si>
  <si>
    <t>1116849995</t>
  </si>
  <si>
    <t>53</t>
  </si>
  <si>
    <t>59217030</t>
  </si>
  <si>
    <t>obrubník betonový silniční přechodový 1000x150x150-250mm</t>
  </si>
  <si>
    <t>-645297721</t>
  </si>
  <si>
    <t>54</t>
  </si>
  <si>
    <t>916231213</t>
  </si>
  <si>
    <t>Osazení chodníkového obrubníku betonového stojatého s boční opěrou do lože z betonu prostého</t>
  </si>
  <si>
    <t>665011441</t>
  </si>
  <si>
    <t>55</t>
  </si>
  <si>
    <t>59217016</t>
  </si>
  <si>
    <t>obrubník betonový chodníkový 1000x80x250mm</t>
  </si>
  <si>
    <t>1821455842</t>
  </si>
  <si>
    <t>56</t>
  </si>
  <si>
    <t>919726123R1</t>
  </si>
  <si>
    <t>Geotextilie pro ochranu a zachycení ropných látek netkaná měrná hmotnost 400 g/m2</t>
  </si>
  <si>
    <t>374230427</t>
  </si>
  <si>
    <t>57</t>
  </si>
  <si>
    <t>919735112</t>
  </si>
  <si>
    <t>Řezání stávajícího živičného krytu hl do 100 mm</t>
  </si>
  <si>
    <t>-811959900</t>
  </si>
  <si>
    <t>58</t>
  </si>
  <si>
    <t>919735113</t>
  </si>
  <si>
    <t>Řezání stávajícího živičného krytu hl do 150 mm</t>
  </si>
  <si>
    <t>134357114</t>
  </si>
  <si>
    <t>59</t>
  </si>
  <si>
    <t>966006132</t>
  </si>
  <si>
    <t>Odstranění značek dopravních nebo orientačních se sloupky s betonovými patkami</t>
  </si>
  <si>
    <t>-1019677782</t>
  </si>
  <si>
    <t>60</t>
  </si>
  <si>
    <t>966006211</t>
  </si>
  <si>
    <t>Odstranění svislých dopravních značek ze sloupů, sloupků nebo konzol</t>
  </si>
  <si>
    <t>-227962461</t>
  </si>
  <si>
    <t>61</t>
  </si>
  <si>
    <t>966006261</t>
  </si>
  <si>
    <t>Odstranění zpomalovacího plastového prahu</t>
  </si>
  <si>
    <t>993661228</t>
  </si>
  <si>
    <t>997</t>
  </si>
  <si>
    <t>Přesun sutě</t>
  </si>
  <si>
    <t>62</t>
  </si>
  <si>
    <t>997221551</t>
  </si>
  <si>
    <t>Vodorovná doprava suti ze sypkých materiálů do 1 km</t>
  </si>
  <si>
    <t>-1924963630</t>
  </si>
  <si>
    <t>63</t>
  </si>
  <si>
    <t>997221559</t>
  </si>
  <si>
    <t>Příplatek ZKD 1 km u vodorovné dopravy suti ze sypkých materiálů</t>
  </si>
  <si>
    <t>-1594534128</t>
  </si>
  <si>
    <t>2019,582*9</t>
  </si>
  <si>
    <t>64</t>
  </si>
  <si>
    <t>997221815</t>
  </si>
  <si>
    <t>Poplatek za uložení na skládce (skládkovné) stavebního odpadu betonového kód odpadu 170 101</t>
  </si>
  <si>
    <t>-992626230</t>
  </si>
  <si>
    <t>10,92+1,3+143,5+5+0,492+0,032+0,168</t>
  </si>
  <si>
    <t>65</t>
  </si>
  <si>
    <t>997221845</t>
  </si>
  <si>
    <t>Poplatek za uložení na skládce (skládkovné) odpadu asfaltového bez dehtu kód odpadu 170 302</t>
  </si>
  <si>
    <t>815499226</t>
  </si>
  <si>
    <t>12,1+954,32</t>
  </si>
  <si>
    <t>66</t>
  </si>
  <si>
    <t>997221855</t>
  </si>
  <si>
    <t>Poplatek za uložení na skládce (skládkovné) zeminy a kameniva kód odpadu 170 504</t>
  </si>
  <si>
    <t>1166172501</t>
  </si>
  <si>
    <t>998</t>
  </si>
  <si>
    <t>Přesun hmot</t>
  </si>
  <si>
    <t>67</t>
  </si>
  <si>
    <t>998225111</t>
  </si>
  <si>
    <t>Přesun hmot pro pozemní komunikace s krytem z kamene, monolitickým betonovým nebo živičným</t>
  </si>
  <si>
    <t>756375036</t>
  </si>
  <si>
    <t>SO 301 - Dešťová kanalizace</t>
  </si>
  <si>
    <t xml:space="preserve">    4 - Vodorovné konstrukce</t>
  </si>
  <si>
    <t>131201202</t>
  </si>
  <si>
    <t>Hloubení jam zapažených v hornině tř. 3 objemu do 1000 m3</t>
  </si>
  <si>
    <t>-992743315</t>
  </si>
  <si>
    <t>131201209</t>
  </si>
  <si>
    <t>Příplatek za lepivost u hloubení jam zapažených v hornině tř. 3</t>
  </si>
  <si>
    <t>7331926</t>
  </si>
  <si>
    <t>132201202</t>
  </si>
  <si>
    <t>Hloubení rýh š do 2000 mm v hornině tř. 3 objemu do 1000 m3</t>
  </si>
  <si>
    <t>-1446090015</t>
  </si>
  <si>
    <t>132201209</t>
  </si>
  <si>
    <t>Příplatek za lepivost k hloubení rýh š do 2000 mm v hornině tř. 3</t>
  </si>
  <si>
    <t>-1516278361</t>
  </si>
  <si>
    <t>151101101</t>
  </si>
  <si>
    <t>Zřízení příložného pažení a rozepření stěn rýh hl do 2 m</t>
  </si>
  <si>
    <t>1687555172</t>
  </si>
  <si>
    <t>151101111</t>
  </si>
  <si>
    <t>Odstranění příložného pažení a rozepření stěn rýh hl do 2 m</t>
  </si>
  <si>
    <t>-439663601</t>
  </si>
  <si>
    <t>161101101</t>
  </si>
  <si>
    <t>Svislé přemístění výkopku z horniny tř. 1 až 4 hl výkopu do 2,5 m</t>
  </si>
  <si>
    <t>248400567</t>
  </si>
  <si>
    <t>89,6+792,75</t>
  </si>
  <si>
    <t>1015107346</t>
  </si>
  <si>
    <t>335725051</t>
  </si>
  <si>
    <t>891,35-767,24</t>
  </si>
  <si>
    <t>171101103</t>
  </si>
  <si>
    <t>Uložení sypaniny z hornin soudržných do násypů zhutněných do 100 % PS</t>
  </si>
  <si>
    <t>-479027054</t>
  </si>
  <si>
    <t>1,93+44,4+5,28+17,71+77,28+136,57+4,47+132,66+5,61+19,32+113,4+3,73+102,71+3,17+97,98+1,02-230</t>
  </si>
  <si>
    <t>175151101</t>
  </si>
  <si>
    <t>Obsypání potrubí strojně sypaninou bez prohození, uloženou do 3 m</t>
  </si>
  <si>
    <t>-892894802</t>
  </si>
  <si>
    <t>P</t>
  </si>
  <si>
    <t>Poznámka k položce:
Bude použit vykopaný materiál, který bude zbaven větších a ostrých kamenů</t>
  </si>
  <si>
    <t>30491452</t>
  </si>
  <si>
    <t>945211153</t>
  </si>
  <si>
    <t>124,11*1,5</t>
  </si>
  <si>
    <t>Vodorovné konstrukce</t>
  </si>
  <si>
    <t>451573111</t>
  </si>
  <si>
    <t>Lože pod potrubí otevřený výkop ze štěrkopísku</t>
  </si>
  <si>
    <t>-416472479</t>
  </si>
  <si>
    <t>871315231</t>
  </si>
  <si>
    <t>Kanalizační potrubí z tvrdého PVC jednovrstvé tuhost třídy SN10 DN 160</t>
  </si>
  <si>
    <t>1103742997</t>
  </si>
  <si>
    <t>Poznámka k položce:
Včetně potřebných tvarovek</t>
  </si>
  <si>
    <t>871355231</t>
  </si>
  <si>
    <t>Kanalizační potrubí z tvrdého PVC jednovrstvé tuhost třídy SN10 DN 200</t>
  </si>
  <si>
    <t>-44527996</t>
  </si>
  <si>
    <t>871375231</t>
  </si>
  <si>
    <t>Kanalizační potrubí z tvrdého PVC jednovrstvé tuhost třídy SN10 DN 315</t>
  </si>
  <si>
    <t>-1484203308</t>
  </si>
  <si>
    <t>871425231</t>
  </si>
  <si>
    <t>Kanalizační potrubí z tvrdého PVC jednovrstvé tuhost třídy SN10 DN 500</t>
  </si>
  <si>
    <t>1614501198</t>
  </si>
  <si>
    <t>892351111</t>
  </si>
  <si>
    <t>Tlaková zkouška vodou potrubí DN 150 nebo 200</t>
  </si>
  <si>
    <t>588644141</t>
  </si>
  <si>
    <t>892381111</t>
  </si>
  <si>
    <t>Tlaková zkouška vodou potrubí DN 250, DN 300 nebo 350</t>
  </si>
  <si>
    <t>-497976194</t>
  </si>
  <si>
    <t>892421111</t>
  </si>
  <si>
    <t>Tlaková zkouška vodou potrubí DN 400 nebo 500</t>
  </si>
  <si>
    <t>-1105754897</t>
  </si>
  <si>
    <t>89441114R1</t>
  </si>
  <si>
    <t>Dodávka a montáž šachet kanalizačních z betonových dílců dle PD</t>
  </si>
  <si>
    <t>-1356286945</t>
  </si>
  <si>
    <t>89594111R1</t>
  </si>
  <si>
    <t>Dodávka a montáž vpusti kanalizační uliční z betonových dílců typ UV-50 normální</t>
  </si>
  <si>
    <t>1601434248</t>
  </si>
  <si>
    <t>89594111R2</t>
  </si>
  <si>
    <t>Dodávka a montáž vpusti kanalizační obrubníkové z betonových dílců typ UV-50 normální</t>
  </si>
  <si>
    <t>-1025014961</t>
  </si>
  <si>
    <t>899722114</t>
  </si>
  <si>
    <t>Krytí potrubí z plastů výstražnou fólií z PVC 40 cm</t>
  </si>
  <si>
    <t>2043823570</t>
  </si>
  <si>
    <t>998276101</t>
  </si>
  <si>
    <t>Přesun hmot pro trubní vedení z trub z plastických hmot otevřený výkop</t>
  </si>
  <si>
    <t>909645427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</si>
</sst>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1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horizontal="center" vertical="center"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4" fontId="23" fillId="4" borderId="0" xfId="0" applyNumberFormat="1" applyFont="1" applyFill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22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65" t="s">
        <v>14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19"/>
      <c r="AQ5" s="19"/>
      <c r="AR5" s="17"/>
      <c r="BE5" s="244" t="s">
        <v>15</v>
      </c>
      <c r="BS5" s="14" t="s">
        <v>6</v>
      </c>
    </row>
    <row r="6" spans="2:7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67" t="s">
        <v>17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19"/>
      <c r="AQ6" s="19"/>
      <c r="AR6" s="17"/>
      <c r="BE6" s="245"/>
      <c r="BS6" s="14" t="s">
        <v>6</v>
      </c>
    </row>
    <row r="7" spans="2:7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45"/>
      <c r="BS7" s="14" t="s">
        <v>6</v>
      </c>
    </row>
    <row r="8" spans="2:7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45"/>
      <c r="BS8" s="14" t="s">
        <v>6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5"/>
      <c r="BS9" s="14" t="s">
        <v>6</v>
      </c>
    </row>
    <row r="10" spans="2:7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45"/>
      <c r="BS10" s="14" t="s">
        <v>6</v>
      </c>
    </row>
    <row r="11" spans="2:71" ht="18.4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29</v>
      </c>
      <c r="AO11" s="19"/>
      <c r="AP11" s="19"/>
      <c r="AQ11" s="19"/>
      <c r="AR11" s="17"/>
      <c r="BE11" s="245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5"/>
      <c r="BS12" s="14" t="s">
        <v>6</v>
      </c>
    </row>
    <row r="13" spans="2:71" ht="12" customHeight="1">
      <c r="B13" s="18"/>
      <c r="C13" s="19"/>
      <c r="D13" s="26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31</v>
      </c>
      <c r="AO13" s="19"/>
      <c r="AP13" s="19"/>
      <c r="AQ13" s="19"/>
      <c r="AR13" s="17"/>
      <c r="BE13" s="245"/>
      <c r="BS13" s="14" t="s">
        <v>6</v>
      </c>
    </row>
    <row r="14" spans="2:71" ht="12.75">
      <c r="B14" s="18"/>
      <c r="C14" s="19"/>
      <c r="D14" s="19"/>
      <c r="E14" s="268" t="s">
        <v>31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" t="s">
        <v>28</v>
      </c>
      <c r="AL14" s="19"/>
      <c r="AM14" s="19"/>
      <c r="AN14" s="28" t="s">
        <v>31</v>
      </c>
      <c r="AO14" s="19"/>
      <c r="AP14" s="19"/>
      <c r="AQ14" s="19"/>
      <c r="AR14" s="17"/>
      <c r="BE14" s="245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5"/>
      <c r="BS15" s="14" t="s">
        <v>4</v>
      </c>
    </row>
    <row r="16" spans="2:71" ht="12" customHeight="1">
      <c r="B16" s="18"/>
      <c r="C16" s="19"/>
      <c r="D16" s="26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45"/>
      <c r="BS16" s="14" t="s">
        <v>4</v>
      </c>
    </row>
    <row r="17" spans="2:71" ht="18.4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45"/>
      <c r="BS17" s="14" t="s">
        <v>34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5"/>
      <c r="BS18" s="14" t="s">
        <v>6</v>
      </c>
    </row>
    <row r="19" spans="2:71" ht="12" customHeight="1">
      <c r="B19" s="18"/>
      <c r="C19" s="19"/>
      <c r="D19" s="26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36</v>
      </c>
      <c r="AO19" s="19"/>
      <c r="AP19" s="19"/>
      <c r="AQ19" s="19"/>
      <c r="AR19" s="17"/>
      <c r="BE19" s="245"/>
      <c r="BS19" s="14" t="s">
        <v>6</v>
      </c>
    </row>
    <row r="20" spans="2:71" ht="18.4" customHeight="1">
      <c r="B20" s="18"/>
      <c r="C20" s="19"/>
      <c r="D20" s="19"/>
      <c r="E20" s="24" t="s">
        <v>37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38</v>
      </c>
      <c r="AO20" s="19"/>
      <c r="AP20" s="19"/>
      <c r="AQ20" s="19"/>
      <c r="AR20" s="17"/>
      <c r="BE20" s="245"/>
      <c r="BS20" s="14" t="s">
        <v>34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5"/>
    </row>
    <row r="22" spans="2:57" ht="12" customHeight="1">
      <c r="B22" s="18"/>
      <c r="C22" s="19"/>
      <c r="D22" s="26" t="s">
        <v>39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5"/>
    </row>
    <row r="23" spans="2:57" ht="16.5" customHeight="1">
      <c r="B23" s="18"/>
      <c r="C23" s="19"/>
      <c r="D23" s="19"/>
      <c r="E23" s="270" t="s">
        <v>1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19"/>
      <c r="AP23" s="19"/>
      <c r="AQ23" s="19"/>
      <c r="AR23" s="17"/>
      <c r="BE23" s="245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5"/>
    </row>
    <row r="25" spans="2:57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5"/>
    </row>
    <row r="26" spans="2:57" s="1" customFormat="1" ht="25.9" customHeight="1">
      <c r="B26" s="31"/>
      <c r="C26" s="32"/>
      <c r="D26" s="33" t="s">
        <v>40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47">
        <f>ROUND(AG94,2)</f>
        <v>0</v>
      </c>
      <c r="AL26" s="248"/>
      <c r="AM26" s="248"/>
      <c r="AN26" s="248"/>
      <c r="AO26" s="248"/>
      <c r="AP26" s="32"/>
      <c r="AQ26" s="32"/>
      <c r="AR26" s="35"/>
      <c r="BE26" s="245"/>
    </row>
    <row r="27" spans="2:57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45"/>
    </row>
    <row r="28" spans="2:57" s="1" customFormat="1" ht="12.7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71" t="s">
        <v>41</v>
      </c>
      <c r="M28" s="271"/>
      <c r="N28" s="271"/>
      <c r="O28" s="271"/>
      <c r="P28" s="271"/>
      <c r="Q28" s="32"/>
      <c r="R28" s="32"/>
      <c r="S28" s="32"/>
      <c r="T28" s="32"/>
      <c r="U28" s="32"/>
      <c r="V28" s="32"/>
      <c r="W28" s="271" t="s">
        <v>42</v>
      </c>
      <c r="X28" s="271"/>
      <c r="Y28" s="271"/>
      <c r="Z28" s="271"/>
      <c r="AA28" s="271"/>
      <c r="AB28" s="271"/>
      <c r="AC28" s="271"/>
      <c r="AD28" s="271"/>
      <c r="AE28" s="271"/>
      <c r="AF28" s="32"/>
      <c r="AG28" s="32"/>
      <c r="AH28" s="32"/>
      <c r="AI28" s="32"/>
      <c r="AJ28" s="32"/>
      <c r="AK28" s="271" t="s">
        <v>43</v>
      </c>
      <c r="AL28" s="271"/>
      <c r="AM28" s="271"/>
      <c r="AN28" s="271"/>
      <c r="AO28" s="271"/>
      <c r="AP28" s="32"/>
      <c r="AQ28" s="32"/>
      <c r="AR28" s="35"/>
      <c r="BE28" s="245"/>
    </row>
    <row r="29" spans="2:57" s="2" customFormat="1" ht="14.45" customHeight="1">
      <c r="B29" s="36"/>
      <c r="C29" s="37"/>
      <c r="D29" s="26" t="s">
        <v>44</v>
      </c>
      <c r="E29" s="37"/>
      <c r="F29" s="26" t="s">
        <v>45</v>
      </c>
      <c r="G29" s="37"/>
      <c r="H29" s="37"/>
      <c r="I29" s="37"/>
      <c r="J29" s="37"/>
      <c r="K29" s="37"/>
      <c r="L29" s="272">
        <v>0.21</v>
      </c>
      <c r="M29" s="243"/>
      <c r="N29" s="243"/>
      <c r="O29" s="243"/>
      <c r="P29" s="243"/>
      <c r="Q29" s="37"/>
      <c r="R29" s="37"/>
      <c r="S29" s="37"/>
      <c r="T29" s="37"/>
      <c r="U29" s="37"/>
      <c r="V29" s="37"/>
      <c r="W29" s="242">
        <f>ROUND(AZ94,2)</f>
        <v>0</v>
      </c>
      <c r="X29" s="243"/>
      <c r="Y29" s="243"/>
      <c r="Z29" s="243"/>
      <c r="AA29" s="243"/>
      <c r="AB29" s="243"/>
      <c r="AC29" s="243"/>
      <c r="AD29" s="243"/>
      <c r="AE29" s="243"/>
      <c r="AF29" s="37"/>
      <c r="AG29" s="37"/>
      <c r="AH29" s="37"/>
      <c r="AI29" s="37"/>
      <c r="AJ29" s="37"/>
      <c r="AK29" s="242">
        <f>ROUND(AV94,2)</f>
        <v>0</v>
      </c>
      <c r="AL29" s="243"/>
      <c r="AM29" s="243"/>
      <c r="AN29" s="243"/>
      <c r="AO29" s="243"/>
      <c r="AP29" s="37"/>
      <c r="AQ29" s="37"/>
      <c r="AR29" s="38"/>
      <c r="BE29" s="246"/>
    </row>
    <row r="30" spans="2:57" s="2" customFormat="1" ht="14.45" customHeight="1">
      <c r="B30" s="36"/>
      <c r="C30" s="37"/>
      <c r="D30" s="37"/>
      <c r="E30" s="37"/>
      <c r="F30" s="26" t="s">
        <v>46</v>
      </c>
      <c r="G30" s="37"/>
      <c r="H30" s="37"/>
      <c r="I30" s="37"/>
      <c r="J30" s="37"/>
      <c r="K30" s="37"/>
      <c r="L30" s="272">
        <v>0.15</v>
      </c>
      <c r="M30" s="243"/>
      <c r="N30" s="243"/>
      <c r="O30" s="243"/>
      <c r="P30" s="243"/>
      <c r="Q30" s="37"/>
      <c r="R30" s="37"/>
      <c r="S30" s="37"/>
      <c r="T30" s="37"/>
      <c r="U30" s="37"/>
      <c r="V30" s="37"/>
      <c r="W30" s="242">
        <f>ROUND(BA94,2)</f>
        <v>0</v>
      </c>
      <c r="X30" s="243"/>
      <c r="Y30" s="243"/>
      <c r="Z30" s="243"/>
      <c r="AA30" s="243"/>
      <c r="AB30" s="243"/>
      <c r="AC30" s="243"/>
      <c r="AD30" s="243"/>
      <c r="AE30" s="243"/>
      <c r="AF30" s="37"/>
      <c r="AG30" s="37"/>
      <c r="AH30" s="37"/>
      <c r="AI30" s="37"/>
      <c r="AJ30" s="37"/>
      <c r="AK30" s="242">
        <f>ROUND(AW94,2)</f>
        <v>0</v>
      </c>
      <c r="AL30" s="243"/>
      <c r="AM30" s="243"/>
      <c r="AN30" s="243"/>
      <c r="AO30" s="243"/>
      <c r="AP30" s="37"/>
      <c r="AQ30" s="37"/>
      <c r="AR30" s="38"/>
      <c r="BE30" s="246"/>
    </row>
    <row r="31" spans="2:57" s="2" customFormat="1" ht="14.45" customHeight="1" hidden="1">
      <c r="B31" s="36"/>
      <c r="C31" s="37"/>
      <c r="D31" s="37"/>
      <c r="E31" s="37"/>
      <c r="F31" s="26" t="s">
        <v>47</v>
      </c>
      <c r="G31" s="37"/>
      <c r="H31" s="37"/>
      <c r="I31" s="37"/>
      <c r="J31" s="37"/>
      <c r="K31" s="37"/>
      <c r="L31" s="272">
        <v>0.21</v>
      </c>
      <c r="M31" s="243"/>
      <c r="N31" s="243"/>
      <c r="O31" s="243"/>
      <c r="P31" s="243"/>
      <c r="Q31" s="37"/>
      <c r="R31" s="37"/>
      <c r="S31" s="37"/>
      <c r="T31" s="37"/>
      <c r="U31" s="37"/>
      <c r="V31" s="37"/>
      <c r="W31" s="242">
        <f>ROUND(BB94,2)</f>
        <v>0</v>
      </c>
      <c r="X31" s="243"/>
      <c r="Y31" s="243"/>
      <c r="Z31" s="243"/>
      <c r="AA31" s="243"/>
      <c r="AB31" s="243"/>
      <c r="AC31" s="243"/>
      <c r="AD31" s="243"/>
      <c r="AE31" s="243"/>
      <c r="AF31" s="37"/>
      <c r="AG31" s="37"/>
      <c r="AH31" s="37"/>
      <c r="AI31" s="37"/>
      <c r="AJ31" s="37"/>
      <c r="AK31" s="242">
        <v>0</v>
      </c>
      <c r="AL31" s="243"/>
      <c r="AM31" s="243"/>
      <c r="AN31" s="243"/>
      <c r="AO31" s="243"/>
      <c r="AP31" s="37"/>
      <c r="AQ31" s="37"/>
      <c r="AR31" s="38"/>
      <c r="BE31" s="246"/>
    </row>
    <row r="32" spans="2:57" s="2" customFormat="1" ht="14.45" customHeight="1" hidden="1">
      <c r="B32" s="36"/>
      <c r="C32" s="37"/>
      <c r="D32" s="37"/>
      <c r="E32" s="37"/>
      <c r="F32" s="26" t="s">
        <v>48</v>
      </c>
      <c r="G32" s="37"/>
      <c r="H32" s="37"/>
      <c r="I32" s="37"/>
      <c r="J32" s="37"/>
      <c r="K32" s="37"/>
      <c r="L32" s="272">
        <v>0.15</v>
      </c>
      <c r="M32" s="243"/>
      <c r="N32" s="243"/>
      <c r="O32" s="243"/>
      <c r="P32" s="243"/>
      <c r="Q32" s="37"/>
      <c r="R32" s="37"/>
      <c r="S32" s="37"/>
      <c r="T32" s="37"/>
      <c r="U32" s="37"/>
      <c r="V32" s="37"/>
      <c r="W32" s="242">
        <f>ROUND(BC94,2)</f>
        <v>0</v>
      </c>
      <c r="X32" s="243"/>
      <c r="Y32" s="243"/>
      <c r="Z32" s="243"/>
      <c r="AA32" s="243"/>
      <c r="AB32" s="243"/>
      <c r="AC32" s="243"/>
      <c r="AD32" s="243"/>
      <c r="AE32" s="243"/>
      <c r="AF32" s="37"/>
      <c r="AG32" s="37"/>
      <c r="AH32" s="37"/>
      <c r="AI32" s="37"/>
      <c r="AJ32" s="37"/>
      <c r="AK32" s="242">
        <v>0</v>
      </c>
      <c r="AL32" s="243"/>
      <c r="AM32" s="243"/>
      <c r="AN32" s="243"/>
      <c r="AO32" s="243"/>
      <c r="AP32" s="37"/>
      <c r="AQ32" s="37"/>
      <c r="AR32" s="38"/>
      <c r="BE32" s="246"/>
    </row>
    <row r="33" spans="2:57" s="2" customFormat="1" ht="14.45" customHeight="1" hidden="1">
      <c r="B33" s="36"/>
      <c r="C33" s="37"/>
      <c r="D33" s="37"/>
      <c r="E33" s="37"/>
      <c r="F33" s="26" t="s">
        <v>49</v>
      </c>
      <c r="G33" s="37"/>
      <c r="H33" s="37"/>
      <c r="I33" s="37"/>
      <c r="J33" s="37"/>
      <c r="K33" s="37"/>
      <c r="L33" s="272">
        <v>0</v>
      </c>
      <c r="M33" s="243"/>
      <c r="N33" s="243"/>
      <c r="O33" s="243"/>
      <c r="P33" s="243"/>
      <c r="Q33" s="37"/>
      <c r="R33" s="37"/>
      <c r="S33" s="37"/>
      <c r="T33" s="37"/>
      <c r="U33" s="37"/>
      <c r="V33" s="37"/>
      <c r="W33" s="242">
        <f>ROUND(BD94,2)</f>
        <v>0</v>
      </c>
      <c r="X33" s="243"/>
      <c r="Y33" s="243"/>
      <c r="Z33" s="243"/>
      <c r="AA33" s="243"/>
      <c r="AB33" s="243"/>
      <c r="AC33" s="243"/>
      <c r="AD33" s="243"/>
      <c r="AE33" s="243"/>
      <c r="AF33" s="37"/>
      <c r="AG33" s="37"/>
      <c r="AH33" s="37"/>
      <c r="AI33" s="37"/>
      <c r="AJ33" s="37"/>
      <c r="AK33" s="242">
        <v>0</v>
      </c>
      <c r="AL33" s="243"/>
      <c r="AM33" s="243"/>
      <c r="AN33" s="243"/>
      <c r="AO33" s="243"/>
      <c r="AP33" s="37"/>
      <c r="AQ33" s="37"/>
      <c r="AR33" s="38"/>
      <c r="BE33" s="246"/>
    </row>
    <row r="34" spans="2:57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45"/>
    </row>
    <row r="35" spans="2:44" s="1" customFormat="1" ht="25.9" customHeight="1">
      <c r="B35" s="31"/>
      <c r="C35" s="39"/>
      <c r="D35" s="40" t="s">
        <v>50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51</v>
      </c>
      <c r="U35" s="41"/>
      <c r="V35" s="41"/>
      <c r="W35" s="41"/>
      <c r="X35" s="249" t="s">
        <v>52</v>
      </c>
      <c r="Y35" s="250"/>
      <c r="Z35" s="250"/>
      <c r="AA35" s="250"/>
      <c r="AB35" s="250"/>
      <c r="AC35" s="41"/>
      <c r="AD35" s="41"/>
      <c r="AE35" s="41"/>
      <c r="AF35" s="41"/>
      <c r="AG35" s="41"/>
      <c r="AH35" s="41"/>
      <c r="AI35" s="41"/>
      <c r="AJ35" s="41"/>
      <c r="AK35" s="251">
        <f>SUM(AK26:AK33)</f>
        <v>0</v>
      </c>
      <c r="AL35" s="250"/>
      <c r="AM35" s="250"/>
      <c r="AN35" s="250"/>
      <c r="AO35" s="252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14.4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</row>
    <row r="38" spans="2:44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1" customFormat="1" ht="14.45" customHeight="1">
      <c r="B49" s="31"/>
      <c r="C49" s="32"/>
      <c r="D49" s="43" t="s">
        <v>53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54</v>
      </c>
      <c r="AI49" s="44"/>
      <c r="AJ49" s="44"/>
      <c r="AK49" s="44"/>
      <c r="AL49" s="44"/>
      <c r="AM49" s="44"/>
      <c r="AN49" s="44"/>
      <c r="AO49" s="44"/>
      <c r="AP49" s="32"/>
      <c r="AQ49" s="32"/>
      <c r="AR49" s="35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2:44" s="1" customFormat="1" ht="12.75">
      <c r="B60" s="31"/>
      <c r="C60" s="32"/>
      <c r="D60" s="45" t="s">
        <v>55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5" t="s">
        <v>56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5" t="s">
        <v>55</v>
      </c>
      <c r="AI60" s="34"/>
      <c r="AJ60" s="34"/>
      <c r="AK60" s="34"/>
      <c r="AL60" s="34"/>
      <c r="AM60" s="45" t="s">
        <v>56</v>
      </c>
      <c r="AN60" s="34"/>
      <c r="AO60" s="34"/>
      <c r="AP60" s="32"/>
      <c r="AQ60" s="32"/>
      <c r="AR60" s="35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2:44" s="1" customFormat="1" ht="12.75">
      <c r="B64" s="31"/>
      <c r="C64" s="32"/>
      <c r="D64" s="43" t="s">
        <v>57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3" t="s">
        <v>58</v>
      </c>
      <c r="AI64" s="44"/>
      <c r="AJ64" s="44"/>
      <c r="AK64" s="44"/>
      <c r="AL64" s="44"/>
      <c r="AM64" s="44"/>
      <c r="AN64" s="44"/>
      <c r="AO64" s="44"/>
      <c r="AP64" s="32"/>
      <c r="AQ64" s="32"/>
      <c r="AR64" s="35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2:44" s="1" customFormat="1" ht="12.75">
      <c r="B75" s="31"/>
      <c r="C75" s="32"/>
      <c r="D75" s="45" t="s">
        <v>55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5" t="s">
        <v>56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5" t="s">
        <v>55</v>
      </c>
      <c r="AI75" s="34"/>
      <c r="AJ75" s="34"/>
      <c r="AK75" s="34"/>
      <c r="AL75" s="34"/>
      <c r="AM75" s="45" t="s">
        <v>56</v>
      </c>
      <c r="AN75" s="34"/>
      <c r="AO75" s="34"/>
      <c r="AP75" s="32"/>
      <c r="AQ75" s="32"/>
      <c r="AR75" s="35"/>
    </row>
    <row r="76" spans="2:44" s="1" customFormat="1" ht="11.25"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5"/>
    </row>
    <row r="77" spans="2:44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5"/>
    </row>
    <row r="81" spans="2:44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5"/>
    </row>
    <row r="82" spans="2:44" s="1" customFormat="1" ht="24.95" customHeight="1">
      <c r="B82" s="31"/>
      <c r="C82" s="20" t="s">
        <v>59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5"/>
    </row>
    <row r="83" spans="2:44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5"/>
    </row>
    <row r="84" spans="2:44" s="3" customFormat="1" ht="12" customHeight="1">
      <c r="B84" s="50"/>
      <c r="C84" s="26" t="s">
        <v>13</v>
      </c>
      <c r="D84" s="51"/>
      <c r="E84" s="51"/>
      <c r="F84" s="51"/>
      <c r="G84" s="51"/>
      <c r="H84" s="51"/>
      <c r="I84" s="51"/>
      <c r="J84" s="51"/>
      <c r="K84" s="51"/>
      <c r="L84" s="51" t="str">
        <f>K5</f>
        <v>P152018</v>
      </c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2"/>
    </row>
    <row r="85" spans="2:44" s="4" customFormat="1" ht="36.95" customHeight="1">
      <c r="B85" s="53"/>
      <c r="C85" s="54" t="s">
        <v>16</v>
      </c>
      <c r="D85" s="55"/>
      <c r="E85" s="55"/>
      <c r="F85" s="55"/>
      <c r="G85" s="55"/>
      <c r="H85" s="55"/>
      <c r="I85" s="55"/>
      <c r="J85" s="55"/>
      <c r="K85" s="55"/>
      <c r="L85" s="262" t="str">
        <f>K6</f>
        <v>Stavební úpravy komunikace a nová dešťová kanalizace v ulici Slovenská, Sokolov</v>
      </c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55"/>
      <c r="AQ85" s="55"/>
      <c r="AR85" s="56"/>
    </row>
    <row r="86" spans="2:44" s="1" customFormat="1" ht="6.9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5"/>
    </row>
    <row r="87" spans="2:44" s="1" customFormat="1" ht="12" customHeight="1">
      <c r="B87" s="31"/>
      <c r="C87" s="26" t="s">
        <v>20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>Sokolov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6" t="s">
        <v>22</v>
      </c>
      <c r="AJ87" s="32"/>
      <c r="AK87" s="32"/>
      <c r="AL87" s="32"/>
      <c r="AM87" s="264" t="str">
        <f>IF(AN8="","",AN8)</f>
        <v>31. 7. 2019</v>
      </c>
      <c r="AN87" s="264"/>
      <c r="AO87" s="32"/>
      <c r="AP87" s="32"/>
      <c r="AQ87" s="32"/>
      <c r="AR87" s="35"/>
    </row>
    <row r="88" spans="2:44" s="1" customFormat="1" ht="6.9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5"/>
    </row>
    <row r="89" spans="2:56" s="1" customFormat="1" ht="15.2" customHeight="1">
      <c r="B89" s="31"/>
      <c r="C89" s="26" t="s">
        <v>24</v>
      </c>
      <c r="D89" s="32"/>
      <c r="E89" s="32"/>
      <c r="F89" s="32"/>
      <c r="G89" s="32"/>
      <c r="H89" s="32"/>
      <c r="I89" s="32"/>
      <c r="J89" s="32"/>
      <c r="K89" s="32"/>
      <c r="L89" s="51" t="str">
        <f>IF(E11="","",E11)</f>
        <v>Město Sokolov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6" t="s">
        <v>32</v>
      </c>
      <c r="AJ89" s="32"/>
      <c r="AK89" s="32"/>
      <c r="AL89" s="32"/>
      <c r="AM89" s="260" t="str">
        <f>IF(E17="","",E17)</f>
        <v xml:space="preserve"> </v>
      </c>
      <c r="AN89" s="261"/>
      <c r="AO89" s="261"/>
      <c r="AP89" s="261"/>
      <c r="AQ89" s="32"/>
      <c r="AR89" s="35"/>
      <c r="AS89" s="254" t="s">
        <v>60</v>
      </c>
      <c r="AT89" s="255"/>
      <c r="AU89" s="59"/>
      <c r="AV89" s="59"/>
      <c r="AW89" s="59"/>
      <c r="AX89" s="59"/>
      <c r="AY89" s="59"/>
      <c r="AZ89" s="59"/>
      <c r="BA89" s="59"/>
      <c r="BB89" s="59"/>
      <c r="BC89" s="59"/>
      <c r="BD89" s="60"/>
    </row>
    <row r="90" spans="2:56" s="1" customFormat="1" ht="15.2" customHeight="1">
      <c r="B90" s="31"/>
      <c r="C90" s="26" t="s">
        <v>30</v>
      </c>
      <c r="D90" s="32"/>
      <c r="E90" s="32"/>
      <c r="F90" s="32"/>
      <c r="G90" s="32"/>
      <c r="H90" s="32"/>
      <c r="I90" s="32"/>
      <c r="J90" s="32"/>
      <c r="K90" s="32"/>
      <c r="L90" s="51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6" t="s">
        <v>35</v>
      </c>
      <c r="AJ90" s="32"/>
      <c r="AK90" s="32"/>
      <c r="AL90" s="32"/>
      <c r="AM90" s="260" t="str">
        <f>IF(E20="","",E20)</f>
        <v>GEOprojectKV s.r.o.</v>
      </c>
      <c r="AN90" s="261"/>
      <c r="AO90" s="261"/>
      <c r="AP90" s="261"/>
      <c r="AQ90" s="32"/>
      <c r="AR90" s="35"/>
      <c r="AS90" s="256"/>
      <c r="AT90" s="257"/>
      <c r="AU90" s="61"/>
      <c r="AV90" s="61"/>
      <c r="AW90" s="61"/>
      <c r="AX90" s="61"/>
      <c r="AY90" s="61"/>
      <c r="AZ90" s="61"/>
      <c r="BA90" s="61"/>
      <c r="BB90" s="61"/>
      <c r="BC90" s="61"/>
      <c r="BD90" s="62"/>
    </row>
    <row r="91" spans="2:56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5"/>
      <c r="AS91" s="258"/>
      <c r="AT91" s="259"/>
      <c r="AU91" s="63"/>
      <c r="AV91" s="63"/>
      <c r="AW91" s="63"/>
      <c r="AX91" s="63"/>
      <c r="AY91" s="63"/>
      <c r="AZ91" s="63"/>
      <c r="BA91" s="63"/>
      <c r="BB91" s="63"/>
      <c r="BC91" s="63"/>
      <c r="BD91" s="64"/>
    </row>
    <row r="92" spans="2:56" s="1" customFormat="1" ht="29.25" customHeight="1">
      <c r="B92" s="31"/>
      <c r="C92" s="273" t="s">
        <v>61</v>
      </c>
      <c r="D92" s="274"/>
      <c r="E92" s="274"/>
      <c r="F92" s="274"/>
      <c r="G92" s="274"/>
      <c r="H92" s="65"/>
      <c r="I92" s="275" t="s">
        <v>62</v>
      </c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6" t="s">
        <v>63</v>
      </c>
      <c r="AH92" s="274"/>
      <c r="AI92" s="274"/>
      <c r="AJ92" s="274"/>
      <c r="AK92" s="274"/>
      <c r="AL92" s="274"/>
      <c r="AM92" s="274"/>
      <c r="AN92" s="275" t="s">
        <v>64</v>
      </c>
      <c r="AO92" s="274"/>
      <c r="AP92" s="277"/>
      <c r="AQ92" s="66" t="s">
        <v>65</v>
      </c>
      <c r="AR92" s="35"/>
      <c r="AS92" s="67" t="s">
        <v>66</v>
      </c>
      <c r="AT92" s="68" t="s">
        <v>67</v>
      </c>
      <c r="AU92" s="68" t="s">
        <v>68</v>
      </c>
      <c r="AV92" s="68" t="s">
        <v>69</v>
      </c>
      <c r="AW92" s="68" t="s">
        <v>70</v>
      </c>
      <c r="AX92" s="68" t="s">
        <v>71</v>
      </c>
      <c r="AY92" s="68" t="s">
        <v>72</v>
      </c>
      <c r="AZ92" s="68" t="s">
        <v>73</v>
      </c>
      <c r="BA92" s="68" t="s">
        <v>74</v>
      </c>
      <c r="BB92" s="68" t="s">
        <v>75</v>
      </c>
      <c r="BC92" s="68" t="s">
        <v>76</v>
      </c>
      <c r="BD92" s="69" t="s">
        <v>77</v>
      </c>
    </row>
    <row r="93" spans="2:56" s="1" customFormat="1" ht="10.9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5"/>
      <c r="AS93" s="70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2"/>
    </row>
    <row r="94" spans="2:90" s="5" customFormat="1" ht="32.45" customHeight="1">
      <c r="B94" s="73"/>
      <c r="C94" s="74" t="s">
        <v>78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281">
        <f>ROUND(SUM(AG95:AG96),2)</f>
        <v>0</v>
      </c>
      <c r="AH94" s="281"/>
      <c r="AI94" s="281"/>
      <c r="AJ94" s="281"/>
      <c r="AK94" s="281"/>
      <c r="AL94" s="281"/>
      <c r="AM94" s="281"/>
      <c r="AN94" s="282">
        <f>SUM(AG94,AT94)</f>
        <v>0</v>
      </c>
      <c r="AO94" s="282"/>
      <c r="AP94" s="282"/>
      <c r="AQ94" s="77" t="s">
        <v>1</v>
      </c>
      <c r="AR94" s="78"/>
      <c r="AS94" s="79">
        <f>ROUND(SUM(AS95:AS96),2)</f>
        <v>0</v>
      </c>
      <c r="AT94" s="80">
        <f>ROUND(SUM(AV94:AW94),2)</f>
        <v>0</v>
      </c>
      <c r="AU94" s="81">
        <f>ROUND(SUM(AU95:AU96),5)</f>
        <v>0</v>
      </c>
      <c r="AV94" s="80">
        <f>ROUND(AZ94*L29,2)</f>
        <v>0</v>
      </c>
      <c r="AW94" s="80">
        <f>ROUND(BA94*L30,2)</f>
        <v>0</v>
      </c>
      <c r="AX94" s="80">
        <f>ROUND(BB94*L29,2)</f>
        <v>0</v>
      </c>
      <c r="AY94" s="80">
        <f>ROUND(BC94*L30,2)</f>
        <v>0</v>
      </c>
      <c r="AZ94" s="80">
        <f>ROUND(SUM(AZ95:AZ96),2)</f>
        <v>0</v>
      </c>
      <c r="BA94" s="80">
        <f>ROUND(SUM(BA95:BA96),2)</f>
        <v>0</v>
      </c>
      <c r="BB94" s="80">
        <f>ROUND(SUM(BB95:BB96),2)</f>
        <v>0</v>
      </c>
      <c r="BC94" s="80">
        <f>ROUND(SUM(BC95:BC96),2)</f>
        <v>0</v>
      </c>
      <c r="BD94" s="82">
        <f>ROUND(SUM(BD95:BD96),2)</f>
        <v>0</v>
      </c>
      <c r="BS94" s="83" t="s">
        <v>79</v>
      </c>
      <c r="BT94" s="83" t="s">
        <v>80</v>
      </c>
      <c r="BU94" s="84" t="s">
        <v>81</v>
      </c>
      <c r="BV94" s="83" t="s">
        <v>82</v>
      </c>
      <c r="BW94" s="83" t="s">
        <v>5</v>
      </c>
      <c r="BX94" s="83" t="s">
        <v>83</v>
      </c>
      <c r="CL94" s="83" t="s">
        <v>1</v>
      </c>
    </row>
    <row r="95" spans="1:91" s="6" customFormat="1" ht="16.5" customHeight="1">
      <c r="A95" s="85" t="s">
        <v>84</v>
      </c>
      <c r="B95" s="86"/>
      <c r="C95" s="87"/>
      <c r="D95" s="280" t="s">
        <v>85</v>
      </c>
      <c r="E95" s="280"/>
      <c r="F95" s="280"/>
      <c r="G95" s="280"/>
      <c r="H95" s="280"/>
      <c r="I95" s="88"/>
      <c r="J95" s="280" t="s">
        <v>86</v>
      </c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78">
        <f>'SO 101 - Komunikace a zpe...'!J32</f>
        <v>0</v>
      </c>
      <c r="AH95" s="279"/>
      <c r="AI95" s="279"/>
      <c r="AJ95" s="279"/>
      <c r="AK95" s="279"/>
      <c r="AL95" s="279"/>
      <c r="AM95" s="279"/>
      <c r="AN95" s="278">
        <f>SUM(AG95,AT95)</f>
        <v>0</v>
      </c>
      <c r="AO95" s="279"/>
      <c r="AP95" s="279"/>
      <c r="AQ95" s="89" t="s">
        <v>87</v>
      </c>
      <c r="AR95" s="90"/>
      <c r="AS95" s="91">
        <v>0</v>
      </c>
      <c r="AT95" s="92">
        <f>ROUND(SUM(AV95:AW95),2)</f>
        <v>0</v>
      </c>
      <c r="AU95" s="93">
        <f>'SO 101 - Komunikace a zpe...'!P132</f>
        <v>0</v>
      </c>
      <c r="AV95" s="92">
        <f>'SO 101 - Komunikace a zpe...'!J35</f>
        <v>0</v>
      </c>
      <c r="AW95" s="92">
        <f>'SO 101 - Komunikace a zpe...'!J36</f>
        <v>0</v>
      </c>
      <c r="AX95" s="92">
        <f>'SO 101 - Komunikace a zpe...'!J37</f>
        <v>0</v>
      </c>
      <c r="AY95" s="92">
        <f>'SO 101 - Komunikace a zpe...'!J38</f>
        <v>0</v>
      </c>
      <c r="AZ95" s="92">
        <f>'SO 101 - Komunikace a zpe...'!F35</f>
        <v>0</v>
      </c>
      <c r="BA95" s="92">
        <f>'SO 101 - Komunikace a zpe...'!F36</f>
        <v>0</v>
      </c>
      <c r="BB95" s="92">
        <f>'SO 101 - Komunikace a zpe...'!F37</f>
        <v>0</v>
      </c>
      <c r="BC95" s="92">
        <f>'SO 101 - Komunikace a zpe...'!F38</f>
        <v>0</v>
      </c>
      <c r="BD95" s="94">
        <f>'SO 101 - Komunikace a zpe...'!F39</f>
        <v>0</v>
      </c>
      <c r="BT95" s="95" t="s">
        <v>88</v>
      </c>
      <c r="BV95" s="95" t="s">
        <v>82</v>
      </c>
      <c r="BW95" s="95" t="s">
        <v>89</v>
      </c>
      <c r="BX95" s="95" t="s">
        <v>5</v>
      </c>
      <c r="CL95" s="95" t="s">
        <v>1</v>
      </c>
      <c r="CM95" s="95" t="s">
        <v>90</v>
      </c>
    </row>
    <row r="96" spans="1:91" s="6" customFormat="1" ht="16.5" customHeight="1">
      <c r="A96" s="85" t="s">
        <v>84</v>
      </c>
      <c r="B96" s="86"/>
      <c r="C96" s="87"/>
      <c r="D96" s="280" t="s">
        <v>91</v>
      </c>
      <c r="E96" s="280"/>
      <c r="F96" s="280"/>
      <c r="G96" s="280"/>
      <c r="H96" s="280"/>
      <c r="I96" s="88"/>
      <c r="J96" s="280" t="s">
        <v>92</v>
      </c>
      <c r="K96" s="280"/>
      <c r="L96" s="280"/>
      <c r="M96" s="280"/>
      <c r="N96" s="280"/>
      <c r="O96" s="280"/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278">
        <f>'SO 301 - Dešťová kanalizace'!J32</f>
        <v>0</v>
      </c>
      <c r="AH96" s="279"/>
      <c r="AI96" s="279"/>
      <c r="AJ96" s="279"/>
      <c r="AK96" s="279"/>
      <c r="AL96" s="279"/>
      <c r="AM96" s="279"/>
      <c r="AN96" s="278">
        <f>SUM(AG96,AT96)</f>
        <v>0</v>
      </c>
      <c r="AO96" s="279"/>
      <c r="AP96" s="279"/>
      <c r="AQ96" s="89" t="s">
        <v>87</v>
      </c>
      <c r="AR96" s="90"/>
      <c r="AS96" s="96">
        <v>0</v>
      </c>
      <c r="AT96" s="97">
        <f>ROUND(SUM(AV96:AW96),2)</f>
        <v>0</v>
      </c>
      <c r="AU96" s="98">
        <f>'SO 301 - Dešťová kanalizace'!P125</f>
        <v>0</v>
      </c>
      <c r="AV96" s="97">
        <f>'SO 301 - Dešťová kanalizace'!J35</f>
        <v>0</v>
      </c>
      <c r="AW96" s="97">
        <f>'SO 301 - Dešťová kanalizace'!J36</f>
        <v>0</v>
      </c>
      <c r="AX96" s="97">
        <f>'SO 301 - Dešťová kanalizace'!J37</f>
        <v>0</v>
      </c>
      <c r="AY96" s="97">
        <f>'SO 301 - Dešťová kanalizace'!J38</f>
        <v>0</v>
      </c>
      <c r="AZ96" s="97">
        <f>'SO 301 - Dešťová kanalizace'!F35</f>
        <v>0</v>
      </c>
      <c r="BA96" s="97">
        <f>'SO 301 - Dešťová kanalizace'!F36</f>
        <v>0</v>
      </c>
      <c r="BB96" s="97">
        <f>'SO 301 - Dešťová kanalizace'!F37</f>
        <v>0</v>
      </c>
      <c r="BC96" s="97">
        <f>'SO 301 - Dešťová kanalizace'!F38</f>
        <v>0</v>
      </c>
      <c r="BD96" s="99">
        <f>'SO 301 - Dešťová kanalizace'!F39</f>
        <v>0</v>
      </c>
      <c r="BT96" s="95" t="s">
        <v>88</v>
      </c>
      <c r="BV96" s="95" t="s">
        <v>82</v>
      </c>
      <c r="BW96" s="95" t="s">
        <v>93</v>
      </c>
      <c r="BX96" s="95" t="s">
        <v>5</v>
      </c>
      <c r="CL96" s="95" t="s">
        <v>1</v>
      </c>
      <c r="CM96" s="95" t="s">
        <v>90</v>
      </c>
    </row>
    <row r="97" spans="2:44" s="1" customFormat="1" ht="30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5"/>
    </row>
    <row r="98" spans="2:44" s="1" customFormat="1" ht="6.95" customHeight="1"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35"/>
    </row>
  </sheetData>
  <sheetProtection algorithmName="SHA-512" hashValue="3opoaUUVRAZueKlevc10yP/0OOE8XYqUUdXsXS+i9ZVaYBmXY5i4FCQRE0Lg/V6Qs7XzAVS5KgZYXQArif+DDQ==" saltValue="z+sMt5YfhWNbu3geaEHj7j0XSrfNcF3wR8UuGL/LCZ/jjcJjis4CGD7uJGmleZn31Zc1q4nS6GY21SR1PBnJ3A==" spinCount="100000" sheet="1" objects="1" scenarios="1" formatColumns="0" formatRows="0"/>
  <mergeCells count="46">
    <mergeCell ref="AN96:AP96"/>
    <mergeCell ref="AG96:AM96"/>
    <mergeCell ref="D96:H96"/>
    <mergeCell ref="J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0:P30"/>
    <mergeCell ref="L31:P31"/>
    <mergeCell ref="L32:P32"/>
    <mergeCell ref="L33:P33"/>
    <mergeCell ref="C92:G92"/>
    <mergeCell ref="I92:AF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SO 101 - Komunikace a zpe...'!C2" display="/"/>
    <hyperlink ref="A96" location="'SO 301 - Dešťová kanaliz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18"/>
  <sheetViews>
    <sheetView showGridLines="0" workbookViewId="0" topLeftCell="A1">
      <selection activeCell="I137" sqref="I13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89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90</v>
      </c>
    </row>
    <row r="4" spans="2:46" ht="24.95" customHeight="1">
      <c r="B4" s="17"/>
      <c r="D4" s="104" t="s">
        <v>94</v>
      </c>
      <c r="L4" s="17"/>
      <c r="M4" s="10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06" t="s">
        <v>16</v>
      </c>
      <c r="L6" s="17"/>
    </row>
    <row r="7" spans="2:12" ht="16.5" customHeight="1">
      <c r="B7" s="17"/>
      <c r="E7" s="283" t="str">
        <f>'Rekapitulace stavby'!K6</f>
        <v>Stavební úpravy komunikace a nová dešťová kanalizace v ulici Slovenská, Sokolov</v>
      </c>
      <c r="F7" s="284"/>
      <c r="G7" s="284"/>
      <c r="H7" s="284"/>
      <c r="L7" s="17"/>
    </row>
    <row r="8" spans="2:12" s="1" customFormat="1" ht="12" customHeight="1">
      <c r="B8" s="35"/>
      <c r="D8" s="106" t="s">
        <v>95</v>
      </c>
      <c r="I8" s="107"/>
      <c r="L8" s="35"/>
    </row>
    <row r="9" spans="2:12" s="1" customFormat="1" ht="36.95" customHeight="1">
      <c r="B9" s="35"/>
      <c r="E9" s="285" t="s">
        <v>96</v>
      </c>
      <c r="F9" s="286"/>
      <c r="G9" s="286"/>
      <c r="H9" s="286"/>
      <c r="I9" s="107"/>
      <c r="L9" s="35"/>
    </row>
    <row r="10" spans="2:12" s="1" customFormat="1" ht="11.25">
      <c r="B10" s="35"/>
      <c r="I10" s="107"/>
      <c r="L10" s="35"/>
    </row>
    <row r="11" spans="2:12" s="1" customFormat="1" ht="12" customHeight="1">
      <c r="B11" s="35"/>
      <c r="D11" s="106" t="s">
        <v>18</v>
      </c>
      <c r="F11" s="108" t="s">
        <v>1</v>
      </c>
      <c r="I11" s="109" t="s">
        <v>19</v>
      </c>
      <c r="J11" s="108" t="s">
        <v>1</v>
      </c>
      <c r="L11" s="35"/>
    </row>
    <row r="12" spans="2:12" s="1" customFormat="1" ht="12" customHeight="1">
      <c r="B12" s="35"/>
      <c r="D12" s="106" t="s">
        <v>20</v>
      </c>
      <c r="F12" s="108" t="s">
        <v>21</v>
      </c>
      <c r="I12" s="109" t="s">
        <v>22</v>
      </c>
      <c r="J12" s="110" t="str">
        <f>'Rekapitulace stavby'!AN8</f>
        <v>31. 7. 2019</v>
      </c>
      <c r="L12" s="35"/>
    </row>
    <row r="13" spans="2:12" s="1" customFormat="1" ht="10.9" customHeight="1">
      <c r="B13" s="35"/>
      <c r="I13" s="107"/>
      <c r="L13" s="35"/>
    </row>
    <row r="14" spans="2:12" s="1" customFormat="1" ht="12" customHeight="1">
      <c r="B14" s="35"/>
      <c r="D14" s="106" t="s">
        <v>24</v>
      </c>
      <c r="I14" s="109" t="s">
        <v>25</v>
      </c>
      <c r="J14" s="108" t="s">
        <v>26</v>
      </c>
      <c r="L14" s="35"/>
    </row>
    <row r="15" spans="2:12" s="1" customFormat="1" ht="18" customHeight="1">
      <c r="B15" s="35"/>
      <c r="E15" s="108" t="s">
        <v>27</v>
      </c>
      <c r="I15" s="109" t="s">
        <v>28</v>
      </c>
      <c r="J15" s="108" t="s">
        <v>29</v>
      </c>
      <c r="L15" s="35"/>
    </row>
    <row r="16" spans="2:12" s="1" customFormat="1" ht="6.95" customHeight="1">
      <c r="B16" s="35"/>
      <c r="I16" s="107"/>
      <c r="L16" s="35"/>
    </row>
    <row r="17" spans="2:12" s="1" customFormat="1" ht="12" customHeight="1">
      <c r="B17" s="35"/>
      <c r="D17" s="106" t="s">
        <v>30</v>
      </c>
      <c r="I17" s="109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87" t="str">
        <f>'Rekapitulace stavby'!E14</f>
        <v>Vyplň údaj</v>
      </c>
      <c r="F18" s="288"/>
      <c r="G18" s="288"/>
      <c r="H18" s="288"/>
      <c r="I18" s="109" t="s">
        <v>28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7"/>
      <c r="L19" s="35"/>
    </row>
    <row r="20" spans="2:12" s="1" customFormat="1" ht="12" customHeight="1">
      <c r="B20" s="35"/>
      <c r="D20" s="106" t="s">
        <v>32</v>
      </c>
      <c r="I20" s="109" t="s">
        <v>25</v>
      </c>
      <c r="J20" s="108" t="s">
        <v>36</v>
      </c>
      <c r="L20" s="35"/>
    </row>
    <row r="21" spans="2:12" s="1" customFormat="1" ht="18" customHeight="1">
      <c r="B21" s="35"/>
      <c r="E21" s="108" t="s">
        <v>37</v>
      </c>
      <c r="I21" s="109" t="s">
        <v>28</v>
      </c>
      <c r="J21" s="108" t="s">
        <v>38</v>
      </c>
      <c r="L21" s="35"/>
    </row>
    <row r="22" spans="2:12" s="1" customFormat="1" ht="6.95" customHeight="1">
      <c r="B22" s="35"/>
      <c r="I22" s="107"/>
      <c r="L22" s="35"/>
    </row>
    <row r="23" spans="2:12" s="1" customFormat="1" ht="12" customHeight="1">
      <c r="B23" s="35"/>
      <c r="D23" s="106" t="s">
        <v>35</v>
      </c>
      <c r="I23" s="109" t="s">
        <v>25</v>
      </c>
      <c r="J23" s="108" t="s">
        <v>36</v>
      </c>
      <c r="L23" s="35"/>
    </row>
    <row r="24" spans="2:12" s="1" customFormat="1" ht="18" customHeight="1">
      <c r="B24" s="35"/>
      <c r="E24" s="108" t="s">
        <v>37</v>
      </c>
      <c r="I24" s="109" t="s">
        <v>28</v>
      </c>
      <c r="J24" s="108" t="s">
        <v>38</v>
      </c>
      <c r="L24" s="35"/>
    </row>
    <row r="25" spans="2:12" s="1" customFormat="1" ht="6.95" customHeight="1">
      <c r="B25" s="35"/>
      <c r="I25" s="107"/>
      <c r="L25" s="35"/>
    </row>
    <row r="26" spans="2:12" s="1" customFormat="1" ht="12" customHeight="1">
      <c r="B26" s="35"/>
      <c r="D26" s="106" t="s">
        <v>39</v>
      </c>
      <c r="I26" s="107"/>
      <c r="L26" s="35"/>
    </row>
    <row r="27" spans="2:12" s="7" customFormat="1" ht="16.5" customHeight="1">
      <c r="B27" s="111"/>
      <c r="E27" s="289" t="s">
        <v>1</v>
      </c>
      <c r="F27" s="289"/>
      <c r="G27" s="289"/>
      <c r="H27" s="289"/>
      <c r="I27" s="112"/>
      <c r="L27" s="111"/>
    </row>
    <row r="28" spans="2:12" s="1" customFormat="1" ht="6.95" customHeight="1">
      <c r="B28" s="35"/>
      <c r="I28" s="107"/>
      <c r="L28" s="35"/>
    </row>
    <row r="29" spans="2:12" s="1" customFormat="1" ht="6.95" customHeight="1">
      <c r="B29" s="35"/>
      <c r="D29" s="59"/>
      <c r="E29" s="59"/>
      <c r="F29" s="59"/>
      <c r="G29" s="59"/>
      <c r="H29" s="59"/>
      <c r="I29" s="113"/>
      <c r="J29" s="59"/>
      <c r="K29" s="59"/>
      <c r="L29" s="35"/>
    </row>
    <row r="30" spans="2:12" s="1" customFormat="1" ht="14.45" customHeight="1">
      <c r="B30" s="35"/>
      <c r="D30" s="108" t="s">
        <v>97</v>
      </c>
      <c r="I30" s="107"/>
      <c r="J30" s="114">
        <f>J96</f>
        <v>0</v>
      </c>
      <c r="L30" s="35"/>
    </row>
    <row r="31" spans="2:12" s="1" customFormat="1" ht="14.45" customHeight="1">
      <c r="B31" s="35"/>
      <c r="D31" s="115" t="s">
        <v>98</v>
      </c>
      <c r="I31" s="107"/>
      <c r="J31" s="114">
        <f>J106</f>
        <v>0</v>
      </c>
      <c r="L31" s="35"/>
    </row>
    <row r="32" spans="2:12" s="1" customFormat="1" ht="25.35" customHeight="1">
      <c r="B32" s="35"/>
      <c r="D32" s="116" t="s">
        <v>40</v>
      </c>
      <c r="I32" s="107"/>
      <c r="J32" s="117">
        <f>ROUND(J30+J31,2)</f>
        <v>0</v>
      </c>
      <c r="L32" s="35"/>
    </row>
    <row r="33" spans="2:12" s="1" customFormat="1" ht="6.95" customHeight="1">
      <c r="B33" s="35"/>
      <c r="D33" s="59"/>
      <c r="E33" s="59"/>
      <c r="F33" s="59"/>
      <c r="G33" s="59"/>
      <c r="H33" s="59"/>
      <c r="I33" s="113"/>
      <c r="J33" s="59"/>
      <c r="K33" s="59"/>
      <c r="L33" s="35"/>
    </row>
    <row r="34" spans="2:12" s="1" customFormat="1" ht="14.45" customHeight="1">
      <c r="B34" s="35"/>
      <c r="F34" s="118" t="s">
        <v>42</v>
      </c>
      <c r="I34" s="119" t="s">
        <v>41</v>
      </c>
      <c r="J34" s="118" t="s">
        <v>43</v>
      </c>
      <c r="L34" s="35"/>
    </row>
    <row r="35" spans="2:12" s="1" customFormat="1" ht="14.45" customHeight="1">
      <c r="B35" s="35"/>
      <c r="D35" s="120" t="s">
        <v>44</v>
      </c>
      <c r="E35" s="106" t="s">
        <v>45</v>
      </c>
      <c r="F35" s="121">
        <f>ROUND((SUM(BE106:BE112)+SUM(BE132:BE217)),2)</f>
        <v>0</v>
      </c>
      <c r="I35" s="122">
        <v>0.21</v>
      </c>
      <c r="J35" s="121">
        <f>ROUND(((SUM(BE106:BE112)+SUM(BE132:BE217))*I35),2)</f>
        <v>0</v>
      </c>
      <c r="L35" s="35"/>
    </row>
    <row r="36" spans="2:12" s="1" customFormat="1" ht="14.45" customHeight="1">
      <c r="B36" s="35"/>
      <c r="E36" s="106" t="s">
        <v>46</v>
      </c>
      <c r="F36" s="121">
        <f>ROUND((SUM(BF106:BF112)+SUM(BF132:BF217)),2)</f>
        <v>0</v>
      </c>
      <c r="I36" s="122">
        <v>0.15</v>
      </c>
      <c r="J36" s="121">
        <f>ROUND(((SUM(BF106:BF112)+SUM(BF132:BF217))*I36),2)</f>
        <v>0</v>
      </c>
      <c r="L36" s="35"/>
    </row>
    <row r="37" spans="2:12" s="1" customFormat="1" ht="14.45" customHeight="1" hidden="1">
      <c r="B37" s="35"/>
      <c r="E37" s="106" t="s">
        <v>47</v>
      </c>
      <c r="F37" s="121">
        <f>ROUND((SUM(BG106:BG112)+SUM(BG132:BG217)),2)</f>
        <v>0</v>
      </c>
      <c r="I37" s="122">
        <v>0.21</v>
      </c>
      <c r="J37" s="121">
        <f>0</f>
        <v>0</v>
      </c>
      <c r="L37" s="35"/>
    </row>
    <row r="38" spans="2:12" s="1" customFormat="1" ht="14.45" customHeight="1" hidden="1">
      <c r="B38" s="35"/>
      <c r="E38" s="106" t="s">
        <v>48</v>
      </c>
      <c r="F38" s="121">
        <f>ROUND((SUM(BH106:BH112)+SUM(BH132:BH217)),2)</f>
        <v>0</v>
      </c>
      <c r="I38" s="122">
        <v>0.15</v>
      </c>
      <c r="J38" s="121">
        <f>0</f>
        <v>0</v>
      </c>
      <c r="L38" s="35"/>
    </row>
    <row r="39" spans="2:12" s="1" customFormat="1" ht="14.45" customHeight="1" hidden="1">
      <c r="B39" s="35"/>
      <c r="E39" s="106" t="s">
        <v>49</v>
      </c>
      <c r="F39" s="121">
        <f>ROUND((SUM(BI106:BI112)+SUM(BI132:BI217)),2)</f>
        <v>0</v>
      </c>
      <c r="I39" s="122">
        <v>0</v>
      </c>
      <c r="J39" s="121">
        <f>0</f>
        <v>0</v>
      </c>
      <c r="L39" s="35"/>
    </row>
    <row r="40" spans="2:12" s="1" customFormat="1" ht="6.95" customHeight="1">
      <c r="B40" s="35"/>
      <c r="I40" s="107"/>
      <c r="L40" s="35"/>
    </row>
    <row r="41" spans="2:12" s="1" customFormat="1" ht="25.35" customHeight="1">
      <c r="B41" s="35"/>
      <c r="C41" s="123"/>
      <c r="D41" s="124" t="s">
        <v>50</v>
      </c>
      <c r="E41" s="125"/>
      <c r="F41" s="125"/>
      <c r="G41" s="126" t="s">
        <v>51</v>
      </c>
      <c r="H41" s="127" t="s">
        <v>52</v>
      </c>
      <c r="I41" s="128"/>
      <c r="J41" s="129">
        <f>SUM(J32:J39)</f>
        <v>0</v>
      </c>
      <c r="K41" s="130"/>
      <c r="L41" s="35"/>
    </row>
    <row r="42" spans="2:12" s="1" customFormat="1" ht="14.45" customHeight="1">
      <c r="B42" s="35"/>
      <c r="I42" s="107"/>
      <c r="L42" s="35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35"/>
      <c r="D50" s="131" t="s">
        <v>53</v>
      </c>
      <c r="E50" s="132"/>
      <c r="F50" s="132"/>
      <c r="G50" s="131" t="s">
        <v>54</v>
      </c>
      <c r="H50" s="132"/>
      <c r="I50" s="133"/>
      <c r="J50" s="132"/>
      <c r="K50" s="132"/>
      <c r="L50" s="35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35"/>
      <c r="D61" s="134" t="s">
        <v>55</v>
      </c>
      <c r="E61" s="135"/>
      <c r="F61" s="136" t="s">
        <v>56</v>
      </c>
      <c r="G61" s="134" t="s">
        <v>55</v>
      </c>
      <c r="H61" s="135"/>
      <c r="I61" s="137"/>
      <c r="J61" s="138" t="s">
        <v>56</v>
      </c>
      <c r="K61" s="135"/>
      <c r="L61" s="35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35"/>
      <c r="D65" s="131" t="s">
        <v>57</v>
      </c>
      <c r="E65" s="132"/>
      <c r="F65" s="132"/>
      <c r="G65" s="131" t="s">
        <v>58</v>
      </c>
      <c r="H65" s="132"/>
      <c r="I65" s="133"/>
      <c r="J65" s="132"/>
      <c r="K65" s="132"/>
      <c r="L65" s="35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35"/>
      <c r="D76" s="134" t="s">
        <v>55</v>
      </c>
      <c r="E76" s="135"/>
      <c r="F76" s="136" t="s">
        <v>56</v>
      </c>
      <c r="G76" s="134" t="s">
        <v>55</v>
      </c>
      <c r="H76" s="135"/>
      <c r="I76" s="137"/>
      <c r="J76" s="138" t="s">
        <v>56</v>
      </c>
      <c r="K76" s="135"/>
      <c r="L76" s="35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5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5"/>
    </row>
    <row r="82" spans="2:12" s="1" customFormat="1" ht="24.95" customHeight="1">
      <c r="B82" s="31"/>
      <c r="C82" s="20" t="s">
        <v>99</v>
      </c>
      <c r="D82" s="32"/>
      <c r="E82" s="32"/>
      <c r="F82" s="32"/>
      <c r="G82" s="32"/>
      <c r="H82" s="32"/>
      <c r="I82" s="107"/>
      <c r="J82" s="32"/>
      <c r="K82" s="32"/>
      <c r="L82" s="35"/>
    </row>
    <row r="83" spans="2:12" s="1" customFormat="1" ht="6.95" customHeight="1">
      <c r="B83" s="31"/>
      <c r="C83" s="32"/>
      <c r="D83" s="32"/>
      <c r="E83" s="32"/>
      <c r="F83" s="32"/>
      <c r="G83" s="32"/>
      <c r="H83" s="32"/>
      <c r="I83" s="107"/>
      <c r="J83" s="32"/>
      <c r="K83" s="32"/>
      <c r="L83" s="35"/>
    </row>
    <row r="84" spans="2:12" s="1" customFormat="1" ht="12" customHeight="1">
      <c r="B84" s="31"/>
      <c r="C84" s="26" t="s">
        <v>16</v>
      </c>
      <c r="D84" s="32"/>
      <c r="E84" s="32"/>
      <c r="F84" s="32"/>
      <c r="G84" s="32"/>
      <c r="H84" s="32"/>
      <c r="I84" s="107"/>
      <c r="J84" s="32"/>
      <c r="K84" s="32"/>
      <c r="L84" s="35"/>
    </row>
    <row r="85" spans="2:12" s="1" customFormat="1" ht="16.5" customHeight="1">
      <c r="B85" s="31"/>
      <c r="C85" s="32"/>
      <c r="D85" s="32"/>
      <c r="E85" s="290" t="str">
        <f>E7</f>
        <v>Stavební úpravy komunikace a nová dešťová kanalizace v ulici Slovenská, Sokolov</v>
      </c>
      <c r="F85" s="291"/>
      <c r="G85" s="291"/>
      <c r="H85" s="291"/>
      <c r="I85" s="107"/>
      <c r="J85" s="32"/>
      <c r="K85" s="32"/>
      <c r="L85" s="35"/>
    </row>
    <row r="86" spans="2:12" s="1" customFormat="1" ht="12" customHeight="1">
      <c r="B86" s="31"/>
      <c r="C86" s="26" t="s">
        <v>95</v>
      </c>
      <c r="D86" s="32"/>
      <c r="E86" s="32"/>
      <c r="F86" s="32"/>
      <c r="G86" s="32"/>
      <c r="H86" s="32"/>
      <c r="I86" s="107"/>
      <c r="J86" s="32"/>
      <c r="K86" s="32"/>
      <c r="L86" s="35"/>
    </row>
    <row r="87" spans="2:12" s="1" customFormat="1" ht="16.5" customHeight="1">
      <c r="B87" s="31"/>
      <c r="C87" s="32"/>
      <c r="D87" s="32"/>
      <c r="E87" s="262" t="str">
        <f>E9</f>
        <v>SO 101 - Komunikace a zpevněné plochy</v>
      </c>
      <c r="F87" s="292"/>
      <c r="G87" s="292"/>
      <c r="H87" s="292"/>
      <c r="I87" s="107"/>
      <c r="J87" s="32"/>
      <c r="K87" s="32"/>
      <c r="L87" s="35"/>
    </row>
    <row r="88" spans="2:12" s="1" customFormat="1" ht="6.95" customHeight="1">
      <c r="B88" s="31"/>
      <c r="C88" s="32"/>
      <c r="D88" s="32"/>
      <c r="E88" s="32"/>
      <c r="F88" s="32"/>
      <c r="G88" s="32"/>
      <c r="H88" s="32"/>
      <c r="I88" s="107"/>
      <c r="J88" s="32"/>
      <c r="K88" s="32"/>
      <c r="L88" s="35"/>
    </row>
    <row r="89" spans="2:12" s="1" customFormat="1" ht="12" customHeight="1">
      <c r="B89" s="31"/>
      <c r="C89" s="26" t="s">
        <v>20</v>
      </c>
      <c r="D89" s="32"/>
      <c r="E89" s="32"/>
      <c r="F89" s="24" t="str">
        <f>F12</f>
        <v>Sokolov</v>
      </c>
      <c r="G89" s="32"/>
      <c r="H89" s="32"/>
      <c r="I89" s="109" t="s">
        <v>22</v>
      </c>
      <c r="J89" s="58" t="str">
        <f>IF(J12="","",J12)</f>
        <v>31. 7. 2019</v>
      </c>
      <c r="K89" s="32"/>
      <c r="L89" s="35"/>
    </row>
    <row r="90" spans="2:12" s="1" customFormat="1" ht="6.95" customHeight="1">
      <c r="B90" s="31"/>
      <c r="C90" s="32"/>
      <c r="D90" s="32"/>
      <c r="E90" s="32"/>
      <c r="F90" s="32"/>
      <c r="G90" s="32"/>
      <c r="H90" s="32"/>
      <c r="I90" s="107"/>
      <c r="J90" s="32"/>
      <c r="K90" s="32"/>
      <c r="L90" s="35"/>
    </row>
    <row r="91" spans="2:12" s="1" customFormat="1" ht="27.95" customHeight="1">
      <c r="B91" s="31"/>
      <c r="C91" s="26" t="s">
        <v>24</v>
      </c>
      <c r="D91" s="32"/>
      <c r="E91" s="32"/>
      <c r="F91" s="24" t="str">
        <f>E15</f>
        <v>Město Sokolov</v>
      </c>
      <c r="G91" s="32"/>
      <c r="H91" s="32"/>
      <c r="I91" s="109" t="s">
        <v>32</v>
      </c>
      <c r="J91" s="29" t="str">
        <f>E21</f>
        <v>GEOprojectKV s.r.o.</v>
      </c>
      <c r="K91" s="32"/>
      <c r="L91" s="35"/>
    </row>
    <row r="92" spans="2:12" s="1" customFormat="1" ht="27.95" customHeight="1">
      <c r="B92" s="31"/>
      <c r="C92" s="26" t="s">
        <v>30</v>
      </c>
      <c r="D92" s="32"/>
      <c r="E92" s="32"/>
      <c r="F92" s="24" t="str">
        <f>IF(E18="","",E18)</f>
        <v>Vyplň údaj</v>
      </c>
      <c r="G92" s="32"/>
      <c r="H92" s="32"/>
      <c r="I92" s="109" t="s">
        <v>35</v>
      </c>
      <c r="J92" s="29" t="str">
        <f>E24</f>
        <v>GEOprojectKV s.r.o.</v>
      </c>
      <c r="K92" s="32"/>
      <c r="L92" s="35"/>
    </row>
    <row r="93" spans="2:12" s="1" customFormat="1" ht="10.35" customHeight="1">
      <c r="B93" s="31"/>
      <c r="C93" s="32"/>
      <c r="D93" s="32"/>
      <c r="E93" s="32"/>
      <c r="F93" s="32"/>
      <c r="G93" s="32"/>
      <c r="H93" s="32"/>
      <c r="I93" s="107"/>
      <c r="J93" s="32"/>
      <c r="K93" s="32"/>
      <c r="L93" s="35"/>
    </row>
    <row r="94" spans="2:12" s="1" customFormat="1" ht="29.25" customHeight="1">
      <c r="B94" s="31"/>
      <c r="C94" s="145" t="s">
        <v>100</v>
      </c>
      <c r="D94" s="146"/>
      <c r="E94" s="146"/>
      <c r="F94" s="146"/>
      <c r="G94" s="146"/>
      <c r="H94" s="146"/>
      <c r="I94" s="147"/>
      <c r="J94" s="148" t="s">
        <v>101</v>
      </c>
      <c r="K94" s="146"/>
      <c r="L94" s="35"/>
    </row>
    <row r="95" spans="2:12" s="1" customFormat="1" ht="10.35" customHeight="1">
      <c r="B95" s="31"/>
      <c r="C95" s="32"/>
      <c r="D95" s="32"/>
      <c r="E95" s="32"/>
      <c r="F95" s="32"/>
      <c r="G95" s="32"/>
      <c r="H95" s="32"/>
      <c r="I95" s="107"/>
      <c r="J95" s="32"/>
      <c r="K95" s="32"/>
      <c r="L95" s="35"/>
    </row>
    <row r="96" spans="2:47" s="1" customFormat="1" ht="22.9" customHeight="1">
      <c r="B96" s="31"/>
      <c r="C96" s="149" t="s">
        <v>102</v>
      </c>
      <c r="D96" s="32"/>
      <c r="E96" s="32"/>
      <c r="F96" s="32"/>
      <c r="G96" s="32"/>
      <c r="H96" s="32"/>
      <c r="I96" s="107"/>
      <c r="J96" s="76">
        <f>J132</f>
        <v>0</v>
      </c>
      <c r="K96" s="32"/>
      <c r="L96" s="35"/>
      <c r="AU96" s="14" t="s">
        <v>103</v>
      </c>
    </row>
    <row r="97" spans="2:12" s="8" customFormat="1" ht="24.95" customHeight="1">
      <c r="B97" s="150"/>
      <c r="C97" s="151"/>
      <c r="D97" s="152" t="s">
        <v>104</v>
      </c>
      <c r="E97" s="153"/>
      <c r="F97" s="153"/>
      <c r="G97" s="153"/>
      <c r="H97" s="153"/>
      <c r="I97" s="154"/>
      <c r="J97" s="155">
        <f>J133</f>
        <v>0</v>
      </c>
      <c r="K97" s="151"/>
      <c r="L97" s="156"/>
    </row>
    <row r="98" spans="2:12" s="9" customFormat="1" ht="19.9" customHeight="1">
      <c r="B98" s="157"/>
      <c r="C98" s="158"/>
      <c r="D98" s="159" t="s">
        <v>105</v>
      </c>
      <c r="E98" s="160"/>
      <c r="F98" s="160"/>
      <c r="G98" s="160"/>
      <c r="H98" s="160"/>
      <c r="I98" s="161"/>
      <c r="J98" s="162">
        <f>J134</f>
        <v>0</v>
      </c>
      <c r="K98" s="158"/>
      <c r="L98" s="163"/>
    </row>
    <row r="99" spans="2:12" s="9" customFormat="1" ht="19.9" customHeight="1">
      <c r="B99" s="157"/>
      <c r="C99" s="158"/>
      <c r="D99" s="159" t="s">
        <v>106</v>
      </c>
      <c r="E99" s="160"/>
      <c r="F99" s="160"/>
      <c r="G99" s="160"/>
      <c r="H99" s="160"/>
      <c r="I99" s="161"/>
      <c r="J99" s="162">
        <f>J161</f>
        <v>0</v>
      </c>
      <c r="K99" s="158"/>
      <c r="L99" s="163"/>
    </row>
    <row r="100" spans="2:12" s="9" customFormat="1" ht="19.9" customHeight="1">
      <c r="B100" s="157"/>
      <c r="C100" s="158"/>
      <c r="D100" s="159" t="s">
        <v>107</v>
      </c>
      <c r="E100" s="160"/>
      <c r="F100" s="160"/>
      <c r="G100" s="160"/>
      <c r="H100" s="160"/>
      <c r="I100" s="161"/>
      <c r="J100" s="162">
        <f>J180</f>
        <v>0</v>
      </c>
      <c r="K100" s="158"/>
      <c r="L100" s="163"/>
    </row>
    <row r="101" spans="2:12" s="9" customFormat="1" ht="19.9" customHeight="1">
      <c r="B101" s="157"/>
      <c r="C101" s="158"/>
      <c r="D101" s="159" t="s">
        <v>108</v>
      </c>
      <c r="E101" s="160"/>
      <c r="F101" s="160"/>
      <c r="G101" s="160"/>
      <c r="H101" s="160"/>
      <c r="I101" s="161"/>
      <c r="J101" s="162">
        <f>J182</f>
        <v>0</v>
      </c>
      <c r="K101" s="158"/>
      <c r="L101" s="163"/>
    </row>
    <row r="102" spans="2:12" s="9" customFormat="1" ht="19.9" customHeight="1">
      <c r="B102" s="157"/>
      <c r="C102" s="158"/>
      <c r="D102" s="159" t="s">
        <v>109</v>
      </c>
      <c r="E102" s="160"/>
      <c r="F102" s="160"/>
      <c r="G102" s="160"/>
      <c r="H102" s="160"/>
      <c r="I102" s="161"/>
      <c r="J102" s="162">
        <f>J207</f>
        <v>0</v>
      </c>
      <c r="K102" s="158"/>
      <c r="L102" s="163"/>
    </row>
    <row r="103" spans="2:12" s="9" customFormat="1" ht="19.9" customHeight="1">
      <c r="B103" s="157"/>
      <c r="C103" s="158"/>
      <c r="D103" s="159" t="s">
        <v>110</v>
      </c>
      <c r="E103" s="160"/>
      <c r="F103" s="160"/>
      <c r="G103" s="160"/>
      <c r="H103" s="160"/>
      <c r="I103" s="161"/>
      <c r="J103" s="162">
        <f>J216</f>
        <v>0</v>
      </c>
      <c r="K103" s="158"/>
      <c r="L103" s="163"/>
    </row>
    <row r="104" spans="2:12" s="1" customFormat="1" ht="21.75" customHeight="1">
      <c r="B104" s="31"/>
      <c r="C104" s="32"/>
      <c r="D104" s="32"/>
      <c r="E104" s="32"/>
      <c r="F104" s="32"/>
      <c r="G104" s="32"/>
      <c r="H104" s="32"/>
      <c r="I104" s="107"/>
      <c r="J104" s="32"/>
      <c r="K104" s="32"/>
      <c r="L104" s="35"/>
    </row>
    <row r="105" spans="2:12" s="1" customFormat="1" ht="6.95" customHeight="1">
      <c r="B105" s="31"/>
      <c r="C105" s="32"/>
      <c r="D105" s="32"/>
      <c r="E105" s="32"/>
      <c r="F105" s="32"/>
      <c r="G105" s="32"/>
      <c r="H105" s="32"/>
      <c r="I105" s="107"/>
      <c r="J105" s="32"/>
      <c r="K105" s="32"/>
      <c r="L105" s="35"/>
    </row>
    <row r="106" spans="2:14" s="1" customFormat="1" ht="29.25" customHeight="1">
      <c r="B106" s="31"/>
      <c r="C106" s="149" t="s">
        <v>111</v>
      </c>
      <c r="D106" s="32"/>
      <c r="E106" s="32"/>
      <c r="F106" s="32"/>
      <c r="G106" s="32"/>
      <c r="H106" s="32"/>
      <c r="I106" s="107"/>
      <c r="J106" s="164">
        <f>ROUND(J107+J108+J109+J110+J111,2)</f>
        <v>0</v>
      </c>
      <c r="K106" s="32"/>
      <c r="L106" s="35"/>
      <c r="N106" s="165" t="s">
        <v>44</v>
      </c>
    </row>
    <row r="107" spans="2:65" s="1" customFormat="1" ht="18" customHeight="1">
      <c r="B107" s="31"/>
      <c r="C107" s="32"/>
      <c r="D107" s="293" t="s">
        <v>112</v>
      </c>
      <c r="E107" s="294"/>
      <c r="F107" s="294"/>
      <c r="G107" s="32"/>
      <c r="H107" s="32"/>
      <c r="I107" s="107"/>
      <c r="J107" s="166">
        <v>0</v>
      </c>
      <c r="K107" s="32"/>
      <c r="L107" s="167"/>
      <c r="M107" s="107"/>
      <c r="N107" s="168" t="s">
        <v>45</v>
      </c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69" t="s">
        <v>113</v>
      </c>
      <c r="AZ107" s="107"/>
      <c r="BA107" s="107"/>
      <c r="BB107" s="107"/>
      <c r="BC107" s="107"/>
      <c r="BD107" s="107"/>
      <c r="BE107" s="170">
        <f aca="true" t="shared" si="0" ref="BE107:BE111">IF(N107="základní",J107,0)</f>
        <v>0</v>
      </c>
      <c r="BF107" s="170">
        <f aca="true" t="shared" si="1" ref="BF107:BF111">IF(N107="snížená",J107,0)</f>
        <v>0</v>
      </c>
      <c r="BG107" s="170">
        <f aca="true" t="shared" si="2" ref="BG107:BG111">IF(N107="zákl. přenesená",J107,0)</f>
        <v>0</v>
      </c>
      <c r="BH107" s="170">
        <f aca="true" t="shared" si="3" ref="BH107:BH111">IF(N107="sníž. přenesená",J107,0)</f>
        <v>0</v>
      </c>
      <c r="BI107" s="170">
        <f aca="true" t="shared" si="4" ref="BI107:BI111">IF(N107="nulová",J107,0)</f>
        <v>0</v>
      </c>
      <c r="BJ107" s="169" t="s">
        <v>88</v>
      </c>
      <c r="BK107" s="107"/>
      <c r="BL107" s="107"/>
      <c r="BM107" s="107"/>
    </row>
    <row r="108" spans="2:65" s="1" customFormat="1" ht="18" customHeight="1">
      <c r="B108" s="31"/>
      <c r="C108" s="32"/>
      <c r="D108" s="293" t="s">
        <v>114</v>
      </c>
      <c r="E108" s="294"/>
      <c r="F108" s="294"/>
      <c r="G108" s="32"/>
      <c r="H108" s="32"/>
      <c r="I108" s="107"/>
      <c r="J108" s="166">
        <v>0</v>
      </c>
      <c r="K108" s="32"/>
      <c r="L108" s="167"/>
      <c r="M108" s="107"/>
      <c r="N108" s="168" t="s">
        <v>45</v>
      </c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69" t="s">
        <v>113</v>
      </c>
      <c r="AZ108" s="107"/>
      <c r="BA108" s="107"/>
      <c r="BB108" s="107"/>
      <c r="BC108" s="107"/>
      <c r="BD108" s="107"/>
      <c r="BE108" s="170">
        <f t="shared" si="0"/>
        <v>0</v>
      </c>
      <c r="BF108" s="170">
        <f t="shared" si="1"/>
        <v>0</v>
      </c>
      <c r="BG108" s="170">
        <f t="shared" si="2"/>
        <v>0</v>
      </c>
      <c r="BH108" s="170">
        <f t="shared" si="3"/>
        <v>0</v>
      </c>
      <c r="BI108" s="170">
        <f t="shared" si="4"/>
        <v>0</v>
      </c>
      <c r="BJ108" s="169" t="s">
        <v>88</v>
      </c>
      <c r="BK108" s="107"/>
      <c r="BL108" s="107"/>
      <c r="BM108" s="107"/>
    </row>
    <row r="109" spans="2:65" s="1" customFormat="1" ht="18" customHeight="1">
      <c r="B109" s="31"/>
      <c r="C109" s="32"/>
      <c r="D109" s="293" t="s">
        <v>115</v>
      </c>
      <c r="E109" s="294"/>
      <c r="F109" s="294"/>
      <c r="G109" s="32"/>
      <c r="H109" s="32"/>
      <c r="I109" s="107"/>
      <c r="J109" s="166">
        <v>0</v>
      </c>
      <c r="K109" s="32"/>
      <c r="L109" s="167"/>
      <c r="M109" s="107"/>
      <c r="N109" s="168" t="s">
        <v>45</v>
      </c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69" t="s">
        <v>113</v>
      </c>
      <c r="AZ109" s="107"/>
      <c r="BA109" s="107"/>
      <c r="BB109" s="107"/>
      <c r="BC109" s="107"/>
      <c r="BD109" s="107"/>
      <c r="BE109" s="170">
        <f t="shared" si="0"/>
        <v>0</v>
      </c>
      <c r="BF109" s="170">
        <f t="shared" si="1"/>
        <v>0</v>
      </c>
      <c r="BG109" s="170">
        <f t="shared" si="2"/>
        <v>0</v>
      </c>
      <c r="BH109" s="170">
        <f t="shared" si="3"/>
        <v>0</v>
      </c>
      <c r="BI109" s="170">
        <f t="shared" si="4"/>
        <v>0</v>
      </c>
      <c r="BJ109" s="169" t="s">
        <v>88</v>
      </c>
      <c r="BK109" s="107"/>
      <c r="BL109" s="107"/>
      <c r="BM109" s="107"/>
    </row>
    <row r="110" spans="2:65" s="1" customFormat="1" ht="18" customHeight="1">
      <c r="B110" s="31"/>
      <c r="C110" s="32"/>
      <c r="D110" s="293" t="s">
        <v>116</v>
      </c>
      <c r="E110" s="294"/>
      <c r="F110" s="294"/>
      <c r="G110" s="32"/>
      <c r="H110" s="32"/>
      <c r="I110" s="107"/>
      <c r="J110" s="166">
        <v>0</v>
      </c>
      <c r="K110" s="32"/>
      <c r="L110" s="167"/>
      <c r="M110" s="107"/>
      <c r="N110" s="168" t="s">
        <v>45</v>
      </c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69" t="s">
        <v>113</v>
      </c>
      <c r="AZ110" s="107"/>
      <c r="BA110" s="107"/>
      <c r="BB110" s="107"/>
      <c r="BC110" s="107"/>
      <c r="BD110" s="107"/>
      <c r="BE110" s="170">
        <f t="shared" si="0"/>
        <v>0</v>
      </c>
      <c r="BF110" s="170">
        <f t="shared" si="1"/>
        <v>0</v>
      </c>
      <c r="BG110" s="170">
        <f t="shared" si="2"/>
        <v>0</v>
      </c>
      <c r="BH110" s="170">
        <f t="shared" si="3"/>
        <v>0</v>
      </c>
      <c r="BI110" s="170">
        <f t="shared" si="4"/>
        <v>0</v>
      </c>
      <c r="BJ110" s="169" t="s">
        <v>88</v>
      </c>
      <c r="BK110" s="107"/>
      <c r="BL110" s="107"/>
      <c r="BM110" s="107"/>
    </row>
    <row r="111" spans="2:65" s="1" customFormat="1" ht="18" customHeight="1">
      <c r="B111" s="31"/>
      <c r="C111" s="32"/>
      <c r="D111" s="293" t="s">
        <v>117</v>
      </c>
      <c r="E111" s="294"/>
      <c r="F111" s="294"/>
      <c r="G111" s="32"/>
      <c r="H111" s="32"/>
      <c r="I111" s="107"/>
      <c r="J111" s="166">
        <v>0</v>
      </c>
      <c r="K111" s="32"/>
      <c r="L111" s="167"/>
      <c r="M111" s="107"/>
      <c r="N111" s="168" t="s">
        <v>45</v>
      </c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69" t="s">
        <v>113</v>
      </c>
      <c r="AZ111" s="107"/>
      <c r="BA111" s="107"/>
      <c r="BB111" s="107"/>
      <c r="BC111" s="107"/>
      <c r="BD111" s="107"/>
      <c r="BE111" s="170">
        <f t="shared" si="0"/>
        <v>0</v>
      </c>
      <c r="BF111" s="170">
        <f t="shared" si="1"/>
        <v>0</v>
      </c>
      <c r="BG111" s="170">
        <f t="shared" si="2"/>
        <v>0</v>
      </c>
      <c r="BH111" s="170">
        <f t="shared" si="3"/>
        <v>0</v>
      </c>
      <c r="BI111" s="170">
        <f t="shared" si="4"/>
        <v>0</v>
      </c>
      <c r="BJ111" s="169" t="s">
        <v>88</v>
      </c>
      <c r="BK111" s="107"/>
      <c r="BL111" s="107"/>
      <c r="BM111" s="107"/>
    </row>
    <row r="112" spans="2:12" s="1" customFormat="1" ht="11.25">
      <c r="B112" s="31"/>
      <c r="C112" s="32"/>
      <c r="D112" s="32"/>
      <c r="E112" s="32"/>
      <c r="F112" s="32"/>
      <c r="G112" s="32"/>
      <c r="H112" s="32"/>
      <c r="I112" s="107"/>
      <c r="J112" s="32"/>
      <c r="K112" s="32"/>
      <c r="L112" s="35"/>
    </row>
    <row r="113" spans="2:12" s="1" customFormat="1" ht="29.25" customHeight="1">
      <c r="B113" s="31"/>
      <c r="C113" s="171" t="s">
        <v>118</v>
      </c>
      <c r="D113" s="146"/>
      <c r="E113" s="146"/>
      <c r="F113" s="146"/>
      <c r="G113" s="146"/>
      <c r="H113" s="146"/>
      <c r="I113" s="147"/>
      <c r="J113" s="172">
        <f>ROUND(J96+J106,2)</f>
        <v>0</v>
      </c>
      <c r="K113" s="146"/>
      <c r="L113" s="35"/>
    </row>
    <row r="114" spans="2:12" s="1" customFormat="1" ht="6.95" customHeight="1">
      <c r="B114" s="46"/>
      <c r="C114" s="47"/>
      <c r="D114" s="47"/>
      <c r="E114" s="47"/>
      <c r="F114" s="47"/>
      <c r="G114" s="47"/>
      <c r="H114" s="47"/>
      <c r="I114" s="141"/>
      <c r="J114" s="47"/>
      <c r="K114" s="47"/>
      <c r="L114" s="35"/>
    </row>
    <row r="118" spans="2:12" s="1" customFormat="1" ht="6.95" customHeight="1">
      <c r="B118" s="48"/>
      <c r="C118" s="49"/>
      <c r="D118" s="49"/>
      <c r="E118" s="49"/>
      <c r="F118" s="49"/>
      <c r="G118" s="49"/>
      <c r="H118" s="49"/>
      <c r="I118" s="144"/>
      <c r="J118" s="49"/>
      <c r="K118" s="49"/>
      <c r="L118" s="35"/>
    </row>
    <row r="119" spans="2:12" s="1" customFormat="1" ht="24.95" customHeight="1">
      <c r="B119" s="31"/>
      <c r="C119" s="20" t="s">
        <v>119</v>
      </c>
      <c r="D119" s="32"/>
      <c r="E119" s="32"/>
      <c r="F119" s="32"/>
      <c r="G119" s="32"/>
      <c r="H119" s="32"/>
      <c r="I119" s="107"/>
      <c r="J119" s="32"/>
      <c r="K119" s="32"/>
      <c r="L119" s="35"/>
    </row>
    <row r="120" spans="2:12" s="1" customFormat="1" ht="6.95" customHeight="1">
      <c r="B120" s="31"/>
      <c r="C120" s="32"/>
      <c r="D120" s="32"/>
      <c r="E120" s="32"/>
      <c r="F120" s="32"/>
      <c r="G120" s="32"/>
      <c r="H120" s="32"/>
      <c r="I120" s="107"/>
      <c r="J120" s="32"/>
      <c r="K120" s="32"/>
      <c r="L120" s="35"/>
    </row>
    <row r="121" spans="2:12" s="1" customFormat="1" ht="12" customHeight="1">
      <c r="B121" s="31"/>
      <c r="C121" s="26" t="s">
        <v>16</v>
      </c>
      <c r="D121" s="32"/>
      <c r="E121" s="32"/>
      <c r="F121" s="32"/>
      <c r="G121" s="32"/>
      <c r="H121" s="32"/>
      <c r="I121" s="107"/>
      <c r="J121" s="32"/>
      <c r="K121" s="32"/>
      <c r="L121" s="35"/>
    </row>
    <row r="122" spans="2:12" s="1" customFormat="1" ht="16.5" customHeight="1">
      <c r="B122" s="31"/>
      <c r="C122" s="32"/>
      <c r="D122" s="32"/>
      <c r="E122" s="290" t="str">
        <f>E7</f>
        <v>Stavební úpravy komunikace a nová dešťová kanalizace v ulici Slovenská, Sokolov</v>
      </c>
      <c r="F122" s="291"/>
      <c r="G122" s="291"/>
      <c r="H122" s="291"/>
      <c r="I122" s="107"/>
      <c r="J122" s="32"/>
      <c r="K122" s="32"/>
      <c r="L122" s="35"/>
    </row>
    <row r="123" spans="2:12" s="1" customFormat="1" ht="12" customHeight="1">
      <c r="B123" s="31"/>
      <c r="C123" s="26" t="s">
        <v>95</v>
      </c>
      <c r="D123" s="32"/>
      <c r="E123" s="32"/>
      <c r="F123" s="32"/>
      <c r="G123" s="32"/>
      <c r="H123" s="32"/>
      <c r="I123" s="107"/>
      <c r="J123" s="32"/>
      <c r="K123" s="32"/>
      <c r="L123" s="35"/>
    </row>
    <row r="124" spans="2:12" s="1" customFormat="1" ht="16.5" customHeight="1">
      <c r="B124" s="31"/>
      <c r="C124" s="32"/>
      <c r="D124" s="32"/>
      <c r="E124" s="262" t="str">
        <f>E9</f>
        <v>SO 101 - Komunikace a zpevněné plochy</v>
      </c>
      <c r="F124" s="292"/>
      <c r="G124" s="292"/>
      <c r="H124" s="292"/>
      <c r="I124" s="107"/>
      <c r="J124" s="32"/>
      <c r="K124" s="32"/>
      <c r="L124" s="35"/>
    </row>
    <row r="125" spans="2:12" s="1" customFormat="1" ht="6.95" customHeight="1">
      <c r="B125" s="31"/>
      <c r="C125" s="32"/>
      <c r="D125" s="32"/>
      <c r="E125" s="32"/>
      <c r="F125" s="32"/>
      <c r="G125" s="32"/>
      <c r="H125" s="32"/>
      <c r="I125" s="107"/>
      <c r="J125" s="32"/>
      <c r="K125" s="32"/>
      <c r="L125" s="35"/>
    </row>
    <row r="126" spans="2:12" s="1" customFormat="1" ht="12" customHeight="1">
      <c r="B126" s="31"/>
      <c r="C126" s="26" t="s">
        <v>20</v>
      </c>
      <c r="D126" s="32"/>
      <c r="E126" s="32"/>
      <c r="F126" s="24" t="str">
        <f>F12</f>
        <v>Sokolov</v>
      </c>
      <c r="G126" s="32"/>
      <c r="H126" s="32"/>
      <c r="I126" s="109" t="s">
        <v>22</v>
      </c>
      <c r="J126" s="58" t="str">
        <f>IF(J12="","",J12)</f>
        <v>31. 7. 2019</v>
      </c>
      <c r="K126" s="32"/>
      <c r="L126" s="35"/>
    </row>
    <row r="127" spans="2:12" s="1" customFormat="1" ht="6.95" customHeight="1">
      <c r="B127" s="31"/>
      <c r="C127" s="32"/>
      <c r="D127" s="32"/>
      <c r="E127" s="32"/>
      <c r="F127" s="32"/>
      <c r="G127" s="32"/>
      <c r="H127" s="32"/>
      <c r="I127" s="107"/>
      <c r="J127" s="32"/>
      <c r="K127" s="32"/>
      <c r="L127" s="35"/>
    </row>
    <row r="128" spans="2:12" s="1" customFormat="1" ht="27.95" customHeight="1">
      <c r="B128" s="31"/>
      <c r="C128" s="26" t="s">
        <v>24</v>
      </c>
      <c r="D128" s="32"/>
      <c r="E128" s="32"/>
      <c r="F128" s="24" t="str">
        <f>E15</f>
        <v>Město Sokolov</v>
      </c>
      <c r="G128" s="32"/>
      <c r="H128" s="32"/>
      <c r="I128" s="109" t="s">
        <v>32</v>
      </c>
      <c r="J128" s="29" t="str">
        <f>E21</f>
        <v>GEOprojectKV s.r.o.</v>
      </c>
      <c r="K128" s="32"/>
      <c r="L128" s="35"/>
    </row>
    <row r="129" spans="2:12" s="1" customFormat="1" ht="27.95" customHeight="1">
      <c r="B129" s="31"/>
      <c r="C129" s="26" t="s">
        <v>30</v>
      </c>
      <c r="D129" s="32"/>
      <c r="E129" s="32"/>
      <c r="F129" s="24" t="str">
        <f>IF(E18="","",E18)</f>
        <v>Vyplň údaj</v>
      </c>
      <c r="G129" s="32"/>
      <c r="H129" s="32"/>
      <c r="I129" s="109" t="s">
        <v>35</v>
      </c>
      <c r="J129" s="29" t="str">
        <f>E24</f>
        <v>GEOprojectKV s.r.o.</v>
      </c>
      <c r="K129" s="32"/>
      <c r="L129" s="35"/>
    </row>
    <row r="130" spans="2:12" s="1" customFormat="1" ht="10.35" customHeight="1">
      <c r="B130" s="31"/>
      <c r="C130" s="32"/>
      <c r="D130" s="32"/>
      <c r="E130" s="32"/>
      <c r="F130" s="32"/>
      <c r="G130" s="32"/>
      <c r="H130" s="32"/>
      <c r="I130" s="107"/>
      <c r="J130" s="32"/>
      <c r="K130" s="32"/>
      <c r="L130" s="35"/>
    </row>
    <row r="131" spans="2:20" s="10" customFormat="1" ht="29.25" customHeight="1">
      <c r="B131" s="173"/>
      <c r="C131" s="174" t="s">
        <v>120</v>
      </c>
      <c r="D131" s="175" t="s">
        <v>65</v>
      </c>
      <c r="E131" s="175" t="s">
        <v>61</v>
      </c>
      <c r="F131" s="175" t="s">
        <v>62</v>
      </c>
      <c r="G131" s="175" t="s">
        <v>121</v>
      </c>
      <c r="H131" s="175" t="s">
        <v>122</v>
      </c>
      <c r="I131" s="176" t="s">
        <v>123</v>
      </c>
      <c r="J131" s="177" t="s">
        <v>101</v>
      </c>
      <c r="K131" s="178" t="s">
        <v>124</v>
      </c>
      <c r="L131" s="179"/>
      <c r="M131" s="67" t="s">
        <v>1</v>
      </c>
      <c r="N131" s="68" t="s">
        <v>44</v>
      </c>
      <c r="O131" s="68" t="s">
        <v>125</v>
      </c>
      <c r="P131" s="68" t="s">
        <v>126</v>
      </c>
      <c r="Q131" s="68" t="s">
        <v>127</v>
      </c>
      <c r="R131" s="68" t="s">
        <v>128</v>
      </c>
      <c r="S131" s="68" t="s">
        <v>129</v>
      </c>
      <c r="T131" s="69" t="s">
        <v>130</v>
      </c>
    </row>
    <row r="132" spans="2:63" s="1" customFormat="1" ht="22.9" customHeight="1">
      <c r="B132" s="31"/>
      <c r="C132" s="74" t="s">
        <v>131</v>
      </c>
      <c r="D132" s="32"/>
      <c r="E132" s="32"/>
      <c r="F132" s="32"/>
      <c r="G132" s="32"/>
      <c r="H132" s="32"/>
      <c r="I132" s="107"/>
      <c r="J132" s="180">
        <f>BK132</f>
        <v>0</v>
      </c>
      <c r="K132" s="32"/>
      <c r="L132" s="35"/>
      <c r="M132" s="70"/>
      <c r="N132" s="71"/>
      <c r="O132" s="71"/>
      <c r="P132" s="181">
        <f>P133</f>
        <v>0</v>
      </c>
      <c r="Q132" s="71"/>
      <c r="R132" s="181">
        <f>R133</f>
        <v>2157.8458400000004</v>
      </c>
      <c r="S132" s="71"/>
      <c r="T132" s="182">
        <f>T133</f>
        <v>2019.5819999999999</v>
      </c>
      <c r="AT132" s="14" t="s">
        <v>79</v>
      </c>
      <c r="AU132" s="14" t="s">
        <v>103</v>
      </c>
      <c r="BK132" s="183">
        <f>BK133</f>
        <v>0</v>
      </c>
    </row>
    <row r="133" spans="2:63" s="11" customFormat="1" ht="25.9" customHeight="1">
      <c r="B133" s="184"/>
      <c r="C133" s="185"/>
      <c r="D133" s="186" t="s">
        <v>79</v>
      </c>
      <c r="E133" s="187" t="s">
        <v>132</v>
      </c>
      <c r="F133" s="187" t="s">
        <v>133</v>
      </c>
      <c r="G133" s="185"/>
      <c r="H133" s="185"/>
      <c r="I133" s="188"/>
      <c r="J133" s="189">
        <f>BK133</f>
        <v>0</v>
      </c>
      <c r="K133" s="185"/>
      <c r="L133" s="190"/>
      <c r="M133" s="191"/>
      <c r="N133" s="192"/>
      <c r="O133" s="192"/>
      <c r="P133" s="193">
        <f>P134+P161+P180+P182+P207+P216</f>
        <v>0</v>
      </c>
      <c r="Q133" s="192"/>
      <c r="R133" s="193">
        <f>R134+R161+R180+R182+R207+R216</f>
        <v>2157.8458400000004</v>
      </c>
      <c r="S133" s="192"/>
      <c r="T133" s="194">
        <f>T134+T161+T180+T182+T207+T216</f>
        <v>2019.5819999999999</v>
      </c>
      <c r="AR133" s="195" t="s">
        <v>88</v>
      </c>
      <c r="AT133" s="196" t="s">
        <v>79</v>
      </c>
      <c r="AU133" s="196" t="s">
        <v>80</v>
      </c>
      <c r="AY133" s="195" t="s">
        <v>134</v>
      </c>
      <c r="BK133" s="197">
        <f>BK134+BK161+BK180+BK182+BK207+BK216</f>
        <v>0</v>
      </c>
    </row>
    <row r="134" spans="2:63" s="11" customFormat="1" ht="22.9" customHeight="1">
      <c r="B134" s="184"/>
      <c r="C134" s="185"/>
      <c r="D134" s="186" t="s">
        <v>79</v>
      </c>
      <c r="E134" s="198" t="s">
        <v>88</v>
      </c>
      <c r="F134" s="198" t="s">
        <v>135</v>
      </c>
      <c r="G134" s="185"/>
      <c r="H134" s="185"/>
      <c r="I134" s="188"/>
      <c r="J134" s="199">
        <f>BK134</f>
        <v>0</v>
      </c>
      <c r="K134" s="185"/>
      <c r="L134" s="190"/>
      <c r="M134" s="191"/>
      <c r="N134" s="192"/>
      <c r="O134" s="192"/>
      <c r="P134" s="193">
        <f>SUM(P135:P160)</f>
        <v>0</v>
      </c>
      <c r="Q134" s="192"/>
      <c r="R134" s="193">
        <f>SUM(R135:R160)</f>
        <v>0.009800000000000001</v>
      </c>
      <c r="S134" s="192"/>
      <c r="T134" s="194">
        <f>SUM(T135:T160)</f>
        <v>2018.8899999999999</v>
      </c>
      <c r="AR134" s="195" t="s">
        <v>88</v>
      </c>
      <c r="AT134" s="196" t="s">
        <v>79</v>
      </c>
      <c r="AU134" s="196" t="s">
        <v>88</v>
      </c>
      <c r="AY134" s="195" t="s">
        <v>134</v>
      </c>
      <c r="BK134" s="197">
        <f>SUM(BK135:BK160)</f>
        <v>0</v>
      </c>
    </row>
    <row r="135" spans="2:65" s="1" customFormat="1" ht="24" customHeight="1">
      <c r="B135" s="31"/>
      <c r="C135" s="200" t="s">
        <v>88</v>
      </c>
      <c r="D135" s="200" t="s">
        <v>136</v>
      </c>
      <c r="E135" s="201" t="s">
        <v>137</v>
      </c>
      <c r="F135" s="202" t="s">
        <v>138</v>
      </c>
      <c r="G135" s="203" t="s">
        <v>139</v>
      </c>
      <c r="H135" s="204">
        <v>42</v>
      </c>
      <c r="I135" s="205"/>
      <c r="J135" s="206">
        <f aca="true" t="shared" si="5" ref="J135:J145">ROUND(I135*H135,2)</f>
        <v>0</v>
      </c>
      <c r="K135" s="202" t="s">
        <v>140</v>
      </c>
      <c r="L135" s="35"/>
      <c r="M135" s="207" t="s">
        <v>1</v>
      </c>
      <c r="N135" s="208" t="s">
        <v>45</v>
      </c>
      <c r="O135" s="63"/>
      <c r="P135" s="209">
        <f aca="true" t="shared" si="6" ref="P135:P145">O135*H135</f>
        <v>0</v>
      </c>
      <c r="Q135" s="209">
        <v>0</v>
      </c>
      <c r="R135" s="209">
        <f aca="true" t="shared" si="7" ref="R135:R145">Q135*H135</f>
        <v>0</v>
      </c>
      <c r="S135" s="209">
        <v>0.26</v>
      </c>
      <c r="T135" s="210">
        <f aca="true" t="shared" si="8" ref="T135:T145">S135*H135</f>
        <v>10.92</v>
      </c>
      <c r="AR135" s="211" t="s">
        <v>141</v>
      </c>
      <c r="AT135" s="211" t="s">
        <v>136</v>
      </c>
      <c r="AU135" s="211" t="s">
        <v>90</v>
      </c>
      <c r="AY135" s="14" t="s">
        <v>134</v>
      </c>
      <c r="BE135" s="212">
        <f aca="true" t="shared" si="9" ref="BE135:BE145">IF(N135="základní",J135,0)</f>
        <v>0</v>
      </c>
      <c r="BF135" s="212">
        <f aca="true" t="shared" si="10" ref="BF135:BF145">IF(N135="snížená",J135,0)</f>
        <v>0</v>
      </c>
      <c r="BG135" s="212">
        <f aca="true" t="shared" si="11" ref="BG135:BG145">IF(N135="zákl. přenesená",J135,0)</f>
        <v>0</v>
      </c>
      <c r="BH135" s="212">
        <f aca="true" t="shared" si="12" ref="BH135:BH145">IF(N135="sníž. přenesená",J135,0)</f>
        <v>0</v>
      </c>
      <c r="BI135" s="212">
        <f aca="true" t="shared" si="13" ref="BI135:BI145">IF(N135="nulová",J135,0)</f>
        <v>0</v>
      </c>
      <c r="BJ135" s="14" t="s">
        <v>88</v>
      </c>
      <c r="BK135" s="212">
        <f aca="true" t="shared" si="14" ref="BK135:BK145">ROUND(I135*H135,2)</f>
        <v>0</v>
      </c>
      <c r="BL135" s="14" t="s">
        <v>141</v>
      </c>
      <c r="BM135" s="211" t="s">
        <v>142</v>
      </c>
    </row>
    <row r="136" spans="2:65" s="1" customFormat="1" ht="24" customHeight="1">
      <c r="B136" s="31"/>
      <c r="C136" s="200" t="s">
        <v>90</v>
      </c>
      <c r="D136" s="200" t="s">
        <v>136</v>
      </c>
      <c r="E136" s="201" t="s">
        <v>143</v>
      </c>
      <c r="F136" s="202" t="s">
        <v>144</v>
      </c>
      <c r="G136" s="203" t="s">
        <v>139</v>
      </c>
      <c r="H136" s="204">
        <v>3075</v>
      </c>
      <c r="I136" s="205"/>
      <c r="J136" s="206">
        <f t="shared" si="5"/>
        <v>0</v>
      </c>
      <c r="K136" s="202" t="s">
        <v>140</v>
      </c>
      <c r="L136" s="35"/>
      <c r="M136" s="207" t="s">
        <v>1</v>
      </c>
      <c r="N136" s="208" t="s">
        <v>45</v>
      </c>
      <c r="O136" s="63"/>
      <c r="P136" s="209">
        <f t="shared" si="6"/>
        <v>0</v>
      </c>
      <c r="Q136" s="209">
        <v>0</v>
      </c>
      <c r="R136" s="209">
        <f t="shared" si="7"/>
        <v>0</v>
      </c>
      <c r="S136" s="209">
        <v>0.29</v>
      </c>
      <c r="T136" s="210">
        <f t="shared" si="8"/>
        <v>891.7499999999999</v>
      </c>
      <c r="AR136" s="211" t="s">
        <v>141</v>
      </c>
      <c r="AT136" s="211" t="s">
        <v>136</v>
      </c>
      <c r="AU136" s="211" t="s">
        <v>90</v>
      </c>
      <c r="AY136" s="14" t="s">
        <v>134</v>
      </c>
      <c r="BE136" s="212">
        <f t="shared" si="9"/>
        <v>0</v>
      </c>
      <c r="BF136" s="212">
        <f t="shared" si="10"/>
        <v>0</v>
      </c>
      <c r="BG136" s="212">
        <f t="shared" si="11"/>
        <v>0</v>
      </c>
      <c r="BH136" s="212">
        <f t="shared" si="12"/>
        <v>0</v>
      </c>
      <c r="BI136" s="212">
        <f t="shared" si="13"/>
        <v>0</v>
      </c>
      <c r="BJ136" s="14" t="s">
        <v>88</v>
      </c>
      <c r="BK136" s="212">
        <f t="shared" si="14"/>
        <v>0</v>
      </c>
      <c r="BL136" s="14" t="s">
        <v>141</v>
      </c>
      <c r="BM136" s="211" t="s">
        <v>145</v>
      </c>
    </row>
    <row r="137" spans="2:65" s="1" customFormat="1" ht="24" customHeight="1">
      <c r="B137" s="31"/>
      <c r="C137" s="200" t="s">
        <v>146</v>
      </c>
      <c r="D137" s="200" t="s">
        <v>136</v>
      </c>
      <c r="E137" s="201" t="s">
        <v>147</v>
      </c>
      <c r="F137" s="202" t="s">
        <v>148</v>
      </c>
      <c r="G137" s="203" t="s">
        <v>139</v>
      </c>
      <c r="H137" s="204">
        <v>55</v>
      </c>
      <c r="I137" s="205"/>
      <c r="J137" s="206">
        <f t="shared" si="5"/>
        <v>0</v>
      </c>
      <c r="K137" s="202" t="s">
        <v>140</v>
      </c>
      <c r="L137" s="35"/>
      <c r="M137" s="207" t="s">
        <v>1</v>
      </c>
      <c r="N137" s="208" t="s">
        <v>45</v>
      </c>
      <c r="O137" s="63"/>
      <c r="P137" s="209">
        <f t="shared" si="6"/>
        <v>0</v>
      </c>
      <c r="Q137" s="209">
        <v>0</v>
      </c>
      <c r="R137" s="209">
        <f t="shared" si="7"/>
        <v>0</v>
      </c>
      <c r="S137" s="209">
        <v>0.22</v>
      </c>
      <c r="T137" s="210">
        <f t="shared" si="8"/>
        <v>12.1</v>
      </c>
      <c r="AR137" s="211" t="s">
        <v>141</v>
      </c>
      <c r="AT137" s="211" t="s">
        <v>136</v>
      </c>
      <c r="AU137" s="211" t="s">
        <v>90</v>
      </c>
      <c r="AY137" s="14" t="s">
        <v>134</v>
      </c>
      <c r="BE137" s="212">
        <f t="shared" si="9"/>
        <v>0</v>
      </c>
      <c r="BF137" s="212">
        <f t="shared" si="10"/>
        <v>0</v>
      </c>
      <c r="BG137" s="212">
        <f t="shared" si="11"/>
        <v>0</v>
      </c>
      <c r="BH137" s="212">
        <f t="shared" si="12"/>
        <v>0</v>
      </c>
      <c r="BI137" s="212">
        <f t="shared" si="13"/>
        <v>0</v>
      </c>
      <c r="BJ137" s="14" t="s">
        <v>88</v>
      </c>
      <c r="BK137" s="212">
        <f t="shared" si="14"/>
        <v>0</v>
      </c>
      <c r="BL137" s="14" t="s">
        <v>141</v>
      </c>
      <c r="BM137" s="211" t="s">
        <v>149</v>
      </c>
    </row>
    <row r="138" spans="2:65" s="1" customFormat="1" ht="24" customHeight="1">
      <c r="B138" s="31"/>
      <c r="C138" s="200" t="s">
        <v>141</v>
      </c>
      <c r="D138" s="200" t="s">
        <v>136</v>
      </c>
      <c r="E138" s="201" t="s">
        <v>150</v>
      </c>
      <c r="F138" s="202" t="s">
        <v>151</v>
      </c>
      <c r="G138" s="203" t="s">
        <v>139</v>
      </c>
      <c r="H138" s="204">
        <v>3020</v>
      </c>
      <c r="I138" s="205"/>
      <c r="J138" s="206">
        <f t="shared" si="5"/>
        <v>0</v>
      </c>
      <c r="K138" s="202" t="s">
        <v>140</v>
      </c>
      <c r="L138" s="35"/>
      <c r="M138" s="207" t="s">
        <v>1</v>
      </c>
      <c r="N138" s="208" t="s">
        <v>45</v>
      </c>
      <c r="O138" s="63"/>
      <c r="P138" s="209">
        <f t="shared" si="6"/>
        <v>0</v>
      </c>
      <c r="Q138" s="209">
        <v>0</v>
      </c>
      <c r="R138" s="209">
        <f t="shared" si="7"/>
        <v>0</v>
      </c>
      <c r="S138" s="209">
        <v>0.316</v>
      </c>
      <c r="T138" s="210">
        <f t="shared" si="8"/>
        <v>954.32</v>
      </c>
      <c r="AR138" s="211" t="s">
        <v>141</v>
      </c>
      <c r="AT138" s="211" t="s">
        <v>136</v>
      </c>
      <c r="AU138" s="211" t="s">
        <v>90</v>
      </c>
      <c r="AY138" s="14" t="s">
        <v>134</v>
      </c>
      <c r="BE138" s="212">
        <f t="shared" si="9"/>
        <v>0</v>
      </c>
      <c r="BF138" s="212">
        <f t="shared" si="10"/>
        <v>0</v>
      </c>
      <c r="BG138" s="212">
        <f t="shared" si="11"/>
        <v>0</v>
      </c>
      <c r="BH138" s="212">
        <f t="shared" si="12"/>
        <v>0</v>
      </c>
      <c r="BI138" s="212">
        <f t="shared" si="13"/>
        <v>0</v>
      </c>
      <c r="BJ138" s="14" t="s">
        <v>88</v>
      </c>
      <c r="BK138" s="212">
        <f t="shared" si="14"/>
        <v>0</v>
      </c>
      <c r="BL138" s="14" t="s">
        <v>141</v>
      </c>
      <c r="BM138" s="211" t="s">
        <v>152</v>
      </c>
    </row>
    <row r="139" spans="2:65" s="1" customFormat="1" ht="24" customHeight="1">
      <c r="B139" s="31"/>
      <c r="C139" s="200" t="s">
        <v>153</v>
      </c>
      <c r="D139" s="200" t="s">
        <v>136</v>
      </c>
      <c r="E139" s="201" t="s">
        <v>154</v>
      </c>
      <c r="F139" s="202" t="s">
        <v>155</v>
      </c>
      <c r="G139" s="203" t="s">
        <v>139</v>
      </c>
      <c r="H139" s="204">
        <v>4</v>
      </c>
      <c r="I139" s="205"/>
      <c r="J139" s="206">
        <f t="shared" si="5"/>
        <v>0</v>
      </c>
      <c r="K139" s="202" t="s">
        <v>140</v>
      </c>
      <c r="L139" s="35"/>
      <c r="M139" s="207" t="s">
        <v>1</v>
      </c>
      <c r="N139" s="208" t="s">
        <v>45</v>
      </c>
      <c r="O139" s="63"/>
      <c r="P139" s="209">
        <f t="shared" si="6"/>
        <v>0</v>
      </c>
      <c r="Q139" s="209">
        <v>0</v>
      </c>
      <c r="R139" s="209">
        <f t="shared" si="7"/>
        <v>0</v>
      </c>
      <c r="S139" s="209">
        <v>0.325</v>
      </c>
      <c r="T139" s="210">
        <f t="shared" si="8"/>
        <v>1.3</v>
      </c>
      <c r="AR139" s="211" t="s">
        <v>141</v>
      </c>
      <c r="AT139" s="211" t="s">
        <v>136</v>
      </c>
      <c r="AU139" s="211" t="s">
        <v>90</v>
      </c>
      <c r="AY139" s="14" t="s">
        <v>134</v>
      </c>
      <c r="BE139" s="212">
        <f t="shared" si="9"/>
        <v>0</v>
      </c>
      <c r="BF139" s="212">
        <f t="shared" si="10"/>
        <v>0</v>
      </c>
      <c r="BG139" s="212">
        <f t="shared" si="11"/>
        <v>0</v>
      </c>
      <c r="BH139" s="212">
        <f t="shared" si="12"/>
        <v>0</v>
      </c>
      <c r="BI139" s="212">
        <f t="shared" si="13"/>
        <v>0</v>
      </c>
      <c r="BJ139" s="14" t="s">
        <v>88</v>
      </c>
      <c r="BK139" s="212">
        <f t="shared" si="14"/>
        <v>0</v>
      </c>
      <c r="BL139" s="14" t="s">
        <v>141</v>
      </c>
      <c r="BM139" s="211" t="s">
        <v>156</v>
      </c>
    </row>
    <row r="140" spans="2:65" s="1" customFormat="1" ht="16.5" customHeight="1">
      <c r="B140" s="31"/>
      <c r="C140" s="200" t="s">
        <v>157</v>
      </c>
      <c r="D140" s="200" t="s">
        <v>136</v>
      </c>
      <c r="E140" s="201" t="s">
        <v>158</v>
      </c>
      <c r="F140" s="202" t="s">
        <v>159</v>
      </c>
      <c r="G140" s="203" t="s">
        <v>160</v>
      </c>
      <c r="H140" s="204">
        <v>700</v>
      </c>
      <c r="I140" s="205"/>
      <c r="J140" s="206">
        <f t="shared" si="5"/>
        <v>0</v>
      </c>
      <c r="K140" s="202" t="s">
        <v>140</v>
      </c>
      <c r="L140" s="35"/>
      <c r="M140" s="207" t="s">
        <v>1</v>
      </c>
      <c r="N140" s="208" t="s">
        <v>45</v>
      </c>
      <c r="O140" s="63"/>
      <c r="P140" s="209">
        <f t="shared" si="6"/>
        <v>0</v>
      </c>
      <c r="Q140" s="209">
        <v>0</v>
      </c>
      <c r="R140" s="209">
        <f t="shared" si="7"/>
        <v>0</v>
      </c>
      <c r="S140" s="209">
        <v>0.205</v>
      </c>
      <c r="T140" s="210">
        <f t="shared" si="8"/>
        <v>143.5</v>
      </c>
      <c r="AR140" s="211" t="s">
        <v>141</v>
      </c>
      <c r="AT140" s="211" t="s">
        <v>136</v>
      </c>
      <c r="AU140" s="211" t="s">
        <v>90</v>
      </c>
      <c r="AY140" s="14" t="s">
        <v>134</v>
      </c>
      <c r="BE140" s="212">
        <f t="shared" si="9"/>
        <v>0</v>
      </c>
      <c r="BF140" s="212">
        <f t="shared" si="10"/>
        <v>0</v>
      </c>
      <c r="BG140" s="212">
        <f t="shared" si="11"/>
        <v>0</v>
      </c>
      <c r="BH140" s="212">
        <f t="shared" si="12"/>
        <v>0</v>
      </c>
      <c r="BI140" s="212">
        <f t="shared" si="13"/>
        <v>0</v>
      </c>
      <c r="BJ140" s="14" t="s">
        <v>88</v>
      </c>
      <c r="BK140" s="212">
        <f t="shared" si="14"/>
        <v>0</v>
      </c>
      <c r="BL140" s="14" t="s">
        <v>141</v>
      </c>
      <c r="BM140" s="211" t="s">
        <v>161</v>
      </c>
    </row>
    <row r="141" spans="2:65" s="1" customFormat="1" ht="16.5" customHeight="1">
      <c r="B141" s="31"/>
      <c r="C141" s="200" t="s">
        <v>162</v>
      </c>
      <c r="D141" s="200" t="s">
        <v>136</v>
      </c>
      <c r="E141" s="201" t="s">
        <v>163</v>
      </c>
      <c r="F141" s="202" t="s">
        <v>164</v>
      </c>
      <c r="G141" s="203" t="s">
        <v>160</v>
      </c>
      <c r="H141" s="204">
        <v>125</v>
      </c>
      <c r="I141" s="205"/>
      <c r="J141" s="206">
        <f t="shared" si="5"/>
        <v>0</v>
      </c>
      <c r="K141" s="202" t="s">
        <v>140</v>
      </c>
      <c r="L141" s="35"/>
      <c r="M141" s="207" t="s">
        <v>1</v>
      </c>
      <c r="N141" s="208" t="s">
        <v>45</v>
      </c>
      <c r="O141" s="63"/>
      <c r="P141" s="209">
        <f t="shared" si="6"/>
        <v>0</v>
      </c>
      <c r="Q141" s="209">
        <v>0</v>
      </c>
      <c r="R141" s="209">
        <f t="shared" si="7"/>
        <v>0</v>
      </c>
      <c r="S141" s="209">
        <v>0.04</v>
      </c>
      <c r="T141" s="210">
        <f t="shared" si="8"/>
        <v>5</v>
      </c>
      <c r="AR141" s="211" t="s">
        <v>141</v>
      </c>
      <c r="AT141" s="211" t="s">
        <v>136</v>
      </c>
      <c r="AU141" s="211" t="s">
        <v>90</v>
      </c>
      <c r="AY141" s="14" t="s">
        <v>134</v>
      </c>
      <c r="BE141" s="212">
        <f t="shared" si="9"/>
        <v>0</v>
      </c>
      <c r="BF141" s="212">
        <f t="shared" si="10"/>
        <v>0</v>
      </c>
      <c r="BG141" s="212">
        <f t="shared" si="11"/>
        <v>0</v>
      </c>
      <c r="BH141" s="212">
        <f t="shared" si="12"/>
        <v>0</v>
      </c>
      <c r="BI141" s="212">
        <f t="shared" si="13"/>
        <v>0</v>
      </c>
      <c r="BJ141" s="14" t="s">
        <v>88</v>
      </c>
      <c r="BK141" s="212">
        <f t="shared" si="14"/>
        <v>0</v>
      </c>
      <c r="BL141" s="14" t="s">
        <v>141</v>
      </c>
      <c r="BM141" s="211" t="s">
        <v>165</v>
      </c>
    </row>
    <row r="142" spans="2:65" s="1" customFormat="1" ht="16.5" customHeight="1">
      <c r="B142" s="31"/>
      <c r="C142" s="200" t="s">
        <v>166</v>
      </c>
      <c r="D142" s="200" t="s">
        <v>136</v>
      </c>
      <c r="E142" s="201" t="s">
        <v>167</v>
      </c>
      <c r="F142" s="202" t="s">
        <v>168</v>
      </c>
      <c r="G142" s="203" t="s">
        <v>169</v>
      </c>
      <c r="H142" s="204">
        <v>82</v>
      </c>
      <c r="I142" s="205"/>
      <c r="J142" s="206">
        <f t="shared" si="5"/>
        <v>0</v>
      </c>
      <c r="K142" s="202" t="s">
        <v>140</v>
      </c>
      <c r="L142" s="35"/>
      <c r="M142" s="207" t="s">
        <v>1</v>
      </c>
      <c r="N142" s="208" t="s">
        <v>45</v>
      </c>
      <c r="O142" s="63"/>
      <c r="P142" s="209">
        <f t="shared" si="6"/>
        <v>0</v>
      </c>
      <c r="Q142" s="209">
        <v>0</v>
      </c>
      <c r="R142" s="209">
        <f t="shared" si="7"/>
        <v>0</v>
      </c>
      <c r="S142" s="209">
        <v>0</v>
      </c>
      <c r="T142" s="210">
        <f t="shared" si="8"/>
        <v>0</v>
      </c>
      <c r="AR142" s="211" t="s">
        <v>141</v>
      </c>
      <c r="AT142" s="211" t="s">
        <v>136</v>
      </c>
      <c r="AU142" s="211" t="s">
        <v>90</v>
      </c>
      <c r="AY142" s="14" t="s">
        <v>134</v>
      </c>
      <c r="BE142" s="212">
        <f t="shared" si="9"/>
        <v>0</v>
      </c>
      <c r="BF142" s="212">
        <f t="shared" si="10"/>
        <v>0</v>
      </c>
      <c r="BG142" s="212">
        <f t="shared" si="11"/>
        <v>0</v>
      </c>
      <c r="BH142" s="212">
        <f t="shared" si="12"/>
        <v>0</v>
      </c>
      <c r="BI142" s="212">
        <f t="shared" si="13"/>
        <v>0</v>
      </c>
      <c r="BJ142" s="14" t="s">
        <v>88</v>
      </c>
      <c r="BK142" s="212">
        <f t="shared" si="14"/>
        <v>0</v>
      </c>
      <c r="BL142" s="14" t="s">
        <v>141</v>
      </c>
      <c r="BM142" s="211" t="s">
        <v>170</v>
      </c>
    </row>
    <row r="143" spans="2:65" s="1" customFormat="1" ht="24" customHeight="1">
      <c r="B143" s="31"/>
      <c r="C143" s="200" t="s">
        <v>171</v>
      </c>
      <c r="D143" s="200" t="s">
        <v>136</v>
      </c>
      <c r="E143" s="201" t="s">
        <v>172</v>
      </c>
      <c r="F143" s="202" t="s">
        <v>173</v>
      </c>
      <c r="G143" s="203" t="s">
        <v>169</v>
      </c>
      <c r="H143" s="204">
        <v>100</v>
      </c>
      <c r="I143" s="205"/>
      <c r="J143" s="206">
        <f t="shared" si="5"/>
        <v>0</v>
      </c>
      <c r="K143" s="202" t="s">
        <v>140</v>
      </c>
      <c r="L143" s="35"/>
      <c r="M143" s="207" t="s">
        <v>1</v>
      </c>
      <c r="N143" s="208" t="s">
        <v>45</v>
      </c>
      <c r="O143" s="63"/>
      <c r="P143" s="209">
        <f t="shared" si="6"/>
        <v>0</v>
      </c>
      <c r="Q143" s="209">
        <v>0</v>
      </c>
      <c r="R143" s="209">
        <f t="shared" si="7"/>
        <v>0</v>
      </c>
      <c r="S143" s="209">
        <v>0</v>
      </c>
      <c r="T143" s="210">
        <f t="shared" si="8"/>
        <v>0</v>
      </c>
      <c r="AR143" s="211" t="s">
        <v>141</v>
      </c>
      <c r="AT143" s="211" t="s">
        <v>136</v>
      </c>
      <c r="AU143" s="211" t="s">
        <v>90</v>
      </c>
      <c r="AY143" s="14" t="s">
        <v>134</v>
      </c>
      <c r="BE143" s="212">
        <f t="shared" si="9"/>
        <v>0</v>
      </c>
      <c r="BF143" s="212">
        <f t="shared" si="10"/>
        <v>0</v>
      </c>
      <c r="BG143" s="212">
        <f t="shared" si="11"/>
        <v>0</v>
      </c>
      <c r="BH143" s="212">
        <f t="shared" si="12"/>
        <v>0</v>
      </c>
      <c r="BI143" s="212">
        <f t="shared" si="13"/>
        <v>0</v>
      </c>
      <c r="BJ143" s="14" t="s">
        <v>88</v>
      </c>
      <c r="BK143" s="212">
        <f t="shared" si="14"/>
        <v>0</v>
      </c>
      <c r="BL143" s="14" t="s">
        <v>141</v>
      </c>
      <c r="BM143" s="211" t="s">
        <v>174</v>
      </c>
    </row>
    <row r="144" spans="2:65" s="1" customFormat="1" ht="24" customHeight="1">
      <c r="B144" s="31"/>
      <c r="C144" s="200" t="s">
        <v>175</v>
      </c>
      <c r="D144" s="200" t="s">
        <v>136</v>
      </c>
      <c r="E144" s="201" t="s">
        <v>176</v>
      </c>
      <c r="F144" s="202" t="s">
        <v>177</v>
      </c>
      <c r="G144" s="203" t="s">
        <v>169</v>
      </c>
      <c r="H144" s="204">
        <v>100</v>
      </c>
      <c r="I144" s="205"/>
      <c r="J144" s="206">
        <f t="shared" si="5"/>
        <v>0</v>
      </c>
      <c r="K144" s="202" t="s">
        <v>140</v>
      </c>
      <c r="L144" s="35"/>
      <c r="M144" s="207" t="s">
        <v>1</v>
      </c>
      <c r="N144" s="208" t="s">
        <v>45</v>
      </c>
      <c r="O144" s="63"/>
      <c r="P144" s="209">
        <f t="shared" si="6"/>
        <v>0</v>
      </c>
      <c r="Q144" s="209">
        <v>0</v>
      </c>
      <c r="R144" s="209">
        <f t="shared" si="7"/>
        <v>0</v>
      </c>
      <c r="S144" s="209">
        <v>0</v>
      </c>
      <c r="T144" s="210">
        <f t="shared" si="8"/>
        <v>0</v>
      </c>
      <c r="AR144" s="211" t="s">
        <v>141</v>
      </c>
      <c r="AT144" s="211" t="s">
        <v>136</v>
      </c>
      <c r="AU144" s="211" t="s">
        <v>90</v>
      </c>
      <c r="AY144" s="14" t="s">
        <v>134</v>
      </c>
      <c r="BE144" s="212">
        <f t="shared" si="9"/>
        <v>0</v>
      </c>
      <c r="BF144" s="212">
        <f t="shared" si="10"/>
        <v>0</v>
      </c>
      <c r="BG144" s="212">
        <f t="shared" si="11"/>
        <v>0</v>
      </c>
      <c r="BH144" s="212">
        <f t="shared" si="12"/>
        <v>0</v>
      </c>
      <c r="BI144" s="212">
        <f t="shared" si="13"/>
        <v>0</v>
      </c>
      <c r="BJ144" s="14" t="s">
        <v>88</v>
      </c>
      <c r="BK144" s="212">
        <f t="shared" si="14"/>
        <v>0</v>
      </c>
      <c r="BL144" s="14" t="s">
        <v>141</v>
      </c>
      <c r="BM144" s="211" t="s">
        <v>178</v>
      </c>
    </row>
    <row r="145" spans="2:65" s="1" customFormat="1" ht="16.5" customHeight="1">
      <c r="B145" s="31"/>
      <c r="C145" s="200" t="s">
        <v>179</v>
      </c>
      <c r="D145" s="200" t="s">
        <v>136</v>
      </c>
      <c r="E145" s="201" t="s">
        <v>180</v>
      </c>
      <c r="F145" s="202" t="s">
        <v>181</v>
      </c>
      <c r="G145" s="203" t="s">
        <v>169</v>
      </c>
      <c r="H145" s="204">
        <v>182</v>
      </c>
      <c r="I145" s="205"/>
      <c r="J145" s="206">
        <f t="shared" si="5"/>
        <v>0</v>
      </c>
      <c r="K145" s="202" t="s">
        <v>140</v>
      </c>
      <c r="L145" s="35"/>
      <c r="M145" s="207" t="s">
        <v>1</v>
      </c>
      <c r="N145" s="208" t="s">
        <v>45</v>
      </c>
      <c r="O145" s="63"/>
      <c r="P145" s="209">
        <f t="shared" si="6"/>
        <v>0</v>
      </c>
      <c r="Q145" s="209">
        <v>0</v>
      </c>
      <c r="R145" s="209">
        <f t="shared" si="7"/>
        <v>0</v>
      </c>
      <c r="S145" s="209">
        <v>0</v>
      </c>
      <c r="T145" s="210">
        <f t="shared" si="8"/>
        <v>0</v>
      </c>
      <c r="AR145" s="211" t="s">
        <v>141</v>
      </c>
      <c r="AT145" s="211" t="s">
        <v>136</v>
      </c>
      <c r="AU145" s="211" t="s">
        <v>90</v>
      </c>
      <c r="AY145" s="14" t="s">
        <v>134</v>
      </c>
      <c r="BE145" s="212">
        <f t="shared" si="9"/>
        <v>0</v>
      </c>
      <c r="BF145" s="212">
        <f t="shared" si="10"/>
        <v>0</v>
      </c>
      <c r="BG145" s="212">
        <f t="shared" si="11"/>
        <v>0</v>
      </c>
      <c r="BH145" s="212">
        <f t="shared" si="12"/>
        <v>0</v>
      </c>
      <c r="BI145" s="212">
        <f t="shared" si="13"/>
        <v>0</v>
      </c>
      <c r="BJ145" s="14" t="s">
        <v>88</v>
      </c>
      <c r="BK145" s="212">
        <f t="shared" si="14"/>
        <v>0</v>
      </c>
      <c r="BL145" s="14" t="s">
        <v>141</v>
      </c>
      <c r="BM145" s="211" t="s">
        <v>182</v>
      </c>
    </row>
    <row r="146" spans="2:51" s="12" customFormat="1" ht="11.25">
      <c r="B146" s="213"/>
      <c r="C146" s="214"/>
      <c r="D146" s="215" t="s">
        <v>183</v>
      </c>
      <c r="E146" s="216" t="s">
        <v>1</v>
      </c>
      <c r="F146" s="217" t="s">
        <v>184</v>
      </c>
      <c r="G146" s="214"/>
      <c r="H146" s="218">
        <v>182</v>
      </c>
      <c r="I146" s="219"/>
      <c r="J146" s="214"/>
      <c r="K146" s="214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183</v>
      </c>
      <c r="AU146" s="224" t="s">
        <v>90</v>
      </c>
      <c r="AV146" s="12" t="s">
        <v>90</v>
      </c>
      <c r="AW146" s="12" t="s">
        <v>34</v>
      </c>
      <c r="AX146" s="12" t="s">
        <v>88</v>
      </c>
      <c r="AY146" s="224" t="s">
        <v>134</v>
      </c>
    </row>
    <row r="147" spans="2:65" s="1" customFormat="1" ht="24" customHeight="1">
      <c r="B147" s="31"/>
      <c r="C147" s="200" t="s">
        <v>185</v>
      </c>
      <c r="D147" s="200" t="s">
        <v>136</v>
      </c>
      <c r="E147" s="201" t="s">
        <v>186</v>
      </c>
      <c r="F147" s="202" t="s">
        <v>187</v>
      </c>
      <c r="G147" s="203" t="s">
        <v>169</v>
      </c>
      <c r="H147" s="204">
        <v>134</v>
      </c>
      <c r="I147" s="205"/>
      <c r="J147" s="206">
        <f>ROUND(I147*H147,2)</f>
        <v>0</v>
      </c>
      <c r="K147" s="202" t="s">
        <v>140</v>
      </c>
      <c r="L147" s="35"/>
      <c r="M147" s="207" t="s">
        <v>1</v>
      </c>
      <c r="N147" s="208" t="s">
        <v>45</v>
      </c>
      <c r="O147" s="63"/>
      <c r="P147" s="209">
        <f>O147*H147</f>
        <v>0</v>
      </c>
      <c r="Q147" s="209">
        <v>0</v>
      </c>
      <c r="R147" s="209">
        <f>Q147*H147</f>
        <v>0</v>
      </c>
      <c r="S147" s="209">
        <v>0</v>
      </c>
      <c r="T147" s="210">
        <f>S147*H147</f>
        <v>0</v>
      </c>
      <c r="AR147" s="211" t="s">
        <v>141</v>
      </c>
      <c r="AT147" s="211" t="s">
        <v>136</v>
      </c>
      <c r="AU147" s="211" t="s">
        <v>90</v>
      </c>
      <c r="AY147" s="14" t="s">
        <v>134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4" t="s">
        <v>88</v>
      </c>
      <c r="BK147" s="212">
        <f>ROUND(I147*H147,2)</f>
        <v>0</v>
      </c>
      <c r="BL147" s="14" t="s">
        <v>141</v>
      </c>
      <c r="BM147" s="211" t="s">
        <v>188</v>
      </c>
    </row>
    <row r="148" spans="2:51" s="12" customFormat="1" ht="11.25">
      <c r="B148" s="213"/>
      <c r="C148" s="214"/>
      <c r="D148" s="215" t="s">
        <v>183</v>
      </c>
      <c r="E148" s="216" t="s">
        <v>1</v>
      </c>
      <c r="F148" s="217" t="s">
        <v>189</v>
      </c>
      <c r="G148" s="214"/>
      <c r="H148" s="218">
        <v>134</v>
      </c>
      <c r="I148" s="219"/>
      <c r="J148" s="214"/>
      <c r="K148" s="214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183</v>
      </c>
      <c r="AU148" s="224" t="s">
        <v>90</v>
      </c>
      <c r="AV148" s="12" t="s">
        <v>90</v>
      </c>
      <c r="AW148" s="12" t="s">
        <v>34</v>
      </c>
      <c r="AX148" s="12" t="s">
        <v>88</v>
      </c>
      <c r="AY148" s="224" t="s">
        <v>134</v>
      </c>
    </row>
    <row r="149" spans="2:65" s="1" customFormat="1" ht="24" customHeight="1">
      <c r="B149" s="31"/>
      <c r="C149" s="200" t="s">
        <v>190</v>
      </c>
      <c r="D149" s="200" t="s">
        <v>136</v>
      </c>
      <c r="E149" s="201" t="s">
        <v>191</v>
      </c>
      <c r="F149" s="202" t="s">
        <v>192</v>
      </c>
      <c r="G149" s="203" t="s">
        <v>169</v>
      </c>
      <c r="H149" s="204">
        <v>48</v>
      </c>
      <c r="I149" s="205"/>
      <c r="J149" s="206">
        <f>ROUND(I149*H149,2)</f>
        <v>0</v>
      </c>
      <c r="K149" s="202" t="s">
        <v>140</v>
      </c>
      <c r="L149" s="35"/>
      <c r="M149" s="207" t="s">
        <v>1</v>
      </c>
      <c r="N149" s="208" t="s">
        <v>45</v>
      </c>
      <c r="O149" s="63"/>
      <c r="P149" s="209">
        <f>O149*H149</f>
        <v>0</v>
      </c>
      <c r="Q149" s="209">
        <v>0</v>
      </c>
      <c r="R149" s="209">
        <f>Q149*H149</f>
        <v>0</v>
      </c>
      <c r="S149" s="209">
        <v>0</v>
      </c>
      <c r="T149" s="210">
        <f>S149*H149</f>
        <v>0</v>
      </c>
      <c r="AR149" s="211" t="s">
        <v>141</v>
      </c>
      <c r="AT149" s="211" t="s">
        <v>136</v>
      </c>
      <c r="AU149" s="211" t="s">
        <v>90</v>
      </c>
      <c r="AY149" s="14" t="s">
        <v>134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4" t="s">
        <v>88</v>
      </c>
      <c r="BK149" s="212">
        <f>ROUND(I149*H149,2)</f>
        <v>0</v>
      </c>
      <c r="BL149" s="14" t="s">
        <v>141</v>
      </c>
      <c r="BM149" s="211" t="s">
        <v>193</v>
      </c>
    </row>
    <row r="150" spans="2:51" s="12" customFormat="1" ht="11.25">
      <c r="B150" s="213"/>
      <c r="C150" s="214"/>
      <c r="D150" s="215" t="s">
        <v>183</v>
      </c>
      <c r="E150" s="216" t="s">
        <v>1</v>
      </c>
      <c r="F150" s="217" t="s">
        <v>194</v>
      </c>
      <c r="G150" s="214"/>
      <c r="H150" s="218">
        <v>48</v>
      </c>
      <c r="I150" s="219"/>
      <c r="J150" s="214"/>
      <c r="K150" s="214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183</v>
      </c>
      <c r="AU150" s="224" t="s">
        <v>90</v>
      </c>
      <c r="AV150" s="12" t="s">
        <v>90</v>
      </c>
      <c r="AW150" s="12" t="s">
        <v>34</v>
      </c>
      <c r="AX150" s="12" t="s">
        <v>88</v>
      </c>
      <c r="AY150" s="224" t="s">
        <v>134</v>
      </c>
    </row>
    <row r="151" spans="2:65" s="1" customFormat="1" ht="24" customHeight="1">
      <c r="B151" s="31"/>
      <c r="C151" s="200" t="s">
        <v>195</v>
      </c>
      <c r="D151" s="200" t="s">
        <v>136</v>
      </c>
      <c r="E151" s="201" t="s">
        <v>196</v>
      </c>
      <c r="F151" s="202" t="s">
        <v>197</v>
      </c>
      <c r="G151" s="203" t="s">
        <v>169</v>
      </c>
      <c r="H151" s="204">
        <v>85</v>
      </c>
      <c r="I151" s="205"/>
      <c r="J151" s="206">
        <f>ROUND(I151*H151,2)</f>
        <v>0</v>
      </c>
      <c r="K151" s="202" t="s">
        <v>140</v>
      </c>
      <c r="L151" s="35"/>
      <c r="M151" s="207" t="s">
        <v>1</v>
      </c>
      <c r="N151" s="208" t="s">
        <v>45</v>
      </c>
      <c r="O151" s="63"/>
      <c r="P151" s="209">
        <f>O151*H151</f>
        <v>0</v>
      </c>
      <c r="Q151" s="209">
        <v>0</v>
      </c>
      <c r="R151" s="209">
        <f>Q151*H151</f>
        <v>0</v>
      </c>
      <c r="S151" s="209">
        <v>0</v>
      </c>
      <c r="T151" s="210">
        <f>S151*H151</f>
        <v>0</v>
      </c>
      <c r="AR151" s="211" t="s">
        <v>141</v>
      </c>
      <c r="AT151" s="211" t="s">
        <v>136</v>
      </c>
      <c r="AU151" s="211" t="s">
        <v>90</v>
      </c>
      <c r="AY151" s="14" t="s">
        <v>134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4" t="s">
        <v>88</v>
      </c>
      <c r="BK151" s="212">
        <f>ROUND(I151*H151,2)</f>
        <v>0</v>
      </c>
      <c r="BL151" s="14" t="s">
        <v>141</v>
      </c>
      <c r="BM151" s="211" t="s">
        <v>198</v>
      </c>
    </row>
    <row r="152" spans="2:65" s="1" customFormat="1" ht="16.5" customHeight="1">
      <c r="B152" s="31"/>
      <c r="C152" s="200" t="s">
        <v>8</v>
      </c>
      <c r="D152" s="200" t="s">
        <v>136</v>
      </c>
      <c r="E152" s="201" t="s">
        <v>199</v>
      </c>
      <c r="F152" s="202" t="s">
        <v>200</v>
      </c>
      <c r="G152" s="203" t="s">
        <v>169</v>
      </c>
      <c r="H152" s="204">
        <v>48</v>
      </c>
      <c r="I152" s="205"/>
      <c r="J152" s="206">
        <f>ROUND(I152*H152,2)</f>
        <v>0</v>
      </c>
      <c r="K152" s="202" t="s">
        <v>140</v>
      </c>
      <c r="L152" s="35"/>
      <c r="M152" s="207" t="s">
        <v>1</v>
      </c>
      <c r="N152" s="208" t="s">
        <v>45</v>
      </c>
      <c r="O152" s="63"/>
      <c r="P152" s="209">
        <f>O152*H152</f>
        <v>0</v>
      </c>
      <c r="Q152" s="209">
        <v>0</v>
      </c>
      <c r="R152" s="209">
        <f>Q152*H152</f>
        <v>0</v>
      </c>
      <c r="S152" s="209">
        <v>0</v>
      </c>
      <c r="T152" s="210">
        <f>S152*H152</f>
        <v>0</v>
      </c>
      <c r="AR152" s="211" t="s">
        <v>141</v>
      </c>
      <c r="AT152" s="211" t="s">
        <v>136</v>
      </c>
      <c r="AU152" s="211" t="s">
        <v>90</v>
      </c>
      <c r="AY152" s="14" t="s">
        <v>134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14" t="s">
        <v>88</v>
      </c>
      <c r="BK152" s="212">
        <f>ROUND(I152*H152,2)</f>
        <v>0</v>
      </c>
      <c r="BL152" s="14" t="s">
        <v>141</v>
      </c>
      <c r="BM152" s="211" t="s">
        <v>201</v>
      </c>
    </row>
    <row r="153" spans="2:65" s="1" customFormat="1" ht="24" customHeight="1">
      <c r="B153" s="31"/>
      <c r="C153" s="200" t="s">
        <v>202</v>
      </c>
      <c r="D153" s="200" t="s">
        <v>136</v>
      </c>
      <c r="E153" s="201" t="s">
        <v>203</v>
      </c>
      <c r="F153" s="202" t="s">
        <v>204</v>
      </c>
      <c r="G153" s="203" t="s">
        <v>205</v>
      </c>
      <c r="H153" s="204">
        <v>72</v>
      </c>
      <c r="I153" s="205"/>
      <c r="J153" s="206">
        <f>ROUND(I153*H153,2)</f>
        <v>0</v>
      </c>
      <c r="K153" s="202" t="s">
        <v>140</v>
      </c>
      <c r="L153" s="35"/>
      <c r="M153" s="207" t="s">
        <v>1</v>
      </c>
      <c r="N153" s="208" t="s">
        <v>45</v>
      </c>
      <c r="O153" s="63"/>
      <c r="P153" s="209">
        <f>O153*H153</f>
        <v>0</v>
      </c>
      <c r="Q153" s="209">
        <v>0</v>
      </c>
      <c r="R153" s="209">
        <f>Q153*H153</f>
        <v>0</v>
      </c>
      <c r="S153" s="209">
        <v>0</v>
      </c>
      <c r="T153" s="210">
        <f>S153*H153</f>
        <v>0</v>
      </c>
      <c r="AR153" s="211" t="s">
        <v>141</v>
      </c>
      <c r="AT153" s="211" t="s">
        <v>136</v>
      </c>
      <c r="AU153" s="211" t="s">
        <v>90</v>
      </c>
      <c r="AY153" s="14" t="s">
        <v>134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4" t="s">
        <v>88</v>
      </c>
      <c r="BK153" s="212">
        <f>ROUND(I153*H153,2)</f>
        <v>0</v>
      </c>
      <c r="BL153" s="14" t="s">
        <v>141</v>
      </c>
      <c r="BM153" s="211" t="s">
        <v>206</v>
      </c>
    </row>
    <row r="154" spans="2:51" s="12" customFormat="1" ht="11.25">
      <c r="B154" s="213"/>
      <c r="C154" s="214"/>
      <c r="D154" s="215" t="s">
        <v>183</v>
      </c>
      <c r="E154" s="216" t="s">
        <v>1</v>
      </c>
      <c r="F154" s="217" t="s">
        <v>207</v>
      </c>
      <c r="G154" s="214"/>
      <c r="H154" s="218">
        <v>72</v>
      </c>
      <c r="I154" s="219"/>
      <c r="J154" s="214"/>
      <c r="K154" s="214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183</v>
      </c>
      <c r="AU154" s="224" t="s">
        <v>90</v>
      </c>
      <c r="AV154" s="12" t="s">
        <v>90</v>
      </c>
      <c r="AW154" s="12" t="s">
        <v>34</v>
      </c>
      <c r="AX154" s="12" t="s">
        <v>88</v>
      </c>
      <c r="AY154" s="224" t="s">
        <v>134</v>
      </c>
    </row>
    <row r="155" spans="2:65" s="1" customFormat="1" ht="16.5" customHeight="1">
      <c r="B155" s="31"/>
      <c r="C155" s="200" t="s">
        <v>208</v>
      </c>
      <c r="D155" s="200" t="s">
        <v>136</v>
      </c>
      <c r="E155" s="201" t="s">
        <v>209</v>
      </c>
      <c r="F155" s="202" t="s">
        <v>210</v>
      </c>
      <c r="G155" s="203" t="s">
        <v>139</v>
      </c>
      <c r="H155" s="204">
        <v>3380</v>
      </c>
      <c r="I155" s="205"/>
      <c r="J155" s="206">
        <f>ROUND(I155*H155,2)</f>
        <v>0</v>
      </c>
      <c r="K155" s="202" t="s">
        <v>140</v>
      </c>
      <c r="L155" s="35"/>
      <c r="M155" s="207" t="s">
        <v>1</v>
      </c>
      <c r="N155" s="208" t="s">
        <v>45</v>
      </c>
      <c r="O155" s="63"/>
      <c r="P155" s="209">
        <f>O155*H155</f>
        <v>0</v>
      </c>
      <c r="Q155" s="209">
        <v>0</v>
      </c>
      <c r="R155" s="209">
        <f>Q155*H155</f>
        <v>0</v>
      </c>
      <c r="S155" s="209">
        <v>0</v>
      </c>
      <c r="T155" s="210">
        <f>S155*H155</f>
        <v>0</v>
      </c>
      <c r="AR155" s="211" t="s">
        <v>141</v>
      </c>
      <c r="AT155" s="211" t="s">
        <v>136</v>
      </c>
      <c r="AU155" s="211" t="s">
        <v>90</v>
      </c>
      <c r="AY155" s="14" t="s">
        <v>134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4" t="s">
        <v>88</v>
      </c>
      <c r="BK155" s="212">
        <f>ROUND(I155*H155,2)</f>
        <v>0</v>
      </c>
      <c r="BL155" s="14" t="s">
        <v>141</v>
      </c>
      <c r="BM155" s="211" t="s">
        <v>211</v>
      </c>
    </row>
    <row r="156" spans="2:51" s="12" customFormat="1" ht="11.25">
      <c r="B156" s="213"/>
      <c r="C156" s="214"/>
      <c r="D156" s="215" t="s">
        <v>183</v>
      </c>
      <c r="E156" s="216" t="s">
        <v>1</v>
      </c>
      <c r="F156" s="217" t="s">
        <v>212</v>
      </c>
      <c r="G156" s="214"/>
      <c r="H156" s="218">
        <v>3380</v>
      </c>
      <c r="I156" s="219"/>
      <c r="J156" s="214"/>
      <c r="K156" s="214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183</v>
      </c>
      <c r="AU156" s="224" t="s">
        <v>90</v>
      </c>
      <c r="AV156" s="12" t="s">
        <v>90</v>
      </c>
      <c r="AW156" s="12" t="s">
        <v>34</v>
      </c>
      <c r="AX156" s="12" t="s">
        <v>88</v>
      </c>
      <c r="AY156" s="224" t="s">
        <v>134</v>
      </c>
    </row>
    <row r="157" spans="2:65" s="1" customFormat="1" ht="24" customHeight="1">
      <c r="B157" s="31"/>
      <c r="C157" s="200" t="s">
        <v>213</v>
      </c>
      <c r="D157" s="200" t="s">
        <v>136</v>
      </c>
      <c r="E157" s="201" t="s">
        <v>214</v>
      </c>
      <c r="F157" s="202" t="s">
        <v>215</v>
      </c>
      <c r="G157" s="203" t="s">
        <v>139</v>
      </c>
      <c r="H157" s="204">
        <v>490</v>
      </c>
      <c r="I157" s="205"/>
      <c r="J157" s="206">
        <f>ROUND(I157*H157,2)</f>
        <v>0</v>
      </c>
      <c r="K157" s="202" t="s">
        <v>140</v>
      </c>
      <c r="L157" s="35"/>
      <c r="M157" s="207" t="s">
        <v>1</v>
      </c>
      <c r="N157" s="208" t="s">
        <v>45</v>
      </c>
      <c r="O157" s="63"/>
      <c r="P157" s="209">
        <f>O157*H157</f>
        <v>0</v>
      </c>
      <c r="Q157" s="209">
        <v>0</v>
      </c>
      <c r="R157" s="209">
        <f>Q157*H157</f>
        <v>0</v>
      </c>
      <c r="S157" s="209">
        <v>0</v>
      </c>
      <c r="T157" s="210">
        <f>S157*H157</f>
        <v>0</v>
      </c>
      <c r="AR157" s="211" t="s">
        <v>141</v>
      </c>
      <c r="AT157" s="211" t="s">
        <v>136</v>
      </c>
      <c r="AU157" s="211" t="s">
        <v>90</v>
      </c>
      <c r="AY157" s="14" t="s">
        <v>134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4" t="s">
        <v>88</v>
      </c>
      <c r="BK157" s="212">
        <f>ROUND(I157*H157,2)</f>
        <v>0</v>
      </c>
      <c r="BL157" s="14" t="s">
        <v>141</v>
      </c>
      <c r="BM157" s="211" t="s">
        <v>216</v>
      </c>
    </row>
    <row r="158" spans="2:65" s="1" customFormat="1" ht="16.5" customHeight="1">
      <c r="B158" s="31"/>
      <c r="C158" s="225" t="s">
        <v>217</v>
      </c>
      <c r="D158" s="225" t="s">
        <v>218</v>
      </c>
      <c r="E158" s="226" t="s">
        <v>219</v>
      </c>
      <c r="F158" s="227" t="s">
        <v>220</v>
      </c>
      <c r="G158" s="228" t="s">
        <v>221</v>
      </c>
      <c r="H158" s="229">
        <v>9.8</v>
      </c>
      <c r="I158" s="230"/>
      <c r="J158" s="231">
        <f>ROUND(I158*H158,2)</f>
        <v>0</v>
      </c>
      <c r="K158" s="227" t="s">
        <v>140</v>
      </c>
      <c r="L158" s="232"/>
      <c r="M158" s="233" t="s">
        <v>1</v>
      </c>
      <c r="N158" s="234" t="s">
        <v>45</v>
      </c>
      <c r="O158" s="63"/>
      <c r="P158" s="209">
        <f>O158*H158</f>
        <v>0</v>
      </c>
      <c r="Q158" s="209">
        <v>0.001</v>
      </c>
      <c r="R158" s="209">
        <f>Q158*H158</f>
        <v>0.009800000000000001</v>
      </c>
      <c r="S158" s="209">
        <v>0</v>
      </c>
      <c r="T158" s="210">
        <f>S158*H158</f>
        <v>0</v>
      </c>
      <c r="AR158" s="211" t="s">
        <v>166</v>
      </c>
      <c r="AT158" s="211" t="s">
        <v>218</v>
      </c>
      <c r="AU158" s="211" t="s">
        <v>90</v>
      </c>
      <c r="AY158" s="14" t="s">
        <v>134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4" t="s">
        <v>88</v>
      </c>
      <c r="BK158" s="212">
        <f>ROUND(I158*H158,2)</f>
        <v>0</v>
      </c>
      <c r="BL158" s="14" t="s">
        <v>141</v>
      </c>
      <c r="BM158" s="211" t="s">
        <v>222</v>
      </c>
    </row>
    <row r="159" spans="2:51" s="12" customFormat="1" ht="11.25">
      <c r="B159" s="213"/>
      <c r="C159" s="214"/>
      <c r="D159" s="215" t="s">
        <v>183</v>
      </c>
      <c r="E159" s="214"/>
      <c r="F159" s="217" t="s">
        <v>223</v>
      </c>
      <c r="G159" s="214"/>
      <c r="H159" s="218">
        <v>9.8</v>
      </c>
      <c r="I159" s="219"/>
      <c r="J159" s="214"/>
      <c r="K159" s="214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183</v>
      </c>
      <c r="AU159" s="224" t="s">
        <v>90</v>
      </c>
      <c r="AV159" s="12" t="s">
        <v>90</v>
      </c>
      <c r="AW159" s="12" t="s">
        <v>4</v>
      </c>
      <c r="AX159" s="12" t="s">
        <v>88</v>
      </c>
      <c r="AY159" s="224" t="s">
        <v>134</v>
      </c>
    </row>
    <row r="160" spans="2:65" s="1" customFormat="1" ht="24" customHeight="1">
      <c r="B160" s="31"/>
      <c r="C160" s="200" t="s">
        <v>224</v>
      </c>
      <c r="D160" s="200" t="s">
        <v>136</v>
      </c>
      <c r="E160" s="201" t="s">
        <v>225</v>
      </c>
      <c r="F160" s="202" t="s">
        <v>226</v>
      </c>
      <c r="G160" s="203" t="s">
        <v>139</v>
      </c>
      <c r="H160" s="204">
        <v>490</v>
      </c>
      <c r="I160" s="205"/>
      <c r="J160" s="206">
        <f>ROUND(I160*H160,2)</f>
        <v>0</v>
      </c>
      <c r="K160" s="202" t="s">
        <v>140</v>
      </c>
      <c r="L160" s="35"/>
      <c r="M160" s="207" t="s">
        <v>1</v>
      </c>
      <c r="N160" s="208" t="s">
        <v>45</v>
      </c>
      <c r="O160" s="63"/>
      <c r="P160" s="209">
        <f>O160*H160</f>
        <v>0</v>
      </c>
      <c r="Q160" s="209">
        <v>0</v>
      </c>
      <c r="R160" s="209">
        <f>Q160*H160</f>
        <v>0</v>
      </c>
      <c r="S160" s="209">
        <v>0</v>
      </c>
      <c r="T160" s="210">
        <f>S160*H160</f>
        <v>0</v>
      </c>
      <c r="AR160" s="211" t="s">
        <v>141</v>
      </c>
      <c r="AT160" s="211" t="s">
        <v>136</v>
      </c>
      <c r="AU160" s="211" t="s">
        <v>90</v>
      </c>
      <c r="AY160" s="14" t="s">
        <v>134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4" t="s">
        <v>88</v>
      </c>
      <c r="BK160" s="212">
        <f>ROUND(I160*H160,2)</f>
        <v>0</v>
      </c>
      <c r="BL160" s="14" t="s">
        <v>141</v>
      </c>
      <c r="BM160" s="211" t="s">
        <v>227</v>
      </c>
    </row>
    <row r="161" spans="2:63" s="11" customFormat="1" ht="22.9" customHeight="1">
      <c r="B161" s="184"/>
      <c r="C161" s="185"/>
      <c r="D161" s="186" t="s">
        <v>79</v>
      </c>
      <c r="E161" s="198" t="s">
        <v>153</v>
      </c>
      <c r="F161" s="198" t="s">
        <v>228</v>
      </c>
      <c r="G161" s="185"/>
      <c r="H161" s="185"/>
      <c r="I161" s="188"/>
      <c r="J161" s="199">
        <f>BK161</f>
        <v>0</v>
      </c>
      <c r="K161" s="185"/>
      <c r="L161" s="190"/>
      <c r="M161" s="191"/>
      <c r="N161" s="192"/>
      <c r="O161" s="192"/>
      <c r="P161" s="193">
        <f>SUM(P162:P179)</f>
        <v>0</v>
      </c>
      <c r="Q161" s="192"/>
      <c r="R161" s="193">
        <f>SUM(R162:R179)</f>
        <v>1962.31364</v>
      </c>
      <c r="S161" s="192"/>
      <c r="T161" s="194">
        <f>SUM(T162:T179)</f>
        <v>0</v>
      </c>
      <c r="AR161" s="195" t="s">
        <v>88</v>
      </c>
      <c r="AT161" s="196" t="s">
        <v>79</v>
      </c>
      <c r="AU161" s="196" t="s">
        <v>88</v>
      </c>
      <c r="AY161" s="195" t="s">
        <v>134</v>
      </c>
      <c r="BK161" s="197">
        <f>SUM(BK162:BK179)</f>
        <v>0</v>
      </c>
    </row>
    <row r="162" spans="2:65" s="1" customFormat="1" ht="16.5" customHeight="1">
      <c r="B162" s="31"/>
      <c r="C162" s="200" t="s">
        <v>7</v>
      </c>
      <c r="D162" s="200" t="s">
        <v>136</v>
      </c>
      <c r="E162" s="201" t="s">
        <v>229</v>
      </c>
      <c r="F162" s="202" t="s">
        <v>230</v>
      </c>
      <c r="G162" s="203" t="s">
        <v>139</v>
      </c>
      <c r="H162" s="204">
        <v>5360</v>
      </c>
      <c r="I162" s="205"/>
      <c r="J162" s="206">
        <f>ROUND(I162*H162,2)</f>
        <v>0</v>
      </c>
      <c r="K162" s="202" t="s">
        <v>140</v>
      </c>
      <c r="L162" s="35"/>
      <c r="M162" s="207" t="s">
        <v>1</v>
      </c>
      <c r="N162" s="208" t="s">
        <v>45</v>
      </c>
      <c r="O162" s="63"/>
      <c r="P162" s="209">
        <f>O162*H162</f>
        <v>0</v>
      </c>
      <c r="Q162" s="209">
        <v>0.27994</v>
      </c>
      <c r="R162" s="209">
        <f>Q162*H162</f>
        <v>1500.4784000000002</v>
      </c>
      <c r="S162" s="209">
        <v>0</v>
      </c>
      <c r="T162" s="210">
        <f>S162*H162</f>
        <v>0</v>
      </c>
      <c r="AR162" s="211" t="s">
        <v>141</v>
      </c>
      <c r="AT162" s="211" t="s">
        <v>136</v>
      </c>
      <c r="AU162" s="211" t="s">
        <v>90</v>
      </c>
      <c r="AY162" s="14" t="s">
        <v>134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4" t="s">
        <v>88</v>
      </c>
      <c r="BK162" s="212">
        <f>ROUND(I162*H162,2)</f>
        <v>0</v>
      </c>
      <c r="BL162" s="14" t="s">
        <v>141</v>
      </c>
      <c r="BM162" s="211" t="s">
        <v>231</v>
      </c>
    </row>
    <row r="163" spans="2:51" s="12" customFormat="1" ht="11.25">
      <c r="B163" s="213"/>
      <c r="C163" s="214"/>
      <c r="D163" s="215" t="s">
        <v>183</v>
      </c>
      <c r="E163" s="216" t="s">
        <v>1</v>
      </c>
      <c r="F163" s="217" t="s">
        <v>232</v>
      </c>
      <c r="G163" s="214"/>
      <c r="H163" s="218">
        <v>5360</v>
      </c>
      <c r="I163" s="219"/>
      <c r="J163" s="214"/>
      <c r="K163" s="214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183</v>
      </c>
      <c r="AU163" s="224" t="s">
        <v>90</v>
      </c>
      <c r="AV163" s="12" t="s">
        <v>90</v>
      </c>
      <c r="AW163" s="12" t="s">
        <v>34</v>
      </c>
      <c r="AX163" s="12" t="s">
        <v>88</v>
      </c>
      <c r="AY163" s="224" t="s">
        <v>134</v>
      </c>
    </row>
    <row r="164" spans="2:65" s="1" customFormat="1" ht="16.5" customHeight="1">
      <c r="B164" s="31"/>
      <c r="C164" s="200" t="s">
        <v>233</v>
      </c>
      <c r="D164" s="200" t="s">
        <v>136</v>
      </c>
      <c r="E164" s="201" t="s">
        <v>234</v>
      </c>
      <c r="F164" s="202" t="s">
        <v>235</v>
      </c>
      <c r="G164" s="203" t="s">
        <v>139</v>
      </c>
      <c r="H164" s="204">
        <v>480</v>
      </c>
      <c r="I164" s="205"/>
      <c r="J164" s="206">
        <f>ROUND(I164*H164,2)</f>
        <v>0</v>
      </c>
      <c r="K164" s="202" t="s">
        <v>140</v>
      </c>
      <c r="L164" s="35"/>
      <c r="M164" s="207" t="s">
        <v>1</v>
      </c>
      <c r="N164" s="208" t="s">
        <v>45</v>
      </c>
      <c r="O164" s="63"/>
      <c r="P164" s="209">
        <f>O164*H164</f>
        <v>0</v>
      </c>
      <c r="Q164" s="209">
        <v>0.4726</v>
      </c>
      <c r="R164" s="209">
        <f>Q164*H164</f>
        <v>226.848</v>
      </c>
      <c r="S164" s="209">
        <v>0</v>
      </c>
      <c r="T164" s="210">
        <f>S164*H164</f>
        <v>0</v>
      </c>
      <c r="AR164" s="211" t="s">
        <v>141</v>
      </c>
      <c r="AT164" s="211" t="s">
        <v>136</v>
      </c>
      <c r="AU164" s="211" t="s">
        <v>90</v>
      </c>
      <c r="AY164" s="14" t="s">
        <v>134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4" t="s">
        <v>88</v>
      </c>
      <c r="BK164" s="212">
        <f>ROUND(I164*H164,2)</f>
        <v>0</v>
      </c>
      <c r="BL164" s="14" t="s">
        <v>141</v>
      </c>
      <c r="BM164" s="211" t="s">
        <v>236</v>
      </c>
    </row>
    <row r="165" spans="2:65" s="1" customFormat="1" ht="16.5" customHeight="1">
      <c r="B165" s="31"/>
      <c r="C165" s="200" t="s">
        <v>237</v>
      </c>
      <c r="D165" s="200" t="s">
        <v>136</v>
      </c>
      <c r="E165" s="201" t="s">
        <v>238</v>
      </c>
      <c r="F165" s="202" t="s">
        <v>239</v>
      </c>
      <c r="G165" s="203" t="s">
        <v>139</v>
      </c>
      <c r="H165" s="204">
        <v>25</v>
      </c>
      <c r="I165" s="205"/>
      <c r="J165" s="206">
        <f>ROUND(I165*H165,2)</f>
        <v>0</v>
      </c>
      <c r="K165" s="202" t="s">
        <v>140</v>
      </c>
      <c r="L165" s="35"/>
      <c r="M165" s="207" t="s">
        <v>1</v>
      </c>
      <c r="N165" s="208" t="s">
        <v>45</v>
      </c>
      <c r="O165" s="63"/>
      <c r="P165" s="209">
        <f>O165*H165</f>
        <v>0</v>
      </c>
      <c r="Q165" s="209">
        <v>0.144</v>
      </c>
      <c r="R165" s="209">
        <f>Q165*H165</f>
        <v>3.5999999999999996</v>
      </c>
      <c r="S165" s="209">
        <v>0</v>
      </c>
      <c r="T165" s="210">
        <f>S165*H165</f>
        <v>0</v>
      </c>
      <c r="AR165" s="211" t="s">
        <v>141</v>
      </c>
      <c r="AT165" s="211" t="s">
        <v>136</v>
      </c>
      <c r="AU165" s="211" t="s">
        <v>90</v>
      </c>
      <c r="AY165" s="14" t="s">
        <v>134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4" t="s">
        <v>88</v>
      </c>
      <c r="BK165" s="212">
        <f>ROUND(I165*H165,2)</f>
        <v>0</v>
      </c>
      <c r="BL165" s="14" t="s">
        <v>141</v>
      </c>
      <c r="BM165" s="211" t="s">
        <v>240</v>
      </c>
    </row>
    <row r="166" spans="2:65" s="1" customFormat="1" ht="24" customHeight="1">
      <c r="B166" s="31"/>
      <c r="C166" s="200" t="s">
        <v>241</v>
      </c>
      <c r="D166" s="200" t="s">
        <v>136</v>
      </c>
      <c r="E166" s="201" t="s">
        <v>242</v>
      </c>
      <c r="F166" s="202" t="s">
        <v>243</v>
      </c>
      <c r="G166" s="203" t="s">
        <v>139</v>
      </c>
      <c r="H166" s="204">
        <v>2420</v>
      </c>
      <c r="I166" s="205"/>
      <c r="J166" s="206">
        <f>ROUND(I166*H166,2)</f>
        <v>0</v>
      </c>
      <c r="K166" s="202" t="s">
        <v>140</v>
      </c>
      <c r="L166" s="35"/>
      <c r="M166" s="207" t="s">
        <v>1</v>
      </c>
      <c r="N166" s="208" t="s">
        <v>45</v>
      </c>
      <c r="O166" s="63"/>
      <c r="P166" s="209">
        <f>O166*H166</f>
        <v>0</v>
      </c>
      <c r="Q166" s="209">
        <v>0</v>
      </c>
      <c r="R166" s="209">
        <f>Q166*H166</f>
        <v>0</v>
      </c>
      <c r="S166" s="209">
        <v>0</v>
      </c>
      <c r="T166" s="210">
        <f>S166*H166</f>
        <v>0</v>
      </c>
      <c r="AR166" s="211" t="s">
        <v>141</v>
      </c>
      <c r="AT166" s="211" t="s">
        <v>136</v>
      </c>
      <c r="AU166" s="211" t="s">
        <v>90</v>
      </c>
      <c r="AY166" s="14" t="s">
        <v>134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4" t="s">
        <v>88</v>
      </c>
      <c r="BK166" s="212">
        <f>ROUND(I166*H166,2)</f>
        <v>0</v>
      </c>
      <c r="BL166" s="14" t="s">
        <v>141</v>
      </c>
      <c r="BM166" s="211" t="s">
        <v>244</v>
      </c>
    </row>
    <row r="167" spans="2:65" s="1" customFormat="1" ht="24" customHeight="1">
      <c r="B167" s="31"/>
      <c r="C167" s="200" t="s">
        <v>245</v>
      </c>
      <c r="D167" s="200" t="s">
        <v>136</v>
      </c>
      <c r="E167" s="201" t="s">
        <v>246</v>
      </c>
      <c r="F167" s="202" t="s">
        <v>247</v>
      </c>
      <c r="G167" s="203" t="s">
        <v>139</v>
      </c>
      <c r="H167" s="204">
        <v>4840</v>
      </c>
      <c r="I167" s="205"/>
      <c r="J167" s="206">
        <f>ROUND(I167*H167,2)</f>
        <v>0</v>
      </c>
      <c r="K167" s="202" t="s">
        <v>140</v>
      </c>
      <c r="L167" s="35"/>
      <c r="M167" s="207" t="s">
        <v>1</v>
      </c>
      <c r="N167" s="208" t="s">
        <v>45</v>
      </c>
      <c r="O167" s="63"/>
      <c r="P167" s="209">
        <f>O167*H167</f>
        <v>0</v>
      </c>
      <c r="Q167" s="209">
        <v>0</v>
      </c>
      <c r="R167" s="209">
        <f>Q167*H167</f>
        <v>0</v>
      </c>
      <c r="S167" s="209">
        <v>0</v>
      </c>
      <c r="T167" s="210">
        <f>S167*H167</f>
        <v>0</v>
      </c>
      <c r="AR167" s="211" t="s">
        <v>141</v>
      </c>
      <c r="AT167" s="211" t="s">
        <v>136</v>
      </c>
      <c r="AU167" s="211" t="s">
        <v>90</v>
      </c>
      <c r="AY167" s="14" t="s">
        <v>134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4" t="s">
        <v>88</v>
      </c>
      <c r="BK167" s="212">
        <f>ROUND(I167*H167,2)</f>
        <v>0</v>
      </c>
      <c r="BL167" s="14" t="s">
        <v>141</v>
      </c>
      <c r="BM167" s="211" t="s">
        <v>248</v>
      </c>
    </row>
    <row r="168" spans="2:51" s="12" customFormat="1" ht="11.25">
      <c r="B168" s="213"/>
      <c r="C168" s="214"/>
      <c r="D168" s="215" t="s">
        <v>183</v>
      </c>
      <c r="E168" s="216" t="s">
        <v>1</v>
      </c>
      <c r="F168" s="217" t="s">
        <v>249</v>
      </c>
      <c r="G168" s="214"/>
      <c r="H168" s="218">
        <v>4840</v>
      </c>
      <c r="I168" s="219"/>
      <c r="J168" s="214"/>
      <c r="K168" s="214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183</v>
      </c>
      <c r="AU168" s="224" t="s">
        <v>90</v>
      </c>
      <c r="AV168" s="12" t="s">
        <v>90</v>
      </c>
      <c r="AW168" s="12" t="s">
        <v>34</v>
      </c>
      <c r="AX168" s="12" t="s">
        <v>88</v>
      </c>
      <c r="AY168" s="224" t="s">
        <v>134</v>
      </c>
    </row>
    <row r="169" spans="2:65" s="1" customFormat="1" ht="24" customHeight="1">
      <c r="B169" s="31"/>
      <c r="C169" s="200" t="s">
        <v>250</v>
      </c>
      <c r="D169" s="200" t="s">
        <v>136</v>
      </c>
      <c r="E169" s="201" t="s">
        <v>251</v>
      </c>
      <c r="F169" s="202" t="s">
        <v>252</v>
      </c>
      <c r="G169" s="203" t="s">
        <v>139</v>
      </c>
      <c r="H169" s="204">
        <v>25</v>
      </c>
      <c r="I169" s="205"/>
      <c r="J169" s="206">
        <f aca="true" t="shared" si="15" ref="J169:J179">ROUND(I169*H169,2)</f>
        <v>0</v>
      </c>
      <c r="K169" s="202" t="s">
        <v>140</v>
      </c>
      <c r="L169" s="35"/>
      <c r="M169" s="207" t="s">
        <v>1</v>
      </c>
      <c r="N169" s="208" t="s">
        <v>45</v>
      </c>
      <c r="O169" s="63"/>
      <c r="P169" s="209">
        <f aca="true" t="shared" si="16" ref="P169:P179">O169*H169</f>
        <v>0</v>
      </c>
      <c r="Q169" s="209">
        <v>0</v>
      </c>
      <c r="R169" s="209">
        <f aca="true" t="shared" si="17" ref="R169:R179">Q169*H169</f>
        <v>0</v>
      </c>
      <c r="S169" s="209">
        <v>0</v>
      </c>
      <c r="T169" s="210">
        <f aca="true" t="shared" si="18" ref="T169:T179">S169*H169</f>
        <v>0</v>
      </c>
      <c r="AR169" s="211" t="s">
        <v>141</v>
      </c>
      <c r="AT169" s="211" t="s">
        <v>136</v>
      </c>
      <c r="AU169" s="211" t="s">
        <v>90</v>
      </c>
      <c r="AY169" s="14" t="s">
        <v>134</v>
      </c>
      <c r="BE169" s="212">
        <f aca="true" t="shared" si="19" ref="BE169:BE179">IF(N169="základní",J169,0)</f>
        <v>0</v>
      </c>
      <c r="BF169" s="212">
        <f aca="true" t="shared" si="20" ref="BF169:BF179">IF(N169="snížená",J169,0)</f>
        <v>0</v>
      </c>
      <c r="BG169" s="212">
        <f aca="true" t="shared" si="21" ref="BG169:BG179">IF(N169="zákl. přenesená",J169,0)</f>
        <v>0</v>
      </c>
      <c r="BH169" s="212">
        <f aca="true" t="shared" si="22" ref="BH169:BH179">IF(N169="sníž. přenesená",J169,0)</f>
        <v>0</v>
      </c>
      <c r="BI169" s="212">
        <f aca="true" t="shared" si="23" ref="BI169:BI179">IF(N169="nulová",J169,0)</f>
        <v>0</v>
      </c>
      <c r="BJ169" s="14" t="s">
        <v>88</v>
      </c>
      <c r="BK169" s="212">
        <f aca="true" t="shared" si="24" ref="BK169:BK179">ROUND(I169*H169,2)</f>
        <v>0</v>
      </c>
      <c r="BL169" s="14" t="s">
        <v>141</v>
      </c>
      <c r="BM169" s="211" t="s">
        <v>253</v>
      </c>
    </row>
    <row r="170" spans="2:65" s="1" customFormat="1" ht="24" customHeight="1">
      <c r="B170" s="31"/>
      <c r="C170" s="200" t="s">
        <v>254</v>
      </c>
      <c r="D170" s="200" t="s">
        <v>136</v>
      </c>
      <c r="E170" s="201" t="s">
        <v>255</v>
      </c>
      <c r="F170" s="202" t="s">
        <v>256</v>
      </c>
      <c r="G170" s="203" t="s">
        <v>139</v>
      </c>
      <c r="H170" s="204">
        <v>2420</v>
      </c>
      <c r="I170" s="205"/>
      <c r="J170" s="206">
        <f t="shared" si="15"/>
        <v>0</v>
      </c>
      <c r="K170" s="202" t="s">
        <v>140</v>
      </c>
      <c r="L170" s="35"/>
      <c r="M170" s="207" t="s">
        <v>1</v>
      </c>
      <c r="N170" s="208" t="s">
        <v>45</v>
      </c>
      <c r="O170" s="63"/>
      <c r="P170" s="209">
        <f t="shared" si="16"/>
        <v>0</v>
      </c>
      <c r="Q170" s="209">
        <v>0</v>
      </c>
      <c r="R170" s="209">
        <f t="shared" si="17"/>
        <v>0</v>
      </c>
      <c r="S170" s="209">
        <v>0</v>
      </c>
      <c r="T170" s="210">
        <f t="shared" si="18"/>
        <v>0</v>
      </c>
      <c r="AR170" s="211" t="s">
        <v>141</v>
      </c>
      <c r="AT170" s="211" t="s">
        <v>136</v>
      </c>
      <c r="AU170" s="211" t="s">
        <v>90</v>
      </c>
      <c r="AY170" s="14" t="s">
        <v>134</v>
      </c>
      <c r="BE170" s="212">
        <f t="shared" si="19"/>
        <v>0</v>
      </c>
      <c r="BF170" s="212">
        <f t="shared" si="20"/>
        <v>0</v>
      </c>
      <c r="BG170" s="212">
        <f t="shared" si="21"/>
        <v>0</v>
      </c>
      <c r="BH170" s="212">
        <f t="shared" si="22"/>
        <v>0</v>
      </c>
      <c r="BI170" s="212">
        <f t="shared" si="23"/>
        <v>0</v>
      </c>
      <c r="BJ170" s="14" t="s">
        <v>88</v>
      </c>
      <c r="BK170" s="212">
        <f t="shared" si="24"/>
        <v>0</v>
      </c>
      <c r="BL170" s="14" t="s">
        <v>141</v>
      </c>
      <c r="BM170" s="211" t="s">
        <v>257</v>
      </c>
    </row>
    <row r="171" spans="2:65" s="1" customFormat="1" ht="24" customHeight="1">
      <c r="B171" s="31"/>
      <c r="C171" s="200" t="s">
        <v>258</v>
      </c>
      <c r="D171" s="200" t="s">
        <v>136</v>
      </c>
      <c r="E171" s="201" t="s">
        <v>259</v>
      </c>
      <c r="F171" s="202" t="s">
        <v>260</v>
      </c>
      <c r="G171" s="203" t="s">
        <v>139</v>
      </c>
      <c r="H171" s="204">
        <v>458</v>
      </c>
      <c r="I171" s="205"/>
      <c r="J171" s="206">
        <f t="shared" si="15"/>
        <v>0</v>
      </c>
      <c r="K171" s="202" t="s">
        <v>140</v>
      </c>
      <c r="L171" s="35"/>
      <c r="M171" s="207" t="s">
        <v>1</v>
      </c>
      <c r="N171" s="208" t="s">
        <v>45</v>
      </c>
      <c r="O171" s="63"/>
      <c r="P171" s="209">
        <f t="shared" si="16"/>
        <v>0</v>
      </c>
      <c r="Q171" s="209">
        <v>0.08425</v>
      </c>
      <c r="R171" s="209">
        <f t="shared" si="17"/>
        <v>38.5865</v>
      </c>
      <c r="S171" s="209">
        <v>0</v>
      </c>
      <c r="T171" s="210">
        <f t="shared" si="18"/>
        <v>0</v>
      </c>
      <c r="AR171" s="211" t="s">
        <v>141</v>
      </c>
      <c r="AT171" s="211" t="s">
        <v>136</v>
      </c>
      <c r="AU171" s="211" t="s">
        <v>90</v>
      </c>
      <c r="AY171" s="14" t="s">
        <v>134</v>
      </c>
      <c r="BE171" s="212">
        <f t="shared" si="19"/>
        <v>0</v>
      </c>
      <c r="BF171" s="212">
        <f t="shared" si="20"/>
        <v>0</v>
      </c>
      <c r="BG171" s="212">
        <f t="shared" si="21"/>
        <v>0</v>
      </c>
      <c r="BH171" s="212">
        <f t="shared" si="22"/>
        <v>0</v>
      </c>
      <c r="BI171" s="212">
        <f t="shared" si="23"/>
        <v>0</v>
      </c>
      <c r="BJ171" s="14" t="s">
        <v>88</v>
      </c>
      <c r="BK171" s="212">
        <f t="shared" si="24"/>
        <v>0</v>
      </c>
      <c r="BL171" s="14" t="s">
        <v>141</v>
      </c>
      <c r="BM171" s="211" t="s">
        <v>261</v>
      </c>
    </row>
    <row r="172" spans="2:65" s="1" customFormat="1" ht="16.5" customHeight="1">
      <c r="B172" s="31"/>
      <c r="C172" s="225" t="s">
        <v>262</v>
      </c>
      <c r="D172" s="225" t="s">
        <v>218</v>
      </c>
      <c r="E172" s="226" t="s">
        <v>263</v>
      </c>
      <c r="F172" s="227" t="s">
        <v>264</v>
      </c>
      <c r="G172" s="228" t="s">
        <v>139</v>
      </c>
      <c r="H172" s="229">
        <v>430</v>
      </c>
      <c r="I172" s="230"/>
      <c r="J172" s="231">
        <f t="shared" si="15"/>
        <v>0</v>
      </c>
      <c r="K172" s="227" t="s">
        <v>140</v>
      </c>
      <c r="L172" s="232"/>
      <c r="M172" s="233" t="s">
        <v>1</v>
      </c>
      <c r="N172" s="234" t="s">
        <v>45</v>
      </c>
      <c r="O172" s="63"/>
      <c r="P172" s="209">
        <f t="shared" si="16"/>
        <v>0</v>
      </c>
      <c r="Q172" s="209">
        <v>0.131</v>
      </c>
      <c r="R172" s="209">
        <f t="shared" si="17"/>
        <v>56.330000000000005</v>
      </c>
      <c r="S172" s="209">
        <v>0</v>
      </c>
      <c r="T172" s="210">
        <f t="shared" si="18"/>
        <v>0</v>
      </c>
      <c r="AR172" s="211" t="s">
        <v>166</v>
      </c>
      <c r="AT172" s="211" t="s">
        <v>218</v>
      </c>
      <c r="AU172" s="211" t="s">
        <v>90</v>
      </c>
      <c r="AY172" s="14" t="s">
        <v>134</v>
      </c>
      <c r="BE172" s="212">
        <f t="shared" si="19"/>
        <v>0</v>
      </c>
      <c r="BF172" s="212">
        <f t="shared" si="20"/>
        <v>0</v>
      </c>
      <c r="BG172" s="212">
        <f t="shared" si="21"/>
        <v>0</v>
      </c>
      <c r="BH172" s="212">
        <f t="shared" si="22"/>
        <v>0</v>
      </c>
      <c r="BI172" s="212">
        <f t="shared" si="23"/>
        <v>0</v>
      </c>
      <c r="BJ172" s="14" t="s">
        <v>88</v>
      </c>
      <c r="BK172" s="212">
        <f t="shared" si="24"/>
        <v>0</v>
      </c>
      <c r="BL172" s="14" t="s">
        <v>141</v>
      </c>
      <c r="BM172" s="211" t="s">
        <v>265</v>
      </c>
    </row>
    <row r="173" spans="2:65" s="1" customFormat="1" ht="24" customHeight="1">
      <c r="B173" s="31"/>
      <c r="C173" s="225" t="s">
        <v>266</v>
      </c>
      <c r="D173" s="225" t="s">
        <v>218</v>
      </c>
      <c r="E173" s="226" t="s">
        <v>267</v>
      </c>
      <c r="F173" s="227" t="s">
        <v>268</v>
      </c>
      <c r="G173" s="228" t="s">
        <v>139</v>
      </c>
      <c r="H173" s="229">
        <v>28</v>
      </c>
      <c r="I173" s="230"/>
      <c r="J173" s="231">
        <f t="shared" si="15"/>
        <v>0</v>
      </c>
      <c r="K173" s="227" t="s">
        <v>140</v>
      </c>
      <c r="L173" s="232"/>
      <c r="M173" s="233" t="s">
        <v>1</v>
      </c>
      <c r="N173" s="234" t="s">
        <v>45</v>
      </c>
      <c r="O173" s="63"/>
      <c r="P173" s="209">
        <f t="shared" si="16"/>
        <v>0</v>
      </c>
      <c r="Q173" s="209">
        <v>0.131</v>
      </c>
      <c r="R173" s="209">
        <f t="shared" si="17"/>
        <v>3.668</v>
      </c>
      <c r="S173" s="209">
        <v>0</v>
      </c>
      <c r="T173" s="210">
        <f t="shared" si="18"/>
        <v>0</v>
      </c>
      <c r="AR173" s="211" t="s">
        <v>166</v>
      </c>
      <c r="AT173" s="211" t="s">
        <v>218</v>
      </c>
      <c r="AU173" s="211" t="s">
        <v>90</v>
      </c>
      <c r="AY173" s="14" t="s">
        <v>134</v>
      </c>
      <c r="BE173" s="212">
        <f t="shared" si="19"/>
        <v>0</v>
      </c>
      <c r="BF173" s="212">
        <f t="shared" si="20"/>
        <v>0</v>
      </c>
      <c r="BG173" s="212">
        <f t="shared" si="21"/>
        <v>0</v>
      </c>
      <c r="BH173" s="212">
        <f t="shared" si="22"/>
        <v>0</v>
      </c>
      <c r="BI173" s="212">
        <f t="shared" si="23"/>
        <v>0</v>
      </c>
      <c r="BJ173" s="14" t="s">
        <v>88</v>
      </c>
      <c r="BK173" s="212">
        <f t="shared" si="24"/>
        <v>0</v>
      </c>
      <c r="BL173" s="14" t="s">
        <v>141</v>
      </c>
      <c r="BM173" s="211" t="s">
        <v>269</v>
      </c>
    </row>
    <row r="174" spans="2:65" s="1" customFormat="1" ht="24" customHeight="1">
      <c r="B174" s="31"/>
      <c r="C174" s="200" t="s">
        <v>270</v>
      </c>
      <c r="D174" s="200" t="s">
        <v>136</v>
      </c>
      <c r="E174" s="201" t="s">
        <v>271</v>
      </c>
      <c r="F174" s="202" t="s">
        <v>272</v>
      </c>
      <c r="G174" s="203" t="s">
        <v>139</v>
      </c>
      <c r="H174" s="204">
        <v>477</v>
      </c>
      <c r="I174" s="205"/>
      <c r="J174" s="206">
        <f t="shared" si="15"/>
        <v>0</v>
      </c>
      <c r="K174" s="202" t="s">
        <v>140</v>
      </c>
      <c r="L174" s="35"/>
      <c r="M174" s="207" t="s">
        <v>1</v>
      </c>
      <c r="N174" s="208" t="s">
        <v>45</v>
      </c>
      <c r="O174" s="63"/>
      <c r="P174" s="209">
        <f t="shared" si="16"/>
        <v>0</v>
      </c>
      <c r="Q174" s="209">
        <v>0.10362</v>
      </c>
      <c r="R174" s="209">
        <f t="shared" si="17"/>
        <v>49.42674</v>
      </c>
      <c r="S174" s="209">
        <v>0</v>
      </c>
      <c r="T174" s="210">
        <f t="shared" si="18"/>
        <v>0</v>
      </c>
      <c r="AR174" s="211" t="s">
        <v>141</v>
      </c>
      <c r="AT174" s="211" t="s">
        <v>136</v>
      </c>
      <c r="AU174" s="211" t="s">
        <v>90</v>
      </c>
      <c r="AY174" s="14" t="s">
        <v>134</v>
      </c>
      <c r="BE174" s="212">
        <f t="shared" si="19"/>
        <v>0</v>
      </c>
      <c r="BF174" s="212">
        <f t="shared" si="20"/>
        <v>0</v>
      </c>
      <c r="BG174" s="212">
        <f t="shared" si="21"/>
        <v>0</v>
      </c>
      <c r="BH174" s="212">
        <f t="shared" si="22"/>
        <v>0</v>
      </c>
      <c r="BI174" s="212">
        <f t="shared" si="23"/>
        <v>0</v>
      </c>
      <c r="BJ174" s="14" t="s">
        <v>88</v>
      </c>
      <c r="BK174" s="212">
        <f t="shared" si="24"/>
        <v>0</v>
      </c>
      <c r="BL174" s="14" t="s">
        <v>141</v>
      </c>
      <c r="BM174" s="211" t="s">
        <v>273</v>
      </c>
    </row>
    <row r="175" spans="2:65" s="1" customFormat="1" ht="16.5" customHeight="1">
      <c r="B175" s="31"/>
      <c r="C175" s="225" t="s">
        <v>274</v>
      </c>
      <c r="D175" s="225" t="s">
        <v>218</v>
      </c>
      <c r="E175" s="226" t="s">
        <v>275</v>
      </c>
      <c r="F175" s="227" t="s">
        <v>276</v>
      </c>
      <c r="G175" s="228" t="s">
        <v>139</v>
      </c>
      <c r="H175" s="229">
        <v>105</v>
      </c>
      <c r="I175" s="230"/>
      <c r="J175" s="231">
        <f t="shared" si="15"/>
        <v>0</v>
      </c>
      <c r="K175" s="227" t="s">
        <v>140</v>
      </c>
      <c r="L175" s="232"/>
      <c r="M175" s="233" t="s">
        <v>1</v>
      </c>
      <c r="N175" s="234" t="s">
        <v>45</v>
      </c>
      <c r="O175" s="63"/>
      <c r="P175" s="209">
        <f t="shared" si="16"/>
        <v>0</v>
      </c>
      <c r="Q175" s="209">
        <v>0.176</v>
      </c>
      <c r="R175" s="209">
        <f t="shared" si="17"/>
        <v>18.48</v>
      </c>
      <c r="S175" s="209">
        <v>0</v>
      </c>
      <c r="T175" s="210">
        <f t="shared" si="18"/>
        <v>0</v>
      </c>
      <c r="AR175" s="211" t="s">
        <v>166</v>
      </c>
      <c r="AT175" s="211" t="s">
        <v>218</v>
      </c>
      <c r="AU175" s="211" t="s">
        <v>90</v>
      </c>
      <c r="AY175" s="14" t="s">
        <v>134</v>
      </c>
      <c r="BE175" s="212">
        <f t="shared" si="19"/>
        <v>0</v>
      </c>
      <c r="BF175" s="212">
        <f t="shared" si="20"/>
        <v>0</v>
      </c>
      <c r="BG175" s="212">
        <f t="shared" si="21"/>
        <v>0</v>
      </c>
      <c r="BH175" s="212">
        <f t="shared" si="22"/>
        <v>0</v>
      </c>
      <c r="BI175" s="212">
        <f t="shared" si="23"/>
        <v>0</v>
      </c>
      <c r="BJ175" s="14" t="s">
        <v>88</v>
      </c>
      <c r="BK175" s="212">
        <f t="shared" si="24"/>
        <v>0</v>
      </c>
      <c r="BL175" s="14" t="s">
        <v>141</v>
      </c>
      <c r="BM175" s="211" t="s">
        <v>277</v>
      </c>
    </row>
    <row r="176" spans="2:65" s="1" customFormat="1" ht="16.5" customHeight="1">
      <c r="B176" s="31"/>
      <c r="C176" s="225" t="s">
        <v>278</v>
      </c>
      <c r="D176" s="225" t="s">
        <v>218</v>
      </c>
      <c r="E176" s="226" t="s">
        <v>279</v>
      </c>
      <c r="F176" s="227" t="s">
        <v>280</v>
      </c>
      <c r="G176" s="228" t="s">
        <v>139</v>
      </c>
      <c r="H176" s="229">
        <v>9</v>
      </c>
      <c r="I176" s="230"/>
      <c r="J176" s="231">
        <f t="shared" si="15"/>
        <v>0</v>
      </c>
      <c r="K176" s="227" t="s">
        <v>140</v>
      </c>
      <c r="L176" s="232"/>
      <c r="M176" s="233" t="s">
        <v>1</v>
      </c>
      <c r="N176" s="234" t="s">
        <v>45</v>
      </c>
      <c r="O176" s="63"/>
      <c r="P176" s="209">
        <f t="shared" si="16"/>
        <v>0</v>
      </c>
      <c r="Q176" s="209">
        <v>0.176</v>
      </c>
      <c r="R176" s="209">
        <f t="shared" si="17"/>
        <v>1.5839999999999999</v>
      </c>
      <c r="S176" s="209">
        <v>0</v>
      </c>
      <c r="T176" s="210">
        <f t="shared" si="18"/>
        <v>0</v>
      </c>
      <c r="AR176" s="211" t="s">
        <v>166</v>
      </c>
      <c r="AT176" s="211" t="s">
        <v>218</v>
      </c>
      <c r="AU176" s="211" t="s">
        <v>90</v>
      </c>
      <c r="AY176" s="14" t="s">
        <v>134</v>
      </c>
      <c r="BE176" s="212">
        <f t="shared" si="19"/>
        <v>0</v>
      </c>
      <c r="BF176" s="212">
        <f t="shared" si="20"/>
        <v>0</v>
      </c>
      <c r="BG176" s="212">
        <f t="shared" si="21"/>
        <v>0</v>
      </c>
      <c r="BH176" s="212">
        <f t="shared" si="22"/>
        <v>0</v>
      </c>
      <c r="BI176" s="212">
        <f t="shared" si="23"/>
        <v>0</v>
      </c>
      <c r="BJ176" s="14" t="s">
        <v>88</v>
      </c>
      <c r="BK176" s="212">
        <f t="shared" si="24"/>
        <v>0</v>
      </c>
      <c r="BL176" s="14" t="s">
        <v>141</v>
      </c>
      <c r="BM176" s="211" t="s">
        <v>281</v>
      </c>
    </row>
    <row r="177" spans="2:65" s="1" customFormat="1" ht="24" customHeight="1">
      <c r="B177" s="31"/>
      <c r="C177" s="225" t="s">
        <v>282</v>
      </c>
      <c r="D177" s="225" t="s">
        <v>218</v>
      </c>
      <c r="E177" s="226" t="s">
        <v>283</v>
      </c>
      <c r="F177" s="227" t="s">
        <v>284</v>
      </c>
      <c r="G177" s="228" t="s">
        <v>139</v>
      </c>
      <c r="H177" s="229">
        <v>28</v>
      </c>
      <c r="I177" s="230"/>
      <c r="J177" s="231">
        <f t="shared" si="15"/>
        <v>0</v>
      </c>
      <c r="K177" s="227" t="s">
        <v>1</v>
      </c>
      <c r="L177" s="232"/>
      <c r="M177" s="233" t="s">
        <v>1</v>
      </c>
      <c r="N177" s="234" t="s">
        <v>45</v>
      </c>
      <c r="O177" s="63"/>
      <c r="P177" s="209">
        <f t="shared" si="16"/>
        <v>0</v>
      </c>
      <c r="Q177" s="209">
        <v>0.131</v>
      </c>
      <c r="R177" s="209">
        <f t="shared" si="17"/>
        <v>3.668</v>
      </c>
      <c r="S177" s="209">
        <v>0</v>
      </c>
      <c r="T177" s="210">
        <f t="shared" si="18"/>
        <v>0</v>
      </c>
      <c r="AR177" s="211" t="s">
        <v>166</v>
      </c>
      <c r="AT177" s="211" t="s">
        <v>218</v>
      </c>
      <c r="AU177" s="211" t="s">
        <v>90</v>
      </c>
      <c r="AY177" s="14" t="s">
        <v>134</v>
      </c>
      <c r="BE177" s="212">
        <f t="shared" si="19"/>
        <v>0</v>
      </c>
      <c r="BF177" s="212">
        <f t="shared" si="20"/>
        <v>0</v>
      </c>
      <c r="BG177" s="212">
        <f t="shared" si="21"/>
        <v>0</v>
      </c>
      <c r="BH177" s="212">
        <f t="shared" si="22"/>
        <v>0</v>
      </c>
      <c r="BI177" s="212">
        <f t="shared" si="23"/>
        <v>0</v>
      </c>
      <c r="BJ177" s="14" t="s">
        <v>88</v>
      </c>
      <c r="BK177" s="212">
        <f t="shared" si="24"/>
        <v>0</v>
      </c>
      <c r="BL177" s="14" t="s">
        <v>141</v>
      </c>
      <c r="BM177" s="211" t="s">
        <v>285</v>
      </c>
    </row>
    <row r="178" spans="2:65" s="1" customFormat="1" ht="16.5" customHeight="1">
      <c r="B178" s="31"/>
      <c r="C178" s="225" t="s">
        <v>286</v>
      </c>
      <c r="D178" s="225" t="s">
        <v>218</v>
      </c>
      <c r="E178" s="226" t="s">
        <v>287</v>
      </c>
      <c r="F178" s="227" t="s">
        <v>288</v>
      </c>
      <c r="G178" s="228" t="s">
        <v>139</v>
      </c>
      <c r="H178" s="229">
        <v>335</v>
      </c>
      <c r="I178" s="230"/>
      <c r="J178" s="231">
        <f t="shared" si="15"/>
        <v>0</v>
      </c>
      <c r="K178" s="227" t="s">
        <v>140</v>
      </c>
      <c r="L178" s="232"/>
      <c r="M178" s="233" t="s">
        <v>1</v>
      </c>
      <c r="N178" s="234" t="s">
        <v>45</v>
      </c>
      <c r="O178" s="63"/>
      <c r="P178" s="209">
        <f t="shared" si="16"/>
        <v>0</v>
      </c>
      <c r="Q178" s="209">
        <v>0.176</v>
      </c>
      <c r="R178" s="209">
        <f t="shared" si="17"/>
        <v>58.959999999999994</v>
      </c>
      <c r="S178" s="209">
        <v>0</v>
      </c>
      <c r="T178" s="210">
        <f t="shared" si="18"/>
        <v>0</v>
      </c>
      <c r="AR178" s="211" t="s">
        <v>166</v>
      </c>
      <c r="AT178" s="211" t="s">
        <v>218</v>
      </c>
      <c r="AU178" s="211" t="s">
        <v>90</v>
      </c>
      <c r="AY178" s="14" t="s">
        <v>134</v>
      </c>
      <c r="BE178" s="212">
        <f t="shared" si="19"/>
        <v>0</v>
      </c>
      <c r="BF178" s="212">
        <f t="shared" si="20"/>
        <v>0</v>
      </c>
      <c r="BG178" s="212">
        <f t="shared" si="21"/>
        <v>0</v>
      </c>
      <c r="BH178" s="212">
        <f t="shared" si="22"/>
        <v>0</v>
      </c>
      <c r="BI178" s="212">
        <f t="shared" si="23"/>
        <v>0</v>
      </c>
      <c r="BJ178" s="14" t="s">
        <v>88</v>
      </c>
      <c r="BK178" s="212">
        <f t="shared" si="24"/>
        <v>0</v>
      </c>
      <c r="BL178" s="14" t="s">
        <v>141</v>
      </c>
      <c r="BM178" s="211" t="s">
        <v>289</v>
      </c>
    </row>
    <row r="179" spans="2:65" s="1" customFormat="1" ht="16.5" customHeight="1">
      <c r="B179" s="31"/>
      <c r="C179" s="200" t="s">
        <v>290</v>
      </c>
      <c r="D179" s="200" t="s">
        <v>136</v>
      </c>
      <c r="E179" s="201" t="s">
        <v>291</v>
      </c>
      <c r="F179" s="202" t="s">
        <v>292</v>
      </c>
      <c r="G179" s="203" t="s">
        <v>160</v>
      </c>
      <c r="H179" s="204">
        <v>190</v>
      </c>
      <c r="I179" s="205"/>
      <c r="J179" s="206">
        <f t="shared" si="15"/>
        <v>0</v>
      </c>
      <c r="K179" s="202" t="s">
        <v>140</v>
      </c>
      <c r="L179" s="35"/>
      <c r="M179" s="207" t="s">
        <v>1</v>
      </c>
      <c r="N179" s="208" t="s">
        <v>45</v>
      </c>
      <c r="O179" s="63"/>
      <c r="P179" s="209">
        <f t="shared" si="16"/>
        <v>0</v>
      </c>
      <c r="Q179" s="209">
        <v>0.0036</v>
      </c>
      <c r="R179" s="209">
        <f t="shared" si="17"/>
        <v>0.6839999999999999</v>
      </c>
      <c r="S179" s="209">
        <v>0</v>
      </c>
      <c r="T179" s="210">
        <f t="shared" si="18"/>
        <v>0</v>
      </c>
      <c r="AR179" s="211" t="s">
        <v>141</v>
      </c>
      <c r="AT179" s="211" t="s">
        <v>136</v>
      </c>
      <c r="AU179" s="211" t="s">
        <v>90</v>
      </c>
      <c r="AY179" s="14" t="s">
        <v>134</v>
      </c>
      <c r="BE179" s="212">
        <f t="shared" si="19"/>
        <v>0</v>
      </c>
      <c r="BF179" s="212">
        <f t="shared" si="20"/>
        <v>0</v>
      </c>
      <c r="BG179" s="212">
        <f t="shared" si="21"/>
        <v>0</v>
      </c>
      <c r="BH179" s="212">
        <f t="shared" si="22"/>
        <v>0</v>
      </c>
      <c r="BI179" s="212">
        <f t="shared" si="23"/>
        <v>0</v>
      </c>
      <c r="BJ179" s="14" t="s">
        <v>88</v>
      </c>
      <c r="BK179" s="212">
        <f t="shared" si="24"/>
        <v>0</v>
      </c>
      <c r="BL179" s="14" t="s">
        <v>141</v>
      </c>
      <c r="BM179" s="211" t="s">
        <v>293</v>
      </c>
    </row>
    <row r="180" spans="2:63" s="11" customFormat="1" ht="22.9" customHeight="1">
      <c r="B180" s="184"/>
      <c r="C180" s="185"/>
      <c r="D180" s="186" t="s">
        <v>79</v>
      </c>
      <c r="E180" s="198" t="s">
        <v>166</v>
      </c>
      <c r="F180" s="198" t="s">
        <v>294</v>
      </c>
      <c r="G180" s="185"/>
      <c r="H180" s="185"/>
      <c r="I180" s="188"/>
      <c r="J180" s="199">
        <f>BK180</f>
        <v>0</v>
      </c>
      <c r="K180" s="185"/>
      <c r="L180" s="190"/>
      <c r="M180" s="191"/>
      <c r="N180" s="192"/>
      <c r="O180" s="192"/>
      <c r="P180" s="193">
        <f>P181</f>
        <v>0</v>
      </c>
      <c r="Q180" s="192"/>
      <c r="R180" s="193">
        <f>R181</f>
        <v>5.08416</v>
      </c>
      <c r="S180" s="192"/>
      <c r="T180" s="194">
        <f>T181</f>
        <v>0</v>
      </c>
      <c r="AR180" s="195" t="s">
        <v>88</v>
      </c>
      <c r="AT180" s="196" t="s">
        <v>79</v>
      </c>
      <c r="AU180" s="196" t="s">
        <v>88</v>
      </c>
      <c r="AY180" s="195" t="s">
        <v>134</v>
      </c>
      <c r="BK180" s="197">
        <f>BK181</f>
        <v>0</v>
      </c>
    </row>
    <row r="181" spans="2:65" s="1" customFormat="1" ht="24" customHeight="1">
      <c r="B181" s="31"/>
      <c r="C181" s="200" t="s">
        <v>295</v>
      </c>
      <c r="D181" s="200" t="s">
        <v>136</v>
      </c>
      <c r="E181" s="201" t="s">
        <v>296</v>
      </c>
      <c r="F181" s="202" t="s">
        <v>297</v>
      </c>
      <c r="G181" s="203" t="s">
        <v>298</v>
      </c>
      <c r="H181" s="204">
        <v>12</v>
      </c>
      <c r="I181" s="205"/>
      <c r="J181" s="206">
        <f>ROUND(I181*H181,2)</f>
        <v>0</v>
      </c>
      <c r="K181" s="202" t="s">
        <v>140</v>
      </c>
      <c r="L181" s="35"/>
      <c r="M181" s="207" t="s">
        <v>1</v>
      </c>
      <c r="N181" s="208" t="s">
        <v>45</v>
      </c>
      <c r="O181" s="63"/>
      <c r="P181" s="209">
        <f>O181*H181</f>
        <v>0</v>
      </c>
      <c r="Q181" s="209">
        <v>0.42368</v>
      </c>
      <c r="R181" s="209">
        <f>Q181*H181</f>
        <v>5.08416</v>
      </c>
      <c r="S181" s="209">
        <v>0</v>
      </c>
      <c r="T181" s="210">
        <f>S181*H181</f>
        <v>0</v>
      </c>
      <c r="AR181" s="211" t="s">
        <v>141</v>
      </c>
      <c r="AT181" s="211" t="s">
        <v>136</v>
      </c>
      <c r="AU181" s="211" t="s">
        <v>90</v>
      </c>
      <c r="AY181" s="14" t="s">
        <v>134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14" t="s">
        <v>88</v>
      </c>
      <c r="BK181" s="212">
        <f>ROUND(I181*H181,2)</f>
        <v>0</v>
      </c>
      <c r="BL181" s="14" t="s">
        <v>141</v>
      </c>
      <c r="BM181" s="211" t="s">
        <v>299</v>
      </c>
    </row>
    <row r="182" spans="2:63" s="11" customFormat="1" ht="22.9" customHeight="1">
      <c r="B182" s="184"/>
      <c r="C182" s="185"/>
      <c r="D182" s="186" t="s">
        <v>79</v>
      </c>
      <c r="E182" s="198" t="s">
        <v>171</v>
      </c>
      <c r="F182" s="198" t="s">
        <v>300</v>
      </c>
      <c r="G182" s="185"/>
      <c r="H182" s="185"/>
      <c r="I182" s="188"/>
      <c r="J182" s="199">
        <f>BK182</f>
        <v>0</v>
      </c>
      <c r="K182" s="185"/>
      <c r="L182" s="190"/>
      <c r="M182" s="191"/>
      <c r="N182" s="192"/>
      <c r="O182" s="192"/>
      <c r="P182" s="193">
        <f>SUM(P183:P206)</f>
        <v>0</v>
      </c>
      <c r="Q182" s="192"/>
      <c r="R182" s="193">
        <f>SUM(R183:R206)</f>
        <v>190.43824</v>
      </c>
      <c r="S182" s="192"/>
      <c r="T182" s="194">
        <f>SUM(T183:T206)</f>
        <v>0.6920000000000001</v>
      </c>
      <c r="AR182" s="195" t="s">
        <v>88</v>
      </c>
      <c r="AT182" s="196" t="s">
        <v>79</v>
      </c>
      <c r="AU182" s="196" t="s">
        <v>88</v>
      </c>
      <c r="AY182" s="195" t="s">
        <v>134</v>
      </c>
      <c r="BK182" s="197">
        <f>SUM(BK183:BK206)</f>
        <v>0</v>
      </c>
    </row>
    <row r="183" spans="2:65" s="1" customFormat="1" ht="24" customHeight="1">
      <c r="B183" s="31"/>
      <c r="C183" s="200" t="s">
        <v>301</v>
      </c>
      <c r="D183" s="200" t="s">
        <v>136</v>
      </c>
      <c r="E183" s="201" t="s">
        <v>302</v>
      </c>
      <c r="F183" s="202" t="s">
        <v>303</v>
      </c>
      <c r="G183" s="203" t="s">
        <v>298</v>
      </c>
      <c r="H183" s="204">
        <v>1</v>
      </c>
      <c r="I183" s="205"/>
      <c r="J183" s="206">
        <f aca="true" t="shared" si="25" ref="J183:J206">ROUND(I183*H183,2)</f>
        <v>0</v>
      </c>
      <c r="K183" s="202" t="s">
        <v>140</v>
      </c>
      <c r="L183" s="35"/>
      <c r="M183" s="207" t="s">
        <v>1</v>
      </c>
      <c r="N183" s="208" t="s">
        <v>45</v>
      </c>
      <c r="O183" s="63"/>
      <c r="P183" s="209">
        <f aca="true" t="shared" si="26" ref="P183:P206">O183*H183</f>
        <v>0</v>
      </c>
      <c r="Q183" s="209">
        <v>0.0007</v>
      </c>
      <c r="R183" s="209">
        <f aca="true" t="shared" si="27" ref="R183:R206">Q183*H183</f>
        <v>0.0007</v>
      </c>
      <c r="S183" s="209">
        <v>0</v>
      </c>
      <c r="T183" s="210">
        <f aca="true" t="shared" si="28" ref="T183:T206">S183*H183</f>
        <v>0</v>
      </c>
      <c r="AR183" s="211" t="s">
        <v>141</v>
      </c>
      <c r="AT183" s="211" t="s">
        <v>136</v>
      </c>
      <c r="AU183" s="211" t="s">
        <v>90</v>
      </c>
      <c r="AY183" s="14" t="s">
        <v>134</v>
      </c>
      <c r="BE183" s="212">
        <f aca="true" t="shared" si="29" ref="BE183:BE206">IF(N183="základní",J183,0)</f>
        <v>0</v>
      </c>
      <c r="BF183" s="212">
        <f aca="true" t="shared" si="30" ref="BF183:BF206">IF(N183="snížená",J183,0)</f>
        <v>0</v>
      </c>
      <c r="BG183" s="212">
        <f aca="true" t="shared" si="31" ref="BG183:BG206">IF(N183="zákl. přenesená",J183,0)</f>
        <v>0</v>
      </c>
      <c r="BH183" s="212">
        <f aca="true" t="shared" si="32" ref="BH183:BH206">IF(N183="sníž. přenesená",J183,0)</f>
        <v>0</v>
      </c>
      <c r="BI183" s="212">
        <f aca="true" t="shared" si="33" ref="BI183:BI206">IF(N183="nulová",J183,0)</f>
        <v>0</v>
      </c>
      <c r="BJ183" s="14" t="s">
        <v>88</v>
      </c>
      <c r="BK183" s="212">
        <f aca="true" t="shared" si="34" ref="BK183:BK206">ROUND(I183*H183,2)</f>
        <v>0</v>
      </c>
      <c r="BL183" s="14" t="s">
        <v>141</v>
      </c>
      <c r="BM183" s="211" t="s">
        <v>304</v>
      </c>
    </row>
    <row r="184" spans="2:65" s="1" customFormat="1" ht="24" customHeight="1">
      <c r="B184" s="31"/>
      <c r="C184" s="225" t="s">
        <v>305</v>
      </c>
      <c r="D184" s="225" t="s">
        <v>218</v>
      </c>
      <c r="E184" s="226" t="s">
        <v>306</v>
      </c>
      <c r="F184" s="227" t="s">
        <v>307</v>
      </c>
      <c r="G184" s="228" t="s">
        <v>298</v>
      </c>
      <c r="H184" s="229">
        <v>1</v>
      </c>
      <c r="I184" s="230"/>
      <c r="J184" s="231">
        <f t="shared" si="25"/>
        <v>0</v>
      </c>
      <c r="K184" s="227" t="s">
        <v>140</v>
      </c>
      <c r="L184" s="232"/>
      <c r="M184" s="233" t="s">
        <v>1</v>
      </c>
      <c r="N184" s="234" t="s">
        <v>45</v>
      </c>
      <c r="O184" s="63"/>
      <c r="P184" s="209">
        <f t="shared" si="26"/>
        <v>0</v>
      </c>
      <c r="Q184" s="209">
        <v>0.0035</v>
      </c>
      <c r="R184" s="209">
        <f t="shared" si="27"/>
        <v>0.0035</v>
      </c>
      <c r="S184" s="209">
        <v>0</v>
      </c>
      <c r="T184" s="210">
        <f t="shared" si="28"/>
        <v>0</v>
      </c>
      <c r="AR184" s="211" t="s">
        <v>166</v>
      </c>
      <c r="AT184" s="211" t="s">
        <v>218</v>
      </c>
      <c r="AU184" s="211" t="s">
        <v>90</v>
      </c>
      <c r="AY184" s="14" t="s">
        <v>134</v>
      </c>
      <c r="BE184" s="212">
        <f t="shared" si="29"/>
        <v>0</v>
      </c>
      <c r="BF184" s="212">
        <f t="shared" si="30"/>
        <v>0</v>
      </c>
      <c r="BG184" s="212">
        <f t="shared" si="31"/>
        <v>0</v>
      </c>
      <c r="BH184" s="212">
        <f t="shared" si="32"/>
        <v>0</v>
      </c>
      <c r="BI184" s="212">
        <f t="shared" si="33"/>
        <v>0</v>
      </c>
      <c r="BJ184" s="14" t="s">
        <v>88</v>
      </c>
      <c r="BK184" s="212">
        <f t="shared" si="34"/>
        <v>0</v>
      </c>
      <c r="BL184" s="14" t="s">
        <v>141</v>
      </c>
      <c r="BM184" s="211" t="s">
        <v>308</v>
      </c>
    </row>
    <row r="185" spans="2:65" s="1" customFormat="1" ht="24" customHeight="1">
      <c r="B185" s="31"/>
      <c r="C185" s="200" t="s">
        <v>309</v>
      </c>
      <c r="D185" s="200" t="s">
        <v>136</v>
      </c>
      <c r="E185" s="201" t="s">
        <v>310</v>
      </c>
      <c r="F185" s="202" t="s">
        <v>311</v>
      </c>
      <c r="G185" s="203" t="s">
        <v>298</v>
      </c>
      <c r="H185" s="204">
        <v>1</v>
      </c>
      <c r="I185" s="205"/>
      <c r="J185" s="206">
        <f t="shared" si="25"/>
        <v>0</v>
      </c>
      <c r="K185" s="202" t="s">
        <v>140</v>
      </c>
      <c r="L185" s="35"/>
      <c r="M185" s="207" t="s">
        <v>1</v>
      </c>
      <c r="N185" s="208" t="s">
        <v>45</v>
      </c>
      <c r="O185" s="63"/>
      <c r="P185" s="209">
        <f t="shared" si="26"/>
        <v>0</v>
      </c>
      <c r="Q185" s="209">
        <v>0.10941</v>
      </c>
      <c r="R185" s="209">
        <f t="shared" si="27"/>
        <v>0.10941</v>
      </c>
      <c r="S185" s="209">
        <v>0</v>
      </c>
      <c r="T185" s="210">
        <f t="shared" si="28"/>
        <v>0</v>
      </c>
      <c r="AR185" s="211" t="s">
        <v>141</v>
      </c>
      <c r="AT185" s="211" t="s">
        <v>136</v>
      </c>
      <c r="AU185" s="211" t="s">
        <v>90</v>
      </c>
      <c r="AY185" s="14" t="s">
        <v>134</v>
      </c>
      <c r="BE185" s="212">
        <f t="shared" si="29"/>
        <v>0</v>
      </c>
      <c r="BF185" s="212">
        <f t="shared" si="30"/>
        <v>0</v>
      </c>
      <c r="BG185" s="212">
        <f t="shared" si="31"/>
        <v>0</v>
      </c>
      <c r="BH185" s="212">
        <f t="shared" si="32"/>
        <v>0</v>
      </c>
      <c r="BI185" s="212">
        <f t="shared" si="33"/>
        <v>0</v>
      </c>
      <c r="BJ185" s="14" t="s">
        <v>88</v>
      </c>
      <c r="BK185" s="212">
        <f t="shared" si="34"/>
        <v>0</v>
      </c>
      <c r="BL185" s="14" t="s">
        <v>141</v>
      </c>
      <c r="BM185" s="211" t="s">
        <v>312</v>
      </c>
    </row>
    <row r="186" spans="2:65" s="1" customFormat="1" ht="16.5" customHeight="1">
      <c r="B186" s="31"/>
      <c r="C186" s="225" t="s">
        <v>313</v>
      </c>
      <c r="D186" s="225" t="s">
        <v>218</v>
      </c>
      <c r="E186" s="226" t="s">
        <v>314</v>
      </c>
      <c r="F186" s="227" t="s">
        <v>315</v>
      </c>
      <c r="G186" s="228" t="s">
        <v>298</v>
      </c>
      <c r="H186" s="229">
        <v>3</v>
      </c>
      <c r="I186" s="230"/>
      <c r="J186" s="231">
        <f t="shared" si="25"/>
        <v>0</v>
      </c>
      <c r="K186" s="227" t="s">
        <v>140</v>
      </c>
      <c r="L186" s="232"/>
      <c r="M186" s="233" t="s">
        <v>1</v>
      </c>
      <c r="N186" s="234" t="s">
        <v>45</v>
      </c>
      <c r="O186" s="63"/>
      <c r="P186" s="209">
        <f t="shared" si="26"/>
        <v>0</v>
      </c>
      <c r="Q186" s="209">
        <v>0.0061</v>
      </c>
      <c r="R186" s="209">
        <f t="shared" si="27"/>
        <v>0.0183</v>
      </c>
      <c r="S186" s="209">
        <v>0</v>
      </c>
      <c r="T186" s="210">
        <f t="shared" si="28"/>
        <v>0</v>
      </c>
      <c r="AR186" s="211" t="s">
        <v>166</v>
      </c>
      <c r="AT186" s="211" t="s">
        <v>218</v>
      </c>
      <c r="AU186" s="211" t="s">
        <v>90</v>
      </c>
      <c r="AY186" s="14" t="s">
        <v>134</v>
      </c>
      <c r="BE186" s="212">
        <f t="shared" si="29"/>
        <v>0</v>
      </c>
      <c r="BF186" s="212">
        <f t="shared" si="30"/>
        <v>0</v>
      </c>
      <c r="BG186" s="212">
        <f t="shared" si="31"/>
        <v>0</v>
      </c>
      <c r="BH186" s="212">
        <f t="shared" si="32"/>
        <v>0</v>
      </c>
      <c r="BI186" s="212">
        <f t="shared" si="33"/>
        <v>0</v>
      </c>
      <c r="BJ186" s="14" t="s">
        <v>88</v>
      </c>
      <c r="BK186" s="212">
        <f t="shared" si="34"/>
        <v>0</v>
      </c>
      <c r="BL186" s="14" t="s">
        <v>141</v>
      </c>
      <c r="BM186" s="211" t="s">
        <v>316</v>
      </c>
    </row>
    <row r="187" spans="2:65" s="1" customFormat="1" ht="24" customHeight="1">
      <c r="B187" s="31"/>
      <c r="C187" s="200" t="s">
        <v>317</v>
      </c>
      <c r="D187" s="200" t="s">
        <v>136</v>
      </c>
      <c r="E187" s="201" t="s">
        <v>318</v>
      </c>
      <c r="F187" s="202" t="s">
        <v>319</v>
      </c>
      <c r="G187" s="203" t="s">
        <v>298</v>
      </c>
      <c r="H187" s="204">
        <v>2</v>
      </c>
      <c r="I187" s="205"/>
      <c r="J187" s="206">
        <f t="shared" si="25"/>
        <v>0</v>
      </c>
      <c r="K187" s="202" t="s">
        <v>140</v>
      </c>
      <c r="L187" s="35"/>
      <c r="M187" s="207" t="s">
        <v>1</v>
      </c>
      <c r="N187" s="208" t="s">
        <v>45</v>
      </c>
      <c r="O187" s="63"/>
      <c r="P187" s="209">
        <f t="shared" si="26"/>
        <v>0</v>
      </c>
      <c r="Q187" s="209">
        <v>0.11241</v>
      </c>
      <c r="R187" s="209">
        <f t="shared" si="27"/>
        <v>0.22482</v>
      </c>
      <c r="S187" s="209">
        <v>0</v>
      </c>
      <c r="T187" s="210">
        <f t="shared" si="28"/>
        <v>0</v>
      </c>
      <c r="AR187" s="211" t="s">
        <v>141</v>
      </c>
      <c r="AT187" s="211" t="s">
        <v>136</v>
      </c>
      <c r="AU187" s="211" t="s">
        <v>90</v>
      </c>
      <c r="AY187" s="14" t="s">
        <v>134</v>
      </c>
      <c r="BE187" s="212">
        <f t="shared" si="29"/>
        <v>0</v>
      </c>
      <c r="BF187" s="212">
        <f t="shared" si="30"/>
        <v>0</v>
      </c>
      <c r="BG187" s="212">
        <f t="shared" si="31"/>
        <v>0</v>
      </c>
      <c r="BH187" s="212">
        <f t="shared" si="32"/>
        <v>0</v>
      </c>
      <c r="BI187" s="212">
        <f t="shared" si="33"/>
        <v>0</v>
      </c>
      <c r="BJ187" s="14" t="s">
        <v>88</v>
      </c>
      <c r="BK187" s="212">
        <f t="shared" si="34"/>
        <v>0</v>
      </c>
      <c r="BL187" s="14" t="s">
        <v>141</v>
      </c>
      <c r="BM187" s="211" t="s">
        <v>320</v>
      </c>
    </row>
    <row r="188" spans="2:65" s="1" customFormat="1" ht="16.5" customHeight="1">
      <c r="B188" s="31"/>
      <c r="C188" s="225" t="s">
        <v>321</v>
      </c>
      <c r="D188" s="225" t="s">
        <v>218</v>
      </c>
      <c r="E188" s="226" t="s">
        <v>322</v>
      </c>
      <c r="F188" s="227" t="s">
        <v>323</v>
      </c>
      <c r="G188" s="228" t="s">
        <v>298</v>
      </c>
      <c r="H188" s="229">
        <v>2</v>
      </c>
      <c r="I188" s="230"/>
      <c r="J188" s="231">
        <f t="shared" si="25"/>
        <v>0</v>
      </c>
      <c r="K188" s="227" t="s">
        <v>140</v>
      </c>
      <c r="L188" s="232"/>
      <c r="M188" s="233" t="s">
        <v>1</v>
      </c>
      <c r="N188" s="234" t="s">
        <v>45</v>
      </c>
      <c r="O188" s="63"/>
      <c r="P188" s="209">
        <f t="shared" si="26"/>
        <v>0</v>
      </c>
      <c r="Q188" s="209">
        <v>0.003</v>
      </c>
      <c r="R188" s="209">
        <f t="shared" si="27"/>
        <v>0.006</v>
      </c>
      <c r="S188" s="209">
        <v>0</v>
      </c>
      <c r="T188" s="210">
        <f t="shared" si="28"/>
        <v>0</v>
      </c>
      <c r="AR188" s="211" t="s">
        <v>166</v>
      </c>
      <c r="AT188" s="211" t="s">
        <v>218</v>
      </c>
      <c r="AU188" s="211" t="s">
        <v>90</v>
      </c>
      <c r="AY188" s="14" t="s">
        <v>134</v>
      </c>
      <c r="BE188" s="212">
        <f t="shared" si="29"/>
        <v>0</v>
      </c>
      <c r="BF188" s="212">
        <f t="shared" si="30"/>
        <v>0</v>
      </c>
      <c r="BG188" s="212">
        <f t="shared" si="31"/>
        <v>0</v>
      </c>
      <c r="BH188" s="212">
        <f t="shared" si="32"/>
        <v>0</v>
      </c>
      <c r="BI188" s="212">
        <f t="shared" si="33"/>
        <v>0</v>
      </c>
      <c r="BJ188" s="14" t="s">
        <v>88</v>
      </c>
      <c r="BK188" s="212">
        <f t="shared" si="34"/>
        <v>0</v>
      </c>
      <c r="BL188" s="14" t="s">
        <v>141</v>
      </c>
      <c r="BM188" s="211" t="s">
        <v>324</v>
      </c>
    </row>
    <row r="189" spans="2:65" s="1" customFormat="1" ht="16.5" customHeight="1">
      <c r="B189" s="31"/>
      <c r="C189" s="225" t="s">
        <v>325</v>
      </c>
      <c r="D189" s="225" t="s">
        <v>218</v>
      </c>
      <c r="E189" s="226" t="s">
        <v>326</v>
      </c>
      <c r="F189" s="227" t="s">
        <v>327</v>
      </c>
      <c r="G189" s="228" t="s">
        <v>298</v>
      </c>
      <c r="H189" s="229">
        <v>2</v>
      </c>
      <c r="I189" s="230"/>
      <c r="J189" s="231">
        <f t="shared" si="25"/>
        <v>0</v>
      </c>
      <c r="K189" s="227" t="s">
        <v>140</v>
      </c>
      <c r="L189" s="232"/>
      <c r="M189" s="233" t="s">
        <v>1</v>
      </c>
      <c r="N189" s="234" t="s">
        <v>45</v>
      </c>
      <c r="O189" s="63"/>
      <c r="P189" s="209">
        <f t="shared" si="26"/>
        <v>0</v>
      </c>
      <c r="Q189" s="209">
        <v>0.0001</v>
      </c>
      <c r="R189" s="209">
        <f t="shared" si="27"/>
        <v>0.0002</v>
      </c>
      <c r="S189" s="209">
        <v>0</v>
      </c>
      <c r="T189" s="210">
        <f t="shared" si="28"/>
        <v>0</v>
      </c>
      <c r="AR189" s="211" t="s">
        <v>166</v>
      </c>
      <c r="AT189" s="211" t="s">
        <v>218</v>
      </c>
      <c r="AU189" s="211" t="s">
        <v>90</v>
      </c>
      <c r="AY189" s="14" t="s">
        <v>134</v>
      </c>
      <c r="BE189" s="212">
        <f t="shared" si="29"/>
        <v>0</v>
      </c>
      <c r="BF189" s="212">
        <f t="shared" si="30"/>
        <v>0</v>
      </c>
      <c r="BG189" s="212">
        <f t="shared" si="31"/>
        <v>0</v>
      </c>
      <c r="BH189" s="212">
        <f t="shared" si="32"/>
        <v>0</v>
      </c>
      <c r="BI189" s="212">
        <f t="shared" si="33"/>
        <v>0</v>
      </c>
      <c r="BJ189" s="14" t="s">
        <v>88</v>
      </c>
      <c r="BK189" s="212">
        <f t="shared" si="34"/>
        <v>0</v>
      </c>
      <c r="BL189" s="14" t="s">
        <v>141</v>
      </c>
      <c r="BM189" s="211" t="s">
        <v>328</v>
      </c>
    </row>
    <row r="190" spans="2:65" s="1" customFormat="1" ht="24" customHeight="1">
      <c r="B190" s="31"/>
      <c r="C190" s="200" t="s">
        <v>329</v>
      </c>
      <c r="D190" s="200" t="s">
        <v>136</v>
      </c>
      <c r="E190" s="201" t="s">
        <v>330</v>
      </c>
      <c r="F190" s="202" t="s">
        <v>331</v>
      </c>
      <c r="G190" s="203" t="s">
        <v>139</v>
      </c>
      <c r="H190" s="204">
        <v>1</v>
      </c>
      <c r="I190" s="205"/>
      <c r="J190" s="206">
        <f t="shared" si="25"/>
        <v>0</v>
      </c>
      <c r="K190" s="202" t="s">
        <v>140</v>
      </c>
      <c r="L190" s="35"/>
      <c r="M190" s="207" t="s">
        <v>1</v>
      </c>
      <c r="N190" s="208" t="s">
        <v>45</v>
      </c>
      <c r="O190" s="63"/>
      <c r="P190" s="209">
        <f t="shared" si="26"/>
        <v>0</v>
      </c>
      <c r="Q190" s="209">
        <v>0.0016</v>
      </c>
      <c r="R190" s="209">
        <f t="shared" si="27"/>
        <v>0.0016</v>
      </c>
      <c r="S190" s="209">
        <v>0</v>
      </c>
      <c r="T190" s="210">
        <f t="shared" si="28"/>
        <v>0</v>
      </c>
      <c r="AR190" s="211" t="s">
        <v>141</v>
      </c>
      <c r="AT190" s="211" t="s">
        <v>136</v>
      </c>
      <c r="AU190" s="211" t="s">
        <v>90</v>
      </c>
      <c r="AY190" s="14" t="s">
        <v>134</v>
      </c>
      <c r="BE190" s="212">
        <f t="shared" si="29"/>
        <v>0</v>
      </c>
      <c r="BF190" s="212">
        <f t="shared" si="30"/>
        <v>0</v>
      </c>
      <c r="BG190" s="212">
        <f t="shared" si="31"/>
        <v>0</v>
      </c>
      <c r="BH190" s="212">
        <f t="shared" si="32"/>
        <v>0</v>
      </c>
      <c r="BI190" s="212">
        <f t="shared" si="33"/>
        <v>0</v>
      </c>
      <c r="BJ190" s="14" t="s">
        <v>88</v>
      </c>
      <c r="BK190" s="212">
        <f t="shared" si="34"/>
        <v>0</v>
      </c>
      <c r="BL190" s="14" t="s">
        <v>141</v>
      </c>
      <c r="BM190" s="211" t="s">
        <v>332</v>
      </c>
    </row>
    <row r="191" spans="2:65" s="1" customFormat="1" ht="16.5" customHeight="1">
      <c r="B191" s="31"/>
      <c r="C191" s="200" t="s">
        <v>333</v>
      </c>
      <c r="D191" s="200" t="s">
        <v>136</v>
      </c>
      <c r="E191" s="201" t="s">
        <v>334</v>
      </c>
      <c r="F191" s="202" t="s">
        <v>335</v>
      </c>
      <c r="G191" s="203" t="s">
        <v>139</v>
      </c>
      <c r="H191" s="204">
        <v>1</v>
      </c>
      <c r="I191" s="205"/>
      <c r="J191" s="206">
        <f t="shared" si="25"/>
        <v>0</v>
      </c>
      <c r="K191" s="202" t="s">
        <v>140</v>
      </c>
      <c r="L191" s="35"/>
      <c r="M191" s="207" t="s">
        <v>1</v>
      </c>
      <c r="N191" s="208" t="s">
        <v>45</v>
      </c>
      <c r="O191" s="63"/>
      <c r="P191" s="209">
        <f t="shared" si="26"/>
        <v>0</v>
      </c>
      <c r="Q191" s="209">
        <v>1E-05</v>
      </c>
      <c r="R191" s="209">
        <f t="shared" si="27"/>
        <v>1E-05</v>
      </c>
      <c r="S191" s="209">
        <v>0</v>
      </c>
      <c r="T191" s="210">
        <f t="shared" si="28"/>
        <v>0</v>
      </c>
      <c r="AR191" s="211" t="s">
        <v>141</v>
      </c>
      <c r="AT191" s="211" t="s">
        <v>136</v>
      </c>
      <c r="AU191" s="211" t="s">
        <v>90</v>
      </c>
      <c r="AY191" s="14" t="s">
        <v>134</v>
      </c>
      <c r="BE191" s="212">
        <f t="shared" si="29"/>
        <v>0</v>
      </c>
      <c r="BF191" s="212">
        <f t="shared" si="30"/>
        <v>0</v>
      </c>
      <c r="BG191" s="212">
        <f t="shared" si="31"/>
        <v>0</v>
      </c>
      <c r="BH191" s="212">
        <f t="shared" si="32"/>
        <v>0</v>
      </c>
      <c r="BI191" s="212">
        <f t="shared" si="33"/>
        <v>0</v>
      </c>
      <c r="BJ191" s="14" t="s">
        <v>88</v>
      </c>
      <c r="BK191" s="212">
        <f t="shared" si="34"/>
        <v>0</v>
      </c>
      <c r="BL191" s="14" t="s">
        <v>141</v>
      </c>
      <c r="BM191" s="211" t="s">
        <v>336</v>
      </c>
    </row>
    <row r="192" spans="2:65" s="1" customFormat="1" ht="24" customHeight="1">
      <c r="B192" s="31"/>
      <c r="C192" s="200" t="s">
        <v>337</v>
      </c>
      <c r="D192" s="200" t="s">
        <v>136</v>
      </c>
      <c r="E192" s="201" t="s">
        <v>338</v>
      </c>
      <c r="F192" s="202" t="s">
        <v>339</v>
      </c>
      <c r="G192" s="203" t="s">
        <v>160</v>
      </c>
      <c r="H192" s="204">
        <v>739</v>
      </c>
      <c r="I192" s="205"/>
      <c r="J192" s="206">
        <f t="shared" si="25"/>
        <v>0</v>
      </c>
      <c r="K192" s="202" t="s">
        <v>140</v>
      </c>
      <c r="L192" s="35"/>
      <c r="M192" s="207" t="s">
        <v>1</v>
      </c>
      <c r="N192" s="208" t="s">
        <v>45</v>
      </c>
      <c r="O192" s="63"/>
      <c r="P192" s="209">
        <f t="shared" si="26"/>
        <v>0</v>
      </c>
      <c r="Q192" s="209">
        <v>0.1554</v>
      </c>
      <c r="R192" s="209">
        <f t="shared" si="27"/>
        <v>114.84060000000001</v>
      </c>
      <c r="S192" s="209">
        <v>0</v>
      </c>
      <c r="T192" s="210">
        <f t="shared" si="28"/>
        <v>0</v>
      </c>
      <c r="AR192" s="211" t="s">
        <v>141</v>
      </c>
      <c r="AT192" s="211" t="s">
        <v>136</v>
      </c>
      <c r="AU192" s="211" t="s">
        <v>90</v>
      </c>
      <c r="AY192" s="14" t="s">
        <v>134</v>
      </c>
      <c r="BE192" s="212">
        <f t="shared" si="29"/>
        <v>0</v>
      </c>
      <c r="BF192" s="212">
        <f t="shared" si="30"/>
        <v>0</v>
      </c>
      <c r="BG192" s="212">
        <f t="shared" si="31"/>
        <v>0</v>
      </c>
      <c r="BH192" s="212">
        <f t="shared" si="32"/>
        <v>0</v>
      </c>
      <c r="BI192" s="212">
        <f t="shared" si="33"/>
        <v>0</v>
      </c>
      <c r="BJ192" s="14" t="s">
        <v>88</v>
      </c>
      <c r="BK192" s="212">
        <f t="shared" si="34"/>
        <v>0</v>
      </c>
      <c r="BL192" s="14" t="s">
        <v>141</v>
      </c>
      <c r="BM192" s="211" t="s">
        <v>340</v>
      </c>
    </row>
    <row r="193" spans="2:65" s="1" customFormat="1" ht="24" customHeight="1">
      <c r="B193" s="31"/>
      <c r="C193" s="225" t="s">
        <v>341</v>
      </c>
      <c r="D193" s="225" t="s">
        <v>218</v>
      </c>
      <c r="E193" s="226" t="s">
        <v>342</v>
      </c>
      <c r="F193" s="227" t="s">
        <v>343</v>
      </c>
      <c r="G193" s="228" t="s">
        <v>344</v>
      </c>
      <c r="H193" s="229">
        <v>5</v>
      </c>
      <c r="I193" s="230"/>
      <c r="J193" s="231">
        <f t="shared" si="25"/>
        <v>0</v>
      </c>
      <c r="K193" s="227" t="s">
        <v>1</v>
      </c>
      <c r="L193" s="232"/>
      <c r="M193" s="233" t="s">
        <v>1</v>
      </c>
      <c r="N193" s="234" t="s">
        <v>45</v>
      </c>
      <c r="O193" s="63"/>
      <c r="P193" s="209">
        <f t="shared" si="26"/>
        <v>0</v>
      </c>
      <c r="Q193" s="209">
        <v>0.0782</v>
      </c>
      <c r="R193" s="209">
        <f t="shared" si="27"/>
        <v>0.391</v>
      </c>
      <c r="S193" s="209">
        <v>0</v>
      </c>
      <c r="T193" s="210">
        <f t="shared" si="28"/>
        <v>0</v>
      </c>
      <c r="AR193" s="211" t="s">
        <v>166</v>
      </c>
      <c r="AT193" s="211" t="s">
        <v>218</v>
      </c>
      <c r="AU193" s="211" t="s">
        <v>90</v>
      </c>
      <c r="AY193" s="14" t="s">
        <v>134</v>
      </c>
      <c r="BE193" s="212">
        <f t="shared" si="29"/>
        <v>0</v>
      </c>
      <c r="BF193" s="212">
        <f t="shared" si="30"/>
        <v>0</v>
      </c>
      <c r="BG193" s="212">
        <f t="shared" si="31"/>
        <v>0</v>
      </c>
      <c r="BH193" s="212">
        <f t="shared" si="32"/>
        <v>0</v>
      </c>
      <c r="BI193" s="212">
        <f t="shared" si="33"/>
        <v>0</v>
      </c>
      <c r="BJ193" s="14" t="s">
        <v>88</v>
      </c>
      <c r="BK193" s="212">
        <f t="shared" si="34"/>
        <v>0</v>
      </c>
      <c r="BL193" s="14" t="s">
        <v>141</v>
      </c>
      <c r="BM193" s="211" t="s">
        <v>345</v>
      </c>
    </row>
    <row r="194" spans="2:65" s="1" customFormat="1" ht="16.5" customHeight="1">
      <c r="B194" s="31"/>
      <c r="C194" s="225" t="s">
        <v>346</v>
      </c>
      <c r="D194" s="225" t="s">
        <v>218</v>
      </c>
      <c r="E194" s="226" t="s">
        <v>347</v>
      </c>
      <c r="F194" s="227" t="s">
        <v>348</v>
      </c>
      <c r="G194" s="228" t="s">
        <v>344</v>
      </c>
      <c r="H194" s="229">
        <v>2</v>
      </c>
      <c r="I194" s="230"/>
      <c r="J194" s="231">
        <f t="shared" si="25"/>
        <v>0</v>
      </c>
      <c r="K194" s="227" t="s">
        <v>1</v>
      </c>
      <c r="L194" s="232"/>
      <c r="M194" s="233" t="s">
        <v>1</v>
      </c>
      <c r="N194" s="234" t="s">
        <v>45</v>
      </c>
      <c r="O194" s="63"/>
      <c r="P194" s="209">
        <f t="shared" si="26"/>
        <v>0</v>
      </c>
      <c r="Q194" s="209">
        <v>0</v>
      </c>
      <c r="R194" s="209">
        <f t="shared" si="27"/>
        <v>0</v>
      </c>
      <c r="S194" s="209">
        <v>0</v>
      </c>
      <c r="T194" s="210">
        <f t="shared" si="28"/>
        <v>0</v>
      </c>
      <c r="AR194" s="211" t="s">
        <v>166</v>
      </c>
      <c r="AT194" s="211" t="s">
        <v>218</v>
      </c>
      <c r="AU194" s="211" t="s">
        <v>90</v>
      </c>
      <c r="AY194" s="14" t="s">
        <v>134</v>
      </c>
      <c r="BE194" s="212">
        <f t="shared" si="29"/>
        <v>0</v>
      </c>
      <c r="BF194" s="212">
        <f t="shared" si="30"/>
        <v>0</v>
      </c>
      <c r="BG194" s="212">
        <f t="shared" si="31"/>
        <v>0</v>
      </c>
      <c r="BH194" s="212">
        <f t="shared" si="32"/>
        <v>0</v>
      </c>
      <c r="BI194" s="212">
        <f t="shared" si="33"/>
        <v>0</v>
      </c>
      <c r="BJ194" s="14" t="s">
        <v>88</v>
      </c>
      <c r="BK194" s="212">
        <f t="shared" si="34"/>
        <v>0</v>
      </c>
      <c r="BL194" s="14" t="s">
        <v>141</v>
      </c>
      <c r="BM194" s="211" t="s">
        <v>349</v>
      </c>
    </row>
    <row r="195" spans="2:65" s="1" customFormat="1" ht="16.5" customHeight="1">
      <c r="B195" s="31"/>
      <c r="C195" s="225" t="s">
        <v>350</v>
      </c>
      <c r="D195" s="225" t="s">
        <v>218</v>
      </c>
      <c r="E195" s="226" t="s">
        <v>351</v>
      </c>
      <c r="F195" s="227" t="s">
        <v>352</v>
      </c>
      <c r="G195" s="228" t="s">
        <v>160</v>
      </c>
      <c r="H195" s="229">
        <v>538</v>
      </c>
      <c r="I195" s="230"/>
      <c r="J195" s="231">
        <f t="shared" si="25"/>
        <v>0</v>
      </c>
      <c r="K195" s="227" t="s">
        <v>140</v>
      </c>
      <c r="L195" s="232"/>
      <c r="M195" s="233" t="s">
        <v>1</v>
      </c>
      <c r="N195" s="234" t="s">
        <v>45</v>
      </c>
      <c r="O195" s="63"/>
      <c r="P195" s="209">
        <f t="shared" si="26"/>
        <v>0</v>
      </c>
      <c r="Q195" s="209">
        <v>0.081</v>
      </c>
      <c r="R195" s="209">
        <f t="shared" si="27"/>
        <v>43.578</v>
      </c>
      <c r="S195" s="209">
        <v>0</v>
      </c>
      <c r="T195" s="210">
        <f t="shared" si="28"/>
        <v>0</v>
      </c>
      <c r="AR195" s="211" t="s">
        <v>166</v>
      </c>
      <c r="AT195" s="211" t="s">
        <v>218</v>
      </c>
      <c r="AU195" s="211" t="s">
        <v>90</v>
      </c>
      <c r="AY195" s="14" t="s">
        <v>134</v>
      </c>
      <c r="BE195" s="212">
        <f t="shared" si="29"/>
        <v>0</v>
      </c>
      <c r="BF195" s="212">
        <f t="shared" si="30"/>
        <v>0</v>
      </c>
      <c r="BG195" s="212">
        <f t="shared" si="31"/>
        <v>0</v>
      </c>
      <c r="BH195" s="212">
        <f t="shared" si="32"/>
        <v>0</v>
      </c>
      <c r="BI195" s="212">
        <f t="shared" si="33"/>
        <v>0</v>
      </c>
      <c r="BJ195" s="14" t="s">
        <v>88</v>
      </c>
      <c r="BK195" s="212">
        <f t="shared" si="34"/>
        <v>0</v>
      </c>
      <c r="BL195" s="14" t="s">
        <v>141</v>
      </c>
      <c r="BM195" s="211" t="s">
        <v>353</v>
      </c>
    </row>
    <row r="196" spans="2:65" s="1" customFormat="1" ht="16.5" customHeight="1">
      <c r="B196" s="31"/>
      <c r="C196" s="225" t="s">
        <v>354</v>
      </c>
      <c r="D196" s="225" t="s">
        <v>218</v>
      </c>
      <c r="E196" s="226" t="s">
        <v>355</v>
      </c>
      <c r="F196" s="227" t="s">
        <v>356</v>
      </c>
      <c r="G196" s="228" t="s">
        <v>160</v>
      </c>
      <c r="H196" s="229">
        <v>85</v>
      </c>
      <c r="I196" s="230"/>
      <c r="J196" s="231">
        <f t="shared" si="25"/>
        <v>0</v>
      </c>
      <c r="K196" s="227" t="s">
        <v>140</v>
      </c>
      <c r="L196" s="232"/>
      <c r="M196" s="233" t="s">
        <v>1</v>
      </c>
      <c r="N196" s="234" t="s">
        <v>45</v>
      </c>
      <c r="O196" s="63"/>
      <c r="P196" s="209">
        <f t="shared" si="26"/>
        <v>0</v>
      </c>
      <c r="Q196" s="209">
        <v>0.0822</v>
      </c>
      <c r="R196" s="209">
        <f t="shared" si="27"/>
        <v>6.986999999999999</v>
      </c>
      <c r="S196" s="209">
        <v>0</v>
      </c>
      <c r="T196" s="210">
        <f t="shared" si="28"/>
        <v>0</v>
      </c>
      <c r="AR196" s="211" t="s">
        <v>166</v>
      </c>
      <c r="AT196" s="211" t="s">
        <v>218</v>
      </c>
      <c r="AU196" s="211" t="s">
        <v>90</v>
      </c>
      <c r="AY196" s="14" t="s">
        <v>134</v>
      </c>
      <c r="BE196" s="212">
        <f t="shared" si="29"/>
        <v>0</v>
      </c>
      <c r="BF196" s="212">
        <f t="shared" si="30"/>
        <v>0</v>
      </c>
      <c r="BG196" s="212">
        <f t="shared" si="31"/>
        <v>0</v>
      </c>
      <c r="BH196" s="212">
        <f t="shared" si="32"/>
        <v>0</v>
      </c>
      <c r="BI196" s="212">
        <f t="shared" si="33"/>
        <v>0</v>
      </c>
      <c r="BJ196" s="14" t="s">
        <v>88</v>
      </c>
      <c r="BK196" s="212">
        <f t="shared" si="34"/>
        <v>0</v>
      </c>
      <c r="BL196" s="14" t="s">
        <v>141</v>
      </c>
      <c r="BM196" s="211" t="s">
        <v>357</v>
      </c>
    </row>
    <row r="197" spans="2:65" s="1" customFormat="1" ht="24" customHeight="1">
      <c r="B197" s="31"/>
      <c r="C197" s="225" t="s">
        <v>358</v>
      </c>
      <c r="D197" s="225" t="s">
        <v>218</v>
      </c>
      <c r="E197" s="226" t="s">
        <v>359</v>
      </c>
      <c r="F197" s="227" t="s">
        <v>360</v>
      </c>
      <c r="G197" s="228" t="s">
        <v>160</v>
      </c>
      <c r="H197" s="229">
        <v>80</v>
      </c>
      <c r="I197" s="230"/>
      <c r="J197" s="231">
        <f t="shared" si="25"/>
        <v>0</v>
      </c>
      <c r="K197" s="227" t="s">
        <v>140</v>
      </c>
      <c r="L197" s="232"/>
      <c r="M197" s="233" t="s">
        <v>1</v>
      </c>
      <c r="N197" s="234" t="s">
        <v>45</v>
      </c>
      <c r="O197" s="63"/>
      <c r="P197" s="209">
        <f t="shared" si="26"/>
        <v>0</v>
      </c>
      <c r="Q197" s="209">
        <v>0.0483</v>
      </c>
      <c r="R197" s="209">
        <f t="shared" si="27"/>
        <v>3.8640000000000003</v>
      </c>
      <c r="S197" s="209">
        <v>0</v>
      </c>
      <c r="T197" s="210">
        <f t="shared" si="28"/>
        <v>0</v>
      </c>
      <c r="AR197" s="211" t="s">
        <v>166</v>
      </c>
      <c r="AT197" s="211" t="s">
        <v>218</v>
      </c>
      <c r="AU197" s="211" t="s">
        <v>90</v>
      </c>
      <c r="AY197" s="14" t="s">
        <v>134</v>
      </c>
      <c r="BE197" s="212">
        <f t="shared" si="29"/>
        <v>0</v>
      </c>
      <c r="BF197" s="212">
        <f t="shared" si="30"/>
        <v>0</v>
      </c>
      <c r="BG197" s="212">
        <f t="shared" si="31"/>
        <v>0</v>
      </c>
      <c r="BH197" s="212">
        <f t="shared" si="32"/>
        <v>0</v>
      </c>
      <c r="BI197" s="212">
        <f t="shared" si="33"/>
        <v>0</v>
      </c>
      <c r="BJ197" s="14" t="s">
        <v>88</v>
      </c>
      <c r="BK197" s="212">
        <f t="shared" si="34"/>
        <v>0</v>
      </c>
      <c r="BL197" s="14" t="s">
        <v>141</v>
      </c>
      <c r="BM197" s="211" t="s">
        <v>361</v>
      </c>
    </row>
    <row r="198" spans="2:65" s="1" customFormat="1" ht="24" customHeight="1">
      <c r="B198" s="31"/>
      <c r="C198" s="225" t="s">
        <v>362</v>
      </c>
      <c r="D198" s="225" t="s">
        <v>218</v>
      </c>
      <c r="E198" s="226" t="s">
        <v>363</v>
      </c>
      <c r="F198" s="227" t="s">
        <v>364</v>
      </c>
      <c r="G198" s="228" t="s">
        <v>160</v>
      </c>
      <c r="H198" s="229">
        <v>29</v>
      </c>
      <c r="I198" s="230"/>
      <c r="J198" s="231">
        <f t="shared" si="25"/>
        <v>0</v>
      </c>
      <c r="K198" s="227" t="s">
        <v>140</v>
      </c>
      <c r="L198" s="232"/>
      <c r="M198" s="233" t="s">
        <v>1</v>
      </c>
      <c r="N198" s="234" t="s">
        <v>45</v>
      </c>
      <c r="O198" s="63"/>
      <c r="P198" s="209">
        <f t="shared" si="26"/>
        <v>0</v>
      </c>
      <c r="Q198" s="209">
        <v>0.064</v>
      </c>
      <c r="R198" s="209">
        <f t="shared" si="27"/>
        <v>1.856</v>
      </c>
      <c r="S198" s="209">
        <v>0</v>
      </c>
      <c r="T198" s="210">
        <f t="shared" si="28"/>
        <v>0</v>
      </c>
      <c r="AR198" s="211" t="s">
        <v>166</v>
      </c>
      <c r="AT198" s="211" t="s">
        <v>218</v>
      </c>
      <c r="AU198" s="211" t="s">
        <v>90</v>
      </c>
      <c r="AY198" s="14" t="s">
        <v>134</v>
      </c>
      <c r="BE198" s="212">
        <f t="shared" si="29"/>
        <v>0</v>
      </c>
      <c r="BF198" s="212">
        <f t="shared" si="30"/>
        <v>0</v>
      </c>
      <c r="BG198" s="212">
        <f t="shared" si="31"/>
        <v>0</v>
      </c>
      <c r="BH198" s="212">
        <f t="shared" si="32"/>
        <v>0</v>
      </c>
      <c r="BI198" s="212">
        <f t="shared" si="33"/>
        <v>0</v>
      </c>
      <c r="BJ198" s="14" t="s">
        <v>88</v>
      </c>
      <c r="BK198" s="212">
        <f t="shared" si="34"/>
        <v>0</v>
      </c>
      <c r="BL198" s="14" t="s">
        <v>141</v>
      </c>
      <c r="BM198" s="211" t="s">
        <v>365</v>
      </c>
    </row>
    <row r="199" spans="2:65" s="1" customFormat="1" ht="24" customHeight="1">
      <c r="B199" s="31"/>
      <c r="C199" s="200" t="s">
        <v>366</v>
      </c>
      <c r="D199" s="200" t="s">
        <v>136</v>
      </c>
      <c r="E199" s="201" t="s">
        <v>367</v>
      </c>
      <c r="F199" s="202" t="s">
        <v>368</v>
      </c>
      <c r="G199" s="203" t="s">
        <v>160</v>
      </c>
      <c r="H199" s="204">
        <v>105</v>
      </c>
      <c r="I199" s="205"/>
      <c r="J199" s="206">
        <f t="shared" si="25"/>
        <v>0</v>
      </c>
      <c r="K199" s="202" t="s">
        <v>140</v>
      </c>
      <c r="L199" s="35"/>
      <c r="M199" s="207" t="s">
        <v>1</v>
      </c>
      <c r="N199" s="208" t="s">
        <v>45</v>
      </c>
      <c r="O199" s="63"/>
      <c r="P199" s="209">
        <f t="shared" si="26"/>
        <v>0</v>
      </c>
      <c r="Q199" s="209">
        <v>0.1295</v>
      </c>
      <c r="R199" s="209">
        <f t="shared" si="27"/>
        <v>13.5975</v>
      </c>
      <c r="S199" s="209">
        <v>0</v>
      </c>
      <c r="T199" s="210">
        <f t="shared" si="28"/>
        <v>0</v>
      </c>
      <c r="AR199" s="211" t="s">
        <v>141</v>
      </c>
      <c r="AT199" s="211" t="s">
        <v>136</v>
      </c>
      <c r="AU199" s="211" t="s">
        <v>90</v>
      </c>
      <c r="AY199" s="14" t="s">
        <v>134</v>
      </c>
      <c r="BE199" s="212">
        <f t="shared" si="29"/>
        <v>0</v>
      </c>
      <c r="BF199" s="212">
        <f t="shared" si="30"/>
        <v>0</v>
      </c>
      <c r="BG199" s="212">
        <f t="shared" si="31"/>
        <v>0</v>
      </c>
      <c r="BH199" s="212">
        <f t="shared" si="32"/>
        <v>0</v>
      </c>
      <c r="BI199" s="212">
        <f t="shared" si="33"/>
        <v>0</v>
      </c>
      <c r="BJ199" s="14" t="s">
        <v>88</v>
      </c>
      <c r="BK199" s="212">
        <f t="shared" si="34"/>
        <v>0</v>
      </c>
      <c r="BL199" s="14" t="s">
        <v>141</v>
      </c>
      <c r="BM199" s="211" t="s">
        <v>369</v>
      </c>
    </row>
    <row r="200" spans="2:65" s="1" customFormat="1" ht="16.5" customHeight="1">
      <c r="B200" s="31"/>
      <c r="C200" s="225" t="s">
        <v>370</v>
      </c>
      <c r="D200" s="225" t="s">
        <v>218</v>
      </c>
      <c r="E200" s="226" t="s">
        <v>371</v>
      </c>
      <c r="F200" s="227" t="s">
        <v>372</v>
      </c>
      <c r="G200" s="228" t="s">
        <v>160</v>
      </c>
      <c r="H200" s="229">
        <v>105</v>
      </c>
      <c r="I200" s="230"/>
      <c r="J200" s="231">
        <f t="shared" si="25"/>
        <v>0</v>
      </c>
      <c r="K200" s="227" t="s">
        <v>140</v>
      </c>
      <c r="L200" s="232"/>
      <c r="M200" s="233" t="s">
        <v>1</v>
      </c>
      <c r="N200" s="234" t="s">
        <v>45</v>
      </c>
      <c r="O200" s="63"/>
      <c r="P200" s="209">
        <f t="shared" si="26"/>
        <v>0</v>
      </c>
      <c r="Q200" s="209">
        <v>0.045</v>
      </c>
      <c r="R200" s="209">
        <f t="shared" si="27"/>
        <v>4.725</v>
      </c>
      <c r="S200" s="209">
        <v>0</v>
      </c>
      <c r="T200" s="210">
        <f t="shared" si="28"/>
        <v>0</v>
      </c>
      <c r="AR200" s="211" t="s">
        <v>166</v>
      </c>
      <c r="AT200" s="211" t="s">
        <v>218</v>
      </c>
      <c r="AU200" s="211" t="s">
        <v>90</v>
      </c>
      <c r="AY200" s="14" t="s">
        <v>134</v>
      </c>
      <c r="BE200" s="212">
        <f t="shared" si="29"/>
        <v>0</v>
      </c>
      <c r="BF200" s="212">
        <f t="shared" si="30"/>
        <v>0</v>
      </c>
      <c r="BG200" s="212">
        <f t="shared" si="31"/>
        <v>0</v>
      </c>
      <c r="BH200" s="212">
        <f t="shared" si="32"/>
        <v>0</v>
      </c>
      <c r="BI200" s="212">
        <f t="shared" si="33"/>
        <v>0</v>
      </c>
      <c r="BJ200" s="14" t="s">
        <v>88</v>
      </c>
      <c r="BK200" s="212">
        <f t="shared" si="34"/>
        <v>0</v>
      </c>
      <c r="BL200" s="14" t="s">
        <v>141</v>
      </c>
      <c r="BM200" s="211" t="s">
        <v>373</v>
      </c>
    </row>
    <row r="201" spans="2:65" s="1" customFormat="1" ht="24" customHeight="1">
      <c r="B201" s="31"/>
      <c r="C201" s="200" t="s">
        <v>374</v>
      </c>
      <c r="D201" s="200" t="s">
        <v>136</v>
      </c>
      <c r="E201" s="201" t="s">
        <v>375</v>
      </c>
      <c r="F201" s="202" t="s">
        <v>376</v>
      </c>
      <c r="G201" s="203" t="s">
        <v>139</v>
      </c>
      <c r="H201" s="204">
        <v>340</v>
      </c>
      <c r="I201" s="205"/>
      <c r="J201" s="206">
        <f t="shared" si="25"/>
        <v>0</v>
      </c>
      <c r="K201" s="202" t="s">
        <v>1</v>
      </c>
      <c r="L201" s="35"/>
      <c r="M201" s="207" t="s">
        <v>1</v>
      </c>
      <c r="N201" s="208" t="s">
        <v>45</v>
      </c>
      <c r="O201" s="63"/>
      <c r="P201" s="209">
        <f t="shared" si="26"/>
        <v>0</v>
      </c>
      <c r="Q201" s="209">
        <v>0.00069</v>
      </c>
      <c r="R201" s="209">
        <f t="shared" si="27"/>
        <v>0.23459999999999998</v>
      </c>
      <c r="S201" s="209">
        <v>0</v>
      </c>
      <c r="T201" s="210">
        <f t="shared" si="28"/>
        <v>0</v>
      </c>
      <c r="AR201" s="211" t="s">
        <v>141</v>
      </c>
      <c r="AT201" s="211" t="s">
        <v>136</v>
      </c>
      <c r="AU201" s="211" t="s">
        <v>90</v>
      </c>
      <c r="AY201" s="14" t="s">
        <v>134</v>
      </c>
      <c r="BE201" s="212">
        <f t="shared" si="29"/>
        <v>0</v>
      </c>
      <c r="BF201" s="212">
        <f t="shared" si="30"/>
        <v>0</v>
      </c>
      <c r="BG201" s="212">
        <f t="shared" si="31"/>
        <v>0</v>
      </c>
      <c r="BH201" s="212">
        <f t="shared" si="32"/>
        <v>0</v>
      </c>
      <c r="BI201" s="212">
        <f t="shared" si="33"/>
        <v>0</v>
      </c>
      <c r="BJ201" s="14" t="s">
        <v>88</v>
      </c>
      <c r="BK201" s="212">
        <f t="shared" si="34"/>
        <v>0</v>
      </c>
      <c r="BL201" s="14" t="s">
        <v>141</v>
      </c>
      <c r="BM201" s="211" t="s">
        <v>377</v>
      </c>
    </row>
    <row r="202" spans="2:65" s="1" customFormat="1" ht="16.5" customHeight="1">
      <c r="B202" s="31"/>
      <c r="C202" s="200" t="s">
        <v>378</v>
      </c>
      <c r="D202" s="200" t="s">
        <v>136</v>
      </c>
      <c r="E202" s="201" t="s">
        <v>379</v>
      </c>
      <c r="F202" s="202" t="s">
        <v>380</v>
      </c>
      <c r="G202" s="203" t="s">
        <v>160</v>
      </c>
      <c r="H202" s="204">
        <v>42</v>
      </c>
      <c r="I202" s="205"/>
      <c r="J202" s="206">
        <f t="shared" si="25"/>
        <v>0</v>
      </c>
      <c r="K202" s="202" t="s">
        <v>140</v>
      </c>
      <c r="L202" s="35"/>
      <c r="M202" s="207" t="s">
        <v>1</v>
      </c>
      <c r="N202" s="208" t="s">
        <v>45</v>
      </c>
      <c r="O202" s="63"/>
      <c r="P202" s="209">
        <f t="shared" si="26"/>
        <v>0</v>
      </c>
      <c r="Q202" s="209">
        <v>0</v>
      </c>
      <c r="R202" s="209">
        <f t="shared" si="27"/>
        <v>0</v>
      </c>
      <c r="S202" s="209">
        <v>0</v>
      </c>
      <c r="T202" s="210">
        <f t="shared" si="28"/>
        <v>0</v>
      </c>
      <c r="AR202" s="211" t="s">
        <v>141</v>
      </c>
      <c r="AT202" s="211" t="s">
        <v>136</v>
      </c>
      <c r="AU202" s="211" t="s">
        <v>90</v>
      </c>
      <c r="AY202" s="14" t="s">
        <v>134</v>
      </c>
      <c r="BE202" s="212">
        <f t="shared" si="29"/>
        <v>0</v>
      </c>
      <c r="BF202" s="212">
        <f t="shared" si="30"/>
        <v>0</v>
      </c>
      <c r="BG202" s="212">
        <f t="shared" si="31"/>
        <v>0</v>
      </c>
      <c r="BH202" s="212">
        <f t="shared" si="32"/>
        <v>0</v>
      </c>
      <c r="BI202" s="212">
        <f t="shared" si="33"/>
        <v>0</v>
      </c>
      <c r="BJ202" s="14" t="s">
        <v>88</v>
      </c>
      <c r="BK202" s="212">
        <f t="shared" si="34"/>
        <v>0</v>
      </c>
      <c r="BL202" s="14" t="s">
        <v>141</v>
      </c>
      <c r="BM202" s="211" t="s">
        <v>381</v>
      </c>
    </row>
    <row r="203" spans="2:65" s="1" customFormat="1" ht="16.5" customHeight="1">
      <c r="B203" s="31"/>
      <c r="C203" s="200" t="s">
        <v>382</v>
      </c>
      <c r="D203" s="200" t="s">
        <v>136</v>
      </c>
      <c r="E203" s="201" t="s">
        <v>383</v>
      </c>
      <c r="F203" s="202" t="s">
        <v>384</v>
      </c>
      <c r="G203" s="203" t="s">
        <v>160</v>
      </c>
      <c r="H203" s="204">
        <v>148</v>
      </c>
      <c r="I203" s="205"/>
      <c r="J203" s="206">
        <f t="shared" si="25"/>
        <v>0</v>
      </c>
      <c r="K203" s="202" t="s">
        <v>140</v>
      </c>
      <c r="L203" s="35"/>
      <c r="M203" s="207" t="s">
        <v>1</v>
      </c>
      <c r="N203" s="208" t="s">
        <v>45</v>
      </c>
      <c r="O203" s="63"/>
      <c r="P203" s="209">
        <f t="shared" si="26"/>
        <v>0</v>
      </c>
      <c r="Q203" s="209">
        <v>0</v>
      </c>
      <c r="R203" s="209">
        <f t="shared" si="27"/>
        <v>0</v>
      </c>
      <c r="S203" s="209">
        <v>0</v>
      </c>
      <c r="T203" s="210">
        <f t="shared" si="28"/>
        <v>0</v>
      </c>
      <c r="AR203" s="211" t="s">
        <v>141</v>
      </c>
      <c r="AT203" s="211" t="s">
        <v>136</v>
      </c>
      <c r="AU203" s="211" t="s">
        <v>90</v>
      </c>
      <c r="AY203" s="14" t="s">
        <v>134</v>
      </c>
      <c r="BE203" s="212">
        <f t="shared" si="29"/>
        <v>0</v>
      </c>
      <c r="BF203" s="212">
        <f t="shared" si="30"/>
        <v>0</v>
      </c>
      <c r="BG203" s="212">
        <f t="shared" si="31"/>
        <v>0</v>
      </c>
      <c r="BH203" s="212">
        <f t="shared" si="32"/>
        <v>0</v>
      </c>
      <c r="BI203" s="212">
        <f t="shared" si="33"/>
        <v>0</v>
      </c>
      <c r="BJ203" s="14" t="s">
        <v>88</v>
      </c>
      <c r="BK203" s="212">
        <f t="shared" si="34"/>
        <v>0</v>
      </c>
      <c r="BL203" s="14" t="s">
        <v>141</v>
      </c>
      <c r="BM203" s="211" t="s">
        <v>385</v>
      </c>
    </row>
    <row r="204" spans="2:65" s="1" customFormat="1" ht="24" customHeight="1">
      <c r="B204" s="31"/>
      <c r="C204" s="200" t="s">
        <v>386</v>
      </c>
      <c r="D204" s="200" t="s">
        <v>136</v>
      </c>
      <c r="E204" s="201" t="s">
        <v>387</v>
      </c>
      <c r="F204" s="202" t="s">
        <v>388</v>
      </c>
      <c r="G204" s="203" t="s">
        <v>298</v>
      </c>
      <c r="H204" s="204">
        <v>6</v>
      </c>
      <c r="I204" s="205"/>
      <c r="J204" s="206">
        <f t="shared" si="25"/>
        <v>0</v>
      </c>
      <c r="K204" s="202" t="s">
        <v>140</v>
      </c>
      <c r="L204" s="35"/>
      <c r="M204" s="207" t="s">
        <v>1</v>
      </c>
      <c r="N204" s="208" t="s">
        <v>45</v>
      </c>
      <c r="O204" s="63"/>
      <c r="P204" s="209">
        <f t="shared" si="26"/>
        <v>0</v>
      </c>
      <c r="Q204" s="209">
        <v>0</v>
      </c>
      <c r="R204" s="209">
        <f t="shared" si="27"/>
        <v>0</v>
      </c>
      <c r="S204" s="209">
        <v>0.082</v>
      </c>
      <c r="T204" s="210">
        <f t="shared" si="28"/>
        <v>0.492</v>
      </c>
      <c r="AR204" s="211" t="s">
        <v>141</v>
      </c>
      <c r="AT204" s="211" t="s">
        <v>136</v>
      </c>
      <c r="AU204" s="211" t="s">
        <v>90</v>
      </c>
      <c r="AY204" s="14" t="s">
        <v>134</v>
      </c>
      <c r="BE204" s="212">
        <f t="shared" si="29"/>
        <v>0</v>
      </c>
      <c r="BF204" s="212">
        <f t="shared" si="30"/>
        <v>0</v>
      </c>
      <c r="BG204" s="212">
        <f t="shared" si="31"/>
        <v>0</v>
      </c>
      <c r="BH204" s="212">
        <f t="shared" si="32"/>
        <v>0</v>
      </c>
      <c r="BI204" s="212">
        <f t="shared" si="33"/>
        <v>0</v>
      </c>
      <c r="BJ204" s="14" t="s">
        <v>88</v>
      </c>
      <c r="BK204" s="212">
        <f t="shared" si="34"/>
        <v>0</v>
      </c>
      <c r="BL204" s="14" t="s">
        <v>141</v>
      </c>
      <c r="BM204" s="211" t="s">
        <v>389</v>
      </c>
    </row>
    <row r="205" spans="2:65" s="1" customFormat="1" ht="24" customHeight="1">
      <c r="B205" s="31"/>
      <c r="C205" s="200" t="s">
        <v>390</v>
      </c>
      <c r="D205" s="200" t="s">
        <v>136</v>
      </c>
      <c r="E205" s="201" t="s">
        <v>391</v>
      </c>
      <c r="F205" s="202" t="s">
        <v>392</v>
      </c>
      <c r="G205" s="203" t="s">
        <v>298</v>
      </c>
      <c r="H205" s="204">
        <v>8</v>
      </c>
      <c r="I205" s="205"/>
      <c r="J205" s="206">
        <f t="shared" si="25"/>
        <v>0</v>
      </c>
      <c r="K205" s="202" t="s">
        <v>140</v>
      </c>
      <c r="L205" s="35"/>
      <c r="M205" s="207" t="s">
        <v>1</v>
      </c>
      <c r="N205" s="208" t="s">
        <v>45</v>
      </c>
      <c r="O205" s="63"/>
      <c r="P205" s="209">
        <f t="shared" si="26"/>
        <v>0</v>
      </c>
      <c r="Q205" s="209">
        <v>0</v>
      </c>
      <c r="R205" s="209">
        <f t="shared" si="27"/>
        <v>0</v>
      </c>
      <c r="S205" s="209">
        <v>0.004</v>
      </c>
      <c r="T205" s="210">
        <f t="shared" si="28"/>
        <v>0.032</v>
      </c>
      <c r="AR205" s="211" t="s">
        <v>141</v>
      </c>
      <c r="AT205" s="211" t="s">
        <v>136</v>
      </c>
      <c r="AU205" s="211" t="s">
        <v>90</v>
      </c>
      <c r="AY205" s="14" t="s">
        <v>134</v>
      </c>
      <c r="BE205" s="212">
        <f t="shared" si="29"/>
        <v>0</v>
      </c>
      <c r="BF205" s="212">
        <f t="shared" si="30"/>
        <v>0</v>
      </c>
      <c r="BG205" s="212">
        <f t="shared" si="31"/>
        <v>0</v>
      </c>
      <c r="BH205" s="212">
        <f t="shared" si="32"/>
        <v>0</v>
      </c>
      <c r="BI205" s="212">
        <f t="shared" si="33"/>
        <v>0</v>
      </c>
      <c r="BJ205" s="14" t="s">
        <v>88</v>
      </c>
      <c r="BK205" s="212">
        <f t="shared" si="34"/>
        <v>0</v>
      </c>
      <c r="BL205" s="14" t="s">
        <v>141</v>
      </c>
      <c r="BM205" s="211" t="s">
        <v>393</v>
      </c>
    </row>
    <row r="206" spans="2:65" s="1" customFormat="1" ht="16.5" customHeight="1">
      <c r="B206" s="31"/>
      <c r="C206" s="200" t="s">
        <v>394</v>
      </c>
      <c r="D206" s="200" t="s">
        <v>136</v>
      </c>
      <c r="E206" s="201" t="s">
        <v>395</v>
      </c>
      <c r="F206" s="202" t="s">
        <v>396</v>
      </c>
      <c r="G206" s="203" t="s">
        <v>160</v>
      </c>
      <c r="H206" s="204">
        <v>6</v>
      </c>
      <c r="I206" s="205"/>
      <c r="J206" s="206">
        <f t="shared" si="25"/>
        <v>0</v>
      </c>
      <c r="K206" s="202" t="s">
        <v>140</v>
      </c>
      <c r="L206" s="35"/>
      <c r="M206" s="207" t="s">
        <v>1</v>
      </c>
      <c r="N206" s="208" t="s">
        <v>45</v>
      </c>
      <c r="O206" s="63"/>
      <c r="P206" s="209">
        <f t="shared" si="26"/>
        <v>0</v>
      </c>
      <c r="Q206" s="209">
        <v>0</v>
      </c>
      <c r="R206" s="209">
        <f t="shared" si="27"/>
        <v>0</v>
      </c>
      <c r="S206" s="209">
        <v>0.028</v>
      </c>
      <c r="T206" s="210">
        <f t="shared" si="28"/>
        <v>0.168</v>
      </c>
      <c r="AR206" s="211" t="s">
        <v>141</v>
      </c>
      <c r="AT206" s="211" t="s">
        <v>136</v>
      </c>
      <c r="AU206" s="211" t="s">
        <v>90</v>
      </c>
      <c r="AY206" s="14" t="s">
        <v>134</v>
      </c>
      <c r="BE206" s="212">
        <f t="shared" si="29"/>
        <v>0</v>
      </c>
      <c r="BF206" s="212">
        <f t="shared" si="30"/>
        <v>0</v>
      </c>
      <c r="BG206" s="212">
        <f t="shared" si="31"/>
        <v>0</v>
      </c>
      <c r="BH206" s="212">
        <f t="shared" si="32"/>
        <v>0</v>
      </c>
      <c r="BI206" s="212">
        <f t="shared" si="33"/>
        <v>0</v>
      </c>
      <c r="BJ206" s="14" t="s">
        <v>88</v>
      </c>
      <c r="BK206" s="212">
        <f t="shared" si="34"/>
        <v>0</v>
      </c>
      <c r="BL206" s="14" t="s">
        <v>141</v>
      </c>
      <c r="BM206" s="211" t="s">
        <v>397</v>
      </c>
    </row>
    <row r="207" spans="2:63" s="11" customFormat="1" ht="22.9" customHeight="1">
      <c r="B207" s="184"/>
      <c r="C207" s="185"/>
      <c r="D207" s="186" t="s">
        <v>79</v>
      </c>
      <c r="E207" s="198" t="s">
        <v>398</v>
      </c>
      <c r="F207" s="198" t="s">
        <v>399</v>
      </c>
      <c r="G207" s="185"/>
      <c r="H207" s="185"/>
      <c r="I207" s="188"/>
      <c r="J207" s="199">
        <f>BK207</f>
        <v>0</v>
      </c>
      <c r="K207" s="185"/>
      <c r="L207" s="190"/>
      <c r="M207" s="191"/>
      <c r="N207" s="192"/>
      <c r="O207" s="192"/>
      <c r="P207" s="193">
        <f>SUM(P208:P215)</f>
        <v>0</v>
      </c>
      <c r="Q207" s="192"/>
      <c r="R207" s="193">
        <f>SUM(R208:R215)</f>
        <v>0</v>
      </c>
      <c r="S207" s="192"/>
      <c r="T207" s="194">
        <f>SUM(T208:T215)</f>
        <v>0</v>
      </c>
      <c r="AR207" s="195" t="s">
        <v>88</v>
      </c>
      <c r="AT207" s="196" t="s">
        <v>79</v>
      </c>
      <c r="AU207" s="196" t="s">
        <v>88</v>
      </c>
      <c r="AY207" s="195" t="s">
        <v>134</v>
      </c>
      <c r="BK207" s="197">
        <f>SUM(BK208:BK215)</f>
        <v>0</v>
      </c>
    </row>
    <row r="208" spans="2:65" s="1" customFormat="1" ht="16.5" customHeight="1">
      <c r="B208" s="31"/>
      <c r="C208" s="200" t="s">
        <v>400</v>
      </c>
      <c r="D208" s="200" t="s">
        <v>136</v>
      </c>
      <c r="E208" s="201" t="s">
        <v>401</v>
      </c>
      <c r="F208" s="202" t="s">
        <v>402</v>
      </c>
      <c r="G208" s="203" t="s">
        <v>205</v>
      </c>
      <c r="H208" s="204">
        <v>2019.582</v>
      </c>
      <c r="I208" s="205"/>
      <c r="J208" s="206">
        <f>ROUND(I208*H208,2)</f>
        <v>0</v>
      </c>
      <c r="K208" s="202" t="s">
        <v>140</v>
      </c>
      <c r="L208" s="35"/>
      <c r="M208" s="207" t="s">
        <v>1</v>
      </c>
      <c r="N208" s="208" t="s">
        <v>45</v>
      </c>
      <c r="O208" s="63"/>
      <c r="P208" s="209">
        <f>O208*H208</f>
        <v>0</v>
      </c>
      <c r="Q208" s="209">
        <v>0</v>
      </c>
      <c r="R208" s="209">
        <f>Q208*H208</f>
        <v>0</v>
      </c>
      <c r="S208" s="209">
        <v>0</v>
      </c>
      <c r="T208" s="210">
        <f>S208*H208</f>
        <v>0</v>
      </c>
      <c r="AR208" s="211" t="s">
        <v>141</v>
      </c>
      <c r="AT208" s="211" t="s">
        <v>136</v>
      </c>
      <c r="AU208" s="211" t="s">
        <v>90</v>
      </c>
      <c r="AY208" s="14" t="s">
        <v>134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14" t="s">
        <v>88</v>
      </c>
      <c r="BK208" s="212">
        <f>ROUND(I208*H208,2)</f>
        <v>0</v>
      </c>
      <c r="BL208" s="14" t="s">
        <v>141</v>
      </c>
      <c r="BM208" s="211" t="s">
        <v>403</v>
      </c>
    </row>
    <row r="209" spans="2:65" s="1" customFormat="1" ht="24" customHeight="1">
      <c r="B209" s="31"/>
      <c r="C209" s="200" t="s">
        <v>404</v>
      </c>
      <c r="D209" s="200" t="s">
        <v>136</v>
      </c>
      <c r="E209" s="201" t="s">
        <v>405</v>
      </c>
      <c r="F209" s="202" t="s">
        <v>406</v>
      </c>
      <c r="G209" s="203" t="s">
        <v>205</v>
      </c>
      <c r="H209" s="204">
        <v>18176.238</v>
      </c>
      <c r="I209" s="205"/>
      <c r="J209" s="206">
        <f>ROUND(I209*H209,2)</f>
        <v>0</v>
      </c>
      <c r="K209" s="202" t="s">
        <v>140</v>
      </c>
      <c r="L209" s="35"/>
      <c r="M209" s="207" t="s">
        <v>1</v>
      </c>
      <c r="N209" s="208" t="s">
        <v>45</v>
      </c>
      <c r="O209" s="63"/>
      <c r="P209" s="209">
        <f>O209*H209</f>
        <v>0</v>
      </c>
      <c r="Q209" s="209">
        <v>0</v>
      </c>
      <c r="R209" s="209">
        <f>Q209*H209</f>
        <v>0</v>
      </c>
      <c r="S209" s="209">
        <v>0</v>
      </c>
      <c r="T209" s="210">
        <f>S209*H209</f>
        <v>0</v>
      </c>
      <c r="AR209" s="211" t="s">
        <v>141</v>
      </c>
      <c r="AT209" s="211" t="s">
        <v>136</v>
      </c>
      <c r="AU209" s="211" t="s">
        <v>90</v>
      </c>
      <c r="AY209" s="14" t="s">
        <v>134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14" t="s">
        <v>88</v>
      </c>
      <c r="BK209" s="212">
        <f>ROUND(I209*H209,2)</f>
        <v>0</v>
      </c>
      <c r="BL209" s="14" t="s">
        <v>141</v>
      </c>
      <c r="BM209" s="211" t="s">
        <v>407</v>
      </c>
    </row>
    <row r="210" spans="2:51" s="12" customFormat="1" ht="11.25">
      <c r="B210" s="213"/>
      <c r="C210" s="214"/>
      <c r="D210" s="215" t="s">
        <v>183</v>
      </c>
      <c r="E210" s="216" t="s">
        <v>1</v>
      </c>
      <c r="F210" s="217" t="s">
        <v>408</v>
      </c>
      <c r="G210" s="214"/>
      <c r="H210" s="218">
        <v>18176.238</v>
      </c>
      <c r="I210" s="219"/>
      <c r="J210" s="214"/>
      <c r="K210" s="214"/>
      <c r="L210" s="220"/>
      <c r="M210" s="221"/>
      <c r="N210" s="222"/>
      <c r="O210" s="222"/>
      <c r="P210" s="222"/>
      <c r="Q210" s="222"/>
      <c r="R210" s="222"/>
      <c r="S210" s="222"/>
      <c r="T210" s="223"/>
      <c r="AT210" s="224" t="s">
        <v>183</v>
      </c>
      <c r="AU210" s="224" t="s">
        <v>90</v>
      </c>
      <c r="AV210" s="12" t="s">
        <v>90</v>
      </c>
      <c r="AW210" s="12" t="s">
        <v>34</v>
      </c>
      <c r="AX210" s="12" t="s">
        <v>88</v>
      </c>
      <c r="AY210" s="224" t="s">
        <v>134</v>
      </c>
    </row>
    <row r="211" spans="2:65" s="1" customFormat="1" ht="24" customHeight="1">
      <c r="B211" s="31"/>
      <c r="C211" s="200" t="s">
        <v>409</v>
      </c>
      <c r="D211" s="200" t="s">
        <v>136</v>
      </c>
      <c r="E211" s="201" t="s">
        <v>410</v>
      </c>
      <c r="F211" s="202" t="s">
        <v>411</v>
      </c>
      <c r="G211" s="203" t="s">
        <v>205</v>
      </c>
      <c r="H211" s="204">
        <v>161.412</v>
      </c>
      <c r="I211" s="205"/>
      <c r="J211" s="206">
        <f>ROUND(I211*H211,2)</f>
        <v>0</v>
      </c>
      <c r="K211" s="202" t="s">
        <v>140</v>
      </c>
      <c r="L211" s="35"/>
      <c r="M211" s="207" t="s">
        <v>1</v>
      </c>
      <c r="N211" s="208" t="s">
        <v>45</v>
      </c>
      <c r="O211" s="63"/>
      <c r="P211" s="209">
        <f>O211*H211</f>
        <v>0</v>
      </c>
      <c r="Q211" s="209">
        <v>0</v>
      </c>
      <c r="R211" s="209">
        <f>Q211*H211</f>
        <v>0</v>
      </c>
      <c r="S211" s="209">
        <v>0</v>
      </c>
      <c r="T211" s="210">
        <f>S211*H211</f>
        <v>0</v>
      </c>
      <c r="AR211" s="211" t="s">
        <v>141</v>
      </c>
      <c r="AT211" s="211" t="s">
        <v>136</v>
      </c>
      <c r="AU211" s="211" t="s">
        <v>90</v>
      </c>
      <c r="AY211" s="14" t="s">
        <v>134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14" t="s">
        <v>88</v>
      </c>
      <c r="BK211" s="212">
        <f>ROUND(I211*H211,2)</f>
        <v>0</v>
      </c>
      <c r="BL211" s="14" t="s">
        <v>141</v>
      </c>
      <c r="BM211" s="211" t="s">
        <v>412</v>
      </c>
    </row>
    <row r="212" spans="2:51" s="12" customFormat="1" ht="11.25">
      <c r="B212" s="213"/>
      <c r="C212" s="214"/>
      <c r="D212" s="215" t="s">
        <v>183</v>
      </c>
      <c r="E212" s="216" t="s">
        <v>1</v>
      </c>
      <c r="F212" s="217" t="s">
        <v>413</v>
      </c>
      <c r="G212" s="214"/>
      <c r="H212" s="218">
        <v>161.412</v>
      </c>
      <c r="I212" s="219"/>
      <c r="J212" s="214"/>
      <c r="K212" s="214"/>
      <c r="L212" s="220"/>
      <c r="M212" s="221"/>
      <c r="N212" s="222"/>
      <c r="O212" s="222"/>
      <c r="P212" s="222"/>
      <c r="Q212" s="222"/>
      <c r="R212" s="222"/>
      <c r="S212" s="222"/>
      <c r="T212" s="223"/>
      <c r="AT212" s="224" t="s">
        <v>183</v>
      </c>
      <c r="AU212" s="224" t="s">
        <v>90</v>
      </c>
      <c r="AV212" s="12" t="s">
        <v>90</v>
      </c>
      <c r="AW212" s="12" t="s">
        <v>34</v>
      </c>
      <c r="AX212" s="12" t="s">
        <v>88</v>
      </c>
      <c r="AY212" s="224" t="s">
        <v>134</v>
      </c>
    </row>
    <row r="213" spans="2:65" s="1" customFormat="1" ht="24" customHeight="1">
      <c r="B213" s="31"/>
      <c r="C213" s="200" t="s">
        <v>414</v>
      </c>
      <c r="D213" s="200" t="s">
        <v>136</v>
      </c>
      <c r="E213" s="201" t="s">
        <v>415</v>
      </c>
      <c r="F213" s="202" t="s">
        <v>416</v>
      </c>
      <c r="G213" s="203" t="s">
        <v>205</v>
      </c>
      <c r="H213" s="204">
        <v>966.42</v>
      </c>
      <c r="I213" s="205"/>
      <c r="J213" s="206">
        <f>ROUND(I213*H213,2)</f>
        <v>0</v>
      </c>
      <c r="K213" s="202" t="s">
        <v>140</v>
      </c>
      <c r="L213" s="35"/>
      <c r="M213" s="207" t="s">
        <v>1</v>
      </c>
      <c r="N213" s="208" t="s">
        <v>45</v>
      </c>
      <c r="O213" s="63"/>
      <c r="P213" s="209">
        <f>O213*H213</f>
        <v>0</v>
      </c>
      <c r="Q213" s="209">
        <v>0</v>
      </c>
      <c r="R213" s="209">
        <f>Q213*H213</f>
        <v>0</v>
      </c>
      <c r="S213" s="209">
        <v>0</v>
      </c>
      <c r="T213" s="210">
        <f>S213*H213</f>
        <v>0</v>
      </c>
      <c r="AR213" s="211" t="s">
        <v>141</v>
      </c>
      <c r="AT213" s="211" t="s">
        <v>136</v>
      </c>
      <c r="AU213" s="211" t="s">
        <v>90</v>
      </c>
      <c r="AY213" s="14" t="s">
        <v>134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14" t="s">
        <v>88</v>
      </c>
      <c r="BK213" s="212">
        <f>ROUND(I213*H213,2)</f>
        <v>0</v>
      </c>
      <c r="BL213" s="14" t="s">
        <v>141</v>
      </c>
      <c r="BM213" s="211" t="s">
        <v>417</v>
      </c>
    </row>
    <row r="214" spans="2:51" s="12" customFormat="1" ht="11.25">
      <c r="B214" s="213"/>
      <c r="C214" s="214"/>
      <c r="D214" s="215" t="s">
        <v>183</v>
      </c>
      <c r="E214" s="216" t="s">
        <v>1</v>
      </c>
      <c r="F214" s="217" t="s">
        <v>418</v>
      </c>
      <c r="G214" s="214"/>
      <c r="H214" s="218">
        <v>966.42</v>
      </c>
      <c r="I214" s="219"/>
      <c r="J214" s="214"/>
      <c r="K214" s="214"/>
      <c r="L214" s="220"/>
      <c r="M214" s="221"/>
      <c r="N214" s="222"/>
      <c r="O214" s="222"/>
      <c r="P214" s="222"/>
      <c r="Q214" s="222"/>
      <c r="R214" s="222"/>
      <c r="S214" s="222"/>
      <c r="T214" s="223"/>
      <c r="AT214" s="224" t="s">
        <v>183</v>
      </c>
      <c r="AU214" s="224" t="s">
        <v>90</v>
      </c>
      <c r="AV214" s="12" t="s">
        <v>90</v>
      </c>
      <c r="AW214" s="12" t="s">
        <v>34</v>
      </c>
      <c r="AX214" s="12" t="s">
        <v>88</v>
      </c>
      <c r="AY214" s="224" t="s">
        <v>134</v>
      </c>
    </row>
    <row r="215" spans="2:65" s="1" customFormat="1" ht="24" customHeight="1">
      <c r="B215" s="31"/>
      <c r="C215" s="200" t="s">
        <v>419</v>
      </c>
      <c r="D215" s="200" t="s">
        <v>136</v>
      </c>
      <c r="E215" s="201" t="s">
        <v>420</v>
      </c>
      <c r="F215" s="202" t="s">
        <v>421</v>
      </c>
      <c r="G215" s="203" t="s">
        <v>205</v>
      </c>
      <c r="H215" s="204">
        <v>891.75</v>
      </c>
      <c r="I215" s="205"/>
      <c r="J215" s="206">
        <f>ROUND(I215*H215,2)</f>
        <v>0</v>
      </c>
      <c r="K215" s="202" t="s">
        <v>140</v>
      </c>
      <c r="L215" s="35"/>
      <c r="M215" s="207" t="s">
        <v>1</v>
      </c>
      <c r="N215" s="208" t="s">
        <v>45</v>
      </c>
      <c r="O215" s="63"/>
      <c r="P215" s="209">
        <f>O215*H215</f>
        <v>0</v>
      </c>
      <c r="Q215" s="209">
        <v>0</v>
      </c>
      <c r="R215" s="209">
        <f>Q215*H215</f>
        <v>0</v>
      </c>
      <c r="S215" s="209">
        <v>0</v>
      </c>
      <c r="T215" s="210">
        <f>S215*H215</f>
        <v>0</v>
      </c>
      <c r="AR215" s="211" t="s">
        <v>141</v>
      </c>
      <c r="AT215" s="211" t="s">
        <v>136</v>
      </c>
      <c r="AU215" s="211" t="s">
        <v>90</v>
      </c>
      <c r="AY215" s="14" t="s">
        <v>134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14" t="s">
        <v>88</v>
      </c>
      <c r="BK215" s="212">
        <f>ROUND(I215*H215,2)</f>
        <v>0</v>
      </c>
      <c r="BL215" s="14" t="s">
        <v>141</v>
      </c>
      <c r="BM215" s="211" t="s">
        <v>422</v>
      </c>
    </row>
    <row r="216" spans="2:63" s="11" customFormat="1" ht="22.9" customHeight="1">
      <c r="B216" s="184"/>
      <c r="C216" s="185"/>
      <c r="D216" s="186" t="s">
        <v>79</v>
      </c>
      <c r="E216" s="198" t="s">
        <v>423</v>
      </c>
      <c r="F216" s="198" t="s">
        <v>424</v>
      </c>
      <c r="G216" s="185"/>
      <c r="H216" s="185"/>
      <c r="I216" s="188"/>
      <c r="J216" s="199">
        <f>BK216</f>
        <v>0</v>
      </c>
      <c r="K216" s="185"/>
      <c r="L216" s="190"/>
      <c r="M216" s="191"/>
      <c r="N216" s="192"/>
      <c r="O216" s="192"/>
      <c r="P216" s="193">
        <f>P217</f>
        <v>0</v>
      </c>
      <c r="Q216" s="192"/>
      <c r="R216" s="193">
        <f>R217</f>
        <v>0</v>
      </c>
      <c r="S216" s="192"/>
      <c r="T216" s="194">
        <f>T217</f>
        <v>0</v>
      </c>
      <c r="AR216" s="195" t="s">
        <v>88</v>
      </c>
      <c r="AT216" s="196" t="s">
        <v>79</v>
      </c>
      <c r="AU216" s="196" t="s">
        <v>88</v>
      </c>
      <c r="AY216" s="195" t="s">
        <v>134</v>
      </c>
      <c r="BK216" s="197">
        <f>BK217</f>
        <v>0</v>
      </c>
    </row>
    <row r="217" spans="2:65" s="1" customFormat="1" ht="24" customHeight="1">
      <c r="B217" s="31"/>
      <c r="C217" s="200" t="s">
        <v>425</v>
      </c>
      <c r="D217" s="200" t="s">
        <v>136</v>
      </c>
      <c r="E217" s="201" t="s">
        <v>426</v>
      </c>
      <c r="F217" s="202" t="s">
        <v>427</v>
      </c>
      <c r="G217" s="203" t="s">
        <v>205</v>
      </c>
      <c r="H217" s="204">
        <v>2157.846</v>
      </c>
      <c r="I217" s="205"/>
      <c r="J217" s="206">
        <f>ROUND(I217*H217,2)</f>
        <v>0</v>
      </c>
      <c r="K217" s="202" t="s">
        <v>140</v>
      </c>
      <c r="L217" s="35"/>
      <c r="M217" s="235" t="s">
        <v>1</v>
      </c>
      <c r="N217" s="236" t="s">
        <v>45</v>
      </c>
      <c r="O217" s="237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AR217" s="211" t="s">
        <v>141</v>
      </c>
      <c r="AT217" s="211" t="s">
        <v>136</v>
      </c>
      <c r="AU217" s="211" t="s">
        <v>90</v>
      </c>
      <c r="AY217" s="14" t="s">
        <v>134</v>
      </c>
      <c r="BE217" s="212">
        <f>IF(N217="základní",J217,0)</f>
        <v>0</v>
      </c>
      <c r="BF217" s="212">
        <f>IF(N217="snížená",J217,0)</f>
        <v>0</v>
      </c>
      <c r="BG217" s="212">
        <f>IF(N217="zákl. přenesená",J217,0)</f>
        <v>0</v>
      </c>
      <c r="BH217" s="212">
        <f>IF(N217="sníž. přenesená",J217,0)</f>
        <v>0</v>
      </c>
      <c r="BI217" s="212">
        <f>IF(N217="nulová",J217,0)</f>
        <v>0</v>
      </c>
      <c r="BJ217" s="14" t="s">
        <v>88</v>
      </c>
      <c r="BK217" s="212">
        <f>ROUND(I217*H217,2)</f>
        <v>0</v>
      </c>
      <c r="BL217" s="14" t="s">
        <v>141</v>
      </c>
      <c r="BM217" s="211" t="s">
        <v>428</v>
      </c>
    </row>
    <row r="218" spans="2:12" s="1" customFormat="1" ht="6.95" customHeight="1">
      <c r="B218" s="46"/>
      <c r="C218" s="47"/>
      <c r="D218" s="47"/>
      <c r="E218" s="47"/>
      <c r="F218" s="47"/>
      <c r="G218" s="47"/>
      <c r="H218" s="47"/>
      <c r="I218" s="141"/>
      <c r="J218" s="47"/>
      <c r="K218" s="47"/>
      <c r="L218" s="35"/>
    </row>
    <row r="219" ht="11.25"/>
  </sheetData>
  <sheetProtection algorithmName="SHA-512" hashValue="QXDHis95umi8K87D0kwPnQ5PzmfI7nyPqjVA0jLFbsmjmCVbu298+y5Ss/VhcswcmyhhJUTTu+Hz6p33IHO3IQ==" saltValue="Cz/G7vcJu/Jq4HiY7DQQsA==" spinCount="100000" sheet="1" objects="1" scenarios="1" formatColumns="0" formatRows="0" autoFilter="0"/>
  <autoFilter ref="C131:K217"/>
  <mergeCells count="14">
    <mergeCell ref="D111:F111"/>
    <mergeCell ref="E122:H122"/>
    <mergeCell ref="E124:H124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66"/>
  <sheetViews>
    <sheetView showGridLines="0" workbookViewId="0" topLeftCell="A1">
      <selection activeCell="I129" sqref="I12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93</v>
      </c>
    </row>
    <row r="3" spans="2:46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90</v>
      </c>
    </row>
    <row r="4" spans="2:46" ht="24.95" customHeight="1">
      <c r="B4" s="17"/>
      <c r="D4" s="104" t="s">
        <v>94</v>
      </c>
      <c r="L4" s="17"/>
      <c r="M4" s="10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06" t="s">
        <v>16</v>
      </c>
      <c r="L6" s="17"/>
    </row>
    <row r="7" spans="2:12" ht="16.5" customHeight="1">
      <c r="B7" s="17"/>
      <c r="E7" s="283" t="str">
        <f>'Rekapitulace stavby'!K6</f>
        <v>Stavební úpravy komunikace a nová dešťová kanalizace v ulici Slovenská, Sokolov</v>
      </c>
      <c r="F7" s="284"/>
      <c r="G7" s="284"/>
      <c r="H7" s="284"/>
      <c r="L7" s="17"/>
    </row>
    <row r="8" spans="2:12" s="1" customFormat="1" ht="12" customHeight="1">
      <c r="B8" s="35"/>
      <c r="D8" s="106" t="s">
        <v>95</v>
      </c>
      <c r="I8" s="107"/>
      <c r="L8" s="35"/>
    </row>
    <row r="9" spans="2:12" s="1" customFormat="1" ht="36.95" customHeight="1">
      <c r="B9" s="35"/>
      <c r="E9" s="285" t="s">
        <v>429</v>
      </c>
      <c r="F9" s="286"/>
      <c r="G9" s="286"/>
      <c r="H9" s="286"/>
      <c r="I9" s="107"/>
      <c r="L9" s="35"/>
    </row>
    <row r="10" spans="2:12" s="1" customFormat="1" ht="12">
      <c r="B10" s="35"/>
      <c r="I10" s="107"/>
      <c r="L10" s="35"/>
    </row>
    <row r="11" spans="2:12" s="1" customFormat="1" ht="12" customHeight="1">
      <c r="B11" s="35"/>
      <c r="D11" s="106" t="s">
        <v>18</v>
      </c>
      <c r="F11" s="108" t="s">
        <v>1</v>
      </c>
      <c r="I11" s="109" t="s">
        <v>19</v>
      </c>
      <c r="J11" s="108" t="s">
        <v>1</v>
      </c>
      <c r="L11" s="35"/>
    </row>
    <row r="12" spans="2:12" s="1" customFormat="1" ht="12" customHeight="1">
      <c r="B12" s="35"/>
      <c r="D12" s="106" t="s">
        <v>20</v>
      </c>
      <c r="F12" s="108" t="s">
        <v>21</v>
      </c>
      <c r="I12" s="109" t="s">
        <v>22</v>
      </c>
      <c r="J12" s="110" t="str">
        <f>'Rekapitulace stavby'!AN8</f>
        <v>31. 7. 2019</v>
      </c>
      <c r="L12" s="35"/>
    </row>
    <row r="13" spans="2:12" s="1" customFormat="1" ht="10.9" customHeight="1">
      <c r="B13" s="35"/>
      <c r="I13" s="107"/>
      <c r="L13" s="35"/>
    </row>
    <row r="14" spans="2:12" s="1" customFormat="1" ht="12" customHeight="1">
      <c r="B14" s="35"/>
      <c r="D14" s="106" t="s">
        <v>24</v>
      </c>
      <c r="I14" s="109" t="s">
        <v>25</v>
      </c>
      <c r="J14" s="108" t="s">
        <v>26</v>
      </c>
      <c r="L14" s="35"/>
    </row>
    <row r="15" spans="2:12" s="1" customFormat="1" ht="18" customHeight="1">
      <c r="B15" s="35"/>
      <c r="E15" s="108" t="s">
        <v>27</v>
      </c>
      <c r="I15" s="109" t="s">
        <v>28</v>
      </c>
      <c r="J15" s="108" t="s">
        <v>29</v>
      </c>
      <c r="L15" s="35"/>
    </row>
    <row r="16" spans="2:12" s="1" customFormat="1" ht="6.95" customHeight="1">
      <c r="B16" s="35"/>
      <c r="I16" s="107"/>
      <c r="L16" s="35"/>
    </row>
    <row r="17" spans="2:12" s="1" customFormat="1" ht="12" customHeight="1">
      <c r="B17" s="35"/>
      <c r="D17" s="106" t="s">
        <v>30</v>
      </c>
      <c r="I17" s="109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87" t="str">
        <f>'Rekapitulace stavby'!E14</f>
        <v>Vyplň údaj</v>
      </c>
      <c r="F18" s="288"/>
      <c r="G18" s="288"/>
      <c r="H18" s="288"/>
      <c r="I18" s="109" t="s">
        <v>28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107"/>
      <c r="L19" s="35"/>
    </row>
    <row r="20" spans="2:12" s="1" customFormat="1" ht="12" customHeight="1">
      <c r="B20" s="35"/>
      <c r="D20" s="106" t="s">
        <v>32</v>
      </c>
      <c r="I20" s="109" t="s">
        <v>25</v>
      </c>
      <c r="J20" s="108" t="s">
        <v>36</v>
      </c>
      <c r="L20" s="35"/>
    </row>
    <row r="21" spans="2:12" s="1" customFormat="1" ht="18" customHeight="1">
      <c r="B21" s="35"/>
      <c r="E21" s="108" t="s">
        <v>37</v>
      </c>
      <c r="I21" s="109" t="s">
        <v>28</v>
      </c>
      <c r="J21" s="108" t="s">
        <v>38</v>
      </c>
      <c r="L21" s="35"/>
    </row>
    <row r="22" spans="2:12" s="1" customFormat="1" ht="6.95" customHeight="1">
      <c r="B22" s="35"/>
      <c r="I22" s="107"/>
      <c r="L22" s="35"/>
    </row>
    <row r="23" spans="2:12" s="1" customFormat="1" ht="12" customHeight="1">
      <c r="B23" s="35"/>
      <c r="D23" s="106" t="s">
        <v>35</v>
      </c>
      <c r="I23" s="109" t="s">
        <v>25</v>
      </c>
      <c r="J23" s="108" t="s">
        <v>36</v>
      </c>
      <c r="L23" s="35"/>
    </row>
    <row r="24" spans="2:12" s="1" customFormat="1" ht="18" customHeight="1">
      <c r="B24" s="35"/>
      <c r="E24" s="108" t="s">
        <v>37</v>
      </c>
      <c r="I24" s="109" t="s">
        <v>28</v>
      </c>
      <c r="J24" s="108" t="s">
        <v>38</v>
      </c>
      <c r="L24" s="35"/>
    </row>
    <row r="25" spans="2:12" s="1" customFormat="1" ht="6.95" customHeight="1">
      <c r="B25" s="35"/>
      <c r="I25" s="107"/>
      <c r="L25" s="35"/>
    </row>
    <row r="26" spans="2:12" s="1" customFormat="1" ht="12" customHeight="1">
      <c r="B26" s="35"/>
      <c r="D26" s="106" t="s">
        <v>39</v>
      </c>
      <c r="I26" s="107"/>
      <c r="L26" s="35"/>
    </row>
    <row r="27" spans="2:12" s="7" customFormat="1" ht="16.5" customHeight="1">
      <c r="B27" s="111"/>
      <c r="E27" s="289" t="s">
        <v>1</v>
      </c>
      <c r="F27" s="289"/>
      <c r="G27" s="289"/>
      <c r="H27" s="289"/>
      <c r="I27" s="112"/>
      <c r="L27" s="111"/>
    </row>
    <row r="28" spans="2:12" s="1" customFormat="1" ht="6.95" customHeight="1">
      <c r="B28" s="35"/>
      <c r="I28" s="107"/>
      <c r="L28" s="35"/>
    </row>
    <row r="29" spans="2:12" s="1" customFormat="1" ht="6.95" customHeight="1">
      <c r="B29" s="35"/>
      <c r="D29" s="59"/>
      <c r="E29" s="59"/>
      <c r="F29" s="59"/>
      <c r="G29" s="59"/>
      <c r="H29" s="59"/>
      <c r="I29" s="113"/>
      <c r="J29" s="59"/>
      <c r="K29" s="59"/>
      <c r="L29" s="35"/>
    </row>
    <row r="30" spans="2:12" s="1" customFormat="1" ht="14.45" customHeight="1">
      <c r="B30" s="35"/>
      <c r="D30" s="108" t="s">
        <v>97</v>
      </c>
      <c r="I30" s="107"/>
      <c r="J30" s="114">
        <f>J96</f>
        <v>0</v>
      </c>
      <c r="L30" s="35"/>
    </row>
    <row r="31" spans="2:12" s="1" customFormat="1" ht="14.45" customHeight="1">
      <c r="B31" s="35"/>
      <c r="D31" s="115" t="s">
        <v>98</v>
      </c>
      <c r="I31" s="107"/>
      <c r="J31" s="114">
        <f>J104</f>
        <v>0</v>
      </c>
      <c r="L31" s="35"/>
    </row>
    <row r="32" spans="2:12" s="1" customFormat="1" ht="25.35" customHeight="1">
      <c r="B32" s="35"/>
      <c r="D32" s="116" t="s">
        <v>40</v>
      </c>
      <c r="I32" s="107"/>
      <c r="J32" s="117">
        <f>ROUND(J30+J31,2)</f>
        <v>0</v>
      </c>
      <c r="L32" s="35"/>
    </row>
    <row r="33" spans="2:12" s="1" customFormat="1" ht="6.95" customHeight="1">
      <c r="B33" s="35"/>
      <c r="D33" s="59"/>
      <c r="E33" s="59"/>
      <c r="F33" s="59"/>
      <c r="G33" s="59"/>
      <c r="H33" s="59"/>
      <c r="I33" s="113"/>
      <c r="J33" s="59"/>
      <c r="K33" s="59"/>
      <c r="L33" s="35"/>
    </row>
    <row r="34" spans="2:12" s="1" customFormat="1" ht="14.45" customHeight="1">
      <c r="B34" s="35"/>
      <c r="F34" s="118" t="s">
        <v>42</v>
      </c>
      <c r="I34" s="119" t="s">
        <v>41</v>
      </c>
      <c r="J34" s="118" t="s">
        <v>43</v>
      </c>
      <c r="L34" s="35"/>
    </row>
    <row r="35" spans="2:12" s="1" customFormat="1" ht="14.45" customHeight="1">
      <c r="B35" s="35"/>
      <c r="D35" s="120" t="s">
        <v>44</v>
      </c>
      <c r="E35" s="106" t="s">
        <v>45</v>
      </c>
      <c r="F35" s="121">
        <f>ROUND((SUM(BE104:BE105)+SUM(BE125:BE165)),2)</f>
        <v>0</v>
      </c>
      <c r="I35" s="122">
        <v>0.21</v>
      </c>
      <c r="J35" s="121">
        <f>ROUND(((SUM(BE104:BE105)+SUM(BE125:BE165))*I35),2)</f>
        <v>0</v>
      </c>
      <c r="L35" s="35"/>
    </row>
    <row r="36" spans="2:12" s="1" customFormat="1" ht="14.45" customHeight="1">
      <c r="B36" s="35"/>
      <c r="E36" s="106" t="s">
        <v>46</v>
      </c>
      <c r="F36" s="121">
        <f>ROUND((SUM(BF104:BF105)+SUM(BF125:BF165)),2)</f>
        <v>0</v>
      </c>
      <c r="I36" s="122">
        <v>0.15</v>
      </c>
      <c r="J36" s="121">
        <f>ROUND(((SUM(BF104:BF105)+SUM(BF125:BF165))*I36),2)</f>
        <v>0</v>
      </c>
      <c r="L36" s="35"/>
    </row>
    <row r="37" spans="2:12" s="1" customFormat="1" ht="14.45" customHeight="1" hidden="1">
      <c r="B37" s="35"/>
      <c r="E37" s="106" t="s">
        <v>47</v>
      </c>
      <c r="F37" s="121">
        <f>ROUND((SUM(BG104:BG105)+SUM(BG125:BG165)),2)</f>
        <v>0</v>
      </c>
      <c r="I37" s="122">
        <v>0.21</v>
      </c>
      <c r="J37" s="121">
        <f>0</f>
        <v>0</v>
      </c>
      <c r="L37" s="35"/>
    </row>
    <row r="38" spans="2:12" s="1" customFormat="1" ht="14.45" customHeight="1" hidden="1">
      <c r="B38" s="35"/>
      <c r="E38" s="106" t="s">
        <v>48</v>
      </c>
      <c r="F38" s="121">
        <f>ROUND((SUM(BH104:BH105)+SUM(BH125:BH165)),2)</f>
        <v>0</v>
      </c>
      <c r="I38" s="122">
        <v>0.15</v>
      </c>
      <c r="J38" s="121">
        <f>0</f>
        <v>0</v>
      </c>
      <c r="L38" s="35"/>
    </row>
    <row r="39" spans="2:12" s="1" customFormat="1" ht="14.45" customHeight="1" hidden="1">
      <c r="B39" s="35"/>
      <c r="E39" s="106" t="s">
        <v>49</v>
      </c>
      <c r="F39" s="121">
        <f>ROUND((SUM(BI104:BI105)+SUM(BI125:BI165)),2)</f>
        <v>0</v>
      </c>
      <c r="I39" s="122">
        <v>0</v>
      </c>
      <c r="J39" s="121">
        <f>0</f>
        <v>0</v>
      </c>
      <c r="L39" s="35"/>
    </row>
    <row r="40" spans="2:12" s="1" customFormat="1" ht="6.95" customHeight="1">
      <c r="B40" s="35"/>
      <c r="I40" s="107"/>
      <c r="L40" s="35"/>
    </row>
    <row r="41" spans="2:12" s="1" customFormat="1" ht="25.35" customHeight="1">
      <c r="B41" s="35"/>
      <c r="C41" s="123"/>
      <c r="D41" s="124" t="s">
        <v>50</v>
      </c>
      <c r="E41" s="125"/>
      <c r="F41" s="125"/>
      <c r="G41" s="126" t="s">
        <v>51</v>
      </c>
      <c r="H41" s="127" t="s">
        <v>52</v>
      </c>
      <c r="I41" s="128"/>
      <c r="J41" s="129">
        <f>SUM(J32:J39)</f>
        <v>0</v>
      </c>
      <c r="K41" s="130"/>
      <c r="L41" s="35"/>
    </row>
    <row r="42" spans="2:12" s="1" customFormat="1" ht="14.45" customHeight="1">
      <c r="B42" s="35"/>
      <c r="I42" s="107"/>
      <c r="L42" s="35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35"/>
      <c r="D50" s="131" t="s">
        <v>53</v>
      </c>
      <c r="E50" s="132"/>
      <c r="F50" s="132"/>
      <c r="G50" s="131" t="s">
        <v>54</v>
      </c>
      <c r="H50" s="132"/>
      <c r="I50" s="133"/>
      <c r="J50" s="132"/>
      <c r="K50" s="132"/>
      <c r="L50" s="35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.75">
      <c r="B61" s="35"/>
      <c r="D61" s="134" t="s">
        <v>55</v>
      </c>
      <c r="E61" s="135"/>
      <c r="F61" s="136" t="s">
        <v>56</v>
      </c>
      <c r="G61" s="134" t="s">
        <v>55</v>
      </c>
      <c r="H61" s="135"/>
      <c r="I61" s="137"/>
      <c r="J61" s="138" t="s">
        <v>56</v>
      </c>
      <c r="K61" s="135"/>
      <c r="L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.75">
      <c r="B65" s="35"/>
      <c r="D65" s="131" t="s">
        <v>57</v>
      </c>
      <c r="E65" s="132"/>
      <c r="F65" s="132"/>
      <c r="G65" s="131" t="s">
        <v>58</v>
      </c>
      <c r="H65" s="132"/>
      <c r="I65" s="133"/>
      <c r="J65" s="132"/>
      <c r="K65" s="132"/>
      <c r="L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.75">
      <c r="B76" s="35"/>
      <c r="D76" s="134" t="s">
        <v>55</v>
      </c>
      <c r="E76" s="135"/>
      <c r="F76" s="136" t="s">
        <v>56</v>
      </c>
      <c r="G76" s="134" t="s">
        <v>55</v>
      </c>
      <c r="H76" s="135"/>
      <c r="I76" s="137"/>
      <c r="J76" s="138" t="s">
        <v>56</v>
      </c>
      <c r="K76" s="135"/>
      <c r="L76" s="35"/>
    </row>
    <row r="77" spans="2:12" s="1" customFormat="1" ht="14.45" customHeight="1">
      <c r="B77" s="139"/>
      <c r="C77" s="140"/>
      <c r="D77" s="140"/>
      <c r="E77" s="140"/>
      <c r="F77" s="140"/>
      <c r="G77" s="140"/>
      <c r="H77" s="140"/>
      <c r="I77" s="141"/>
      <c r="J77" s="140"/>
      <c r="K77" s="140"/>
      <c r="L77" s="35"/>
    </row>
    <row r="81" spans="2:12" s="1" customFormat="1" ht="6.95" customHeight="1">
      <c r="B81" s="142"/>
      <c r="C81" s="143"/>
      <c r="D81" s="143"/>
      <c r="E81" s="143"/>
      <c r="F81" s="143"/>
      <c r="G81" s="143"/>
      <c r="H81" s="143"/>
      <c r="I81" s="144"/>
      <c r="J81" s="143"/>
      <c r="K81" s="143"/>
      <c r="L81" s="35"/>
    </row>
    <row r="82" spans="2:12" s="1" customFormat="1" ht="24.95" customHeight="1">
      <c r="B82" s="31"/>
      <c r="C82" s="20" t="s">
        <v>99</v>
      </c>
      <c r="D82" s="32"/>
      <c r="E82" s="32"/>
      <c r="F82" s="32"/>
      <c r="G82" s="32"/>
      <c r="H82" s="32"/>
      <c r="I82" s="107"/>
      <c r="J82" s="32"/>
      <c r="K82" s="32"/>
      <c r="L82" s="35"/>
    </row>
    <row r="83" spans="2:12" s="1" customFormat="1" ht="6.95" customHeight="1">
      <c r="B83" s="31"/>
      <c r="C83" s="32"/>
      <c r="D83" s="32"/>
      <c r="E83" s="32"/>
      <c r="F83" s="32"/>
      <c r="G83" s="32"/>
      <c r="H83" s="32"/>
      <c r="I83" s="107"/>
      <c r="J83" s="32"/>
      <c r="K83" s="32"/>
      <c r="L83" s="35"/>
    </row>
    <row r="84" spans="2:12" s="1" customFormat="1" ht="12" customHeight="1">
      <c r="B84" s="31"/>
      <c r="C84" s="26" t="s">
        <v>16</v>
      </c>
      <c r="D84" s="32"/>
      <c r="E84" s="32"/>
      <c r="F84" s="32"/>
      <c r="G84" s="32"/>
      <c r="H84" s="32"/>
      <c r="I84" s="107"/>
      <c r="J84" s="32"/>
      <c r="K84" s="32"/>
      <c r="L84" s="35"/>
    </row>
    <row r="85" spans="2:12" s="1" customFormat="1" ht="16.5" customHeight="1">
      <c r="B85" s="31"/>
      <c r="C85" s="32"/>
      <c r="D85" s="32"/>
      <c r="E85" s="290" t="str">
        <f>E7</f>
        <v>Stavební úpravy komunikace a nová dešťová kanalizace v ulici Slovenská, Sokolov</v>
      </c>
      <c r="F85" s="291"/>
      <c r="G85" s="291"/>
      <c r="H85" s="291"/>
      <c r="I85" s="107"/>
      <c r="J85" s="32"/>
      <c r="K85" s="32"/>
      <c r="L85" s="35"/>
    </row>
    <row r="86" spans="2:12" s="1" customFormat="1" ht="12" customHeight="1">
      <c r="B86" s="31"/>
      <c r="C86" s="26" t="s">
        <v>95</v>
      </c>
      <c r="D86" s="32"/>
      <c r="E86" s="32"/>
      <c r="F86" s="32"/>
      <c r="G86" s="32"/>
      <c r="H86" s="32"/>
      <c r="I86" s="107"/>
      <c r="J86" s="32"/>
      <c r="K86" s="32"/>
      <c r="L86" s="35"/>
    </row>
    <row r="87" spans="2:12" s="1" customFormat="1" ht="16.5" customHeight="1">
      <c r="B87" s="31"/>
      <c r="C87" s="32"/>
      <c r="D87" s="32"/>
      <c r="E87" s="262" t="str">
        <f>E9</f>
        <v>SO 301 - Dešťová kanalizace</v>
      </c>
      <c r="F87" s="292"/>
      <c r="G87" s="292"/>
      <c r="H87" s="292"/>
      <c r="I87" s="107"/>
      <c r="J87" s="32"/>
      <c r="K87" s="32"/>
      <c r="L87" s="35"/>
    </row>
    <row r="88" spans="2:12" s="1" customFormat="1" ht="6.95" customHeight="1">
      <c r="B88" s="31"/>
      <c r="C88" s="32"/>
      <c r="D88" s="32"/>
      <c r="E88" s="32"/>
      <c r="F88" s="32"/>
      <c r="G88" s="32"/>
      <c r="H88" s="32"/>
      <c r="I88" s="107"/>
      <c r="J88" s="32"/>
      <c r="K88" s="32"/>
      <c r="L88" s="35"/>
    </row>
    <row r="89" spans="2:12" s="1" customFormat="1" ht="12" customHeight="1">
      <c r="B89" s="31"/>
      <c r="C89" s="26" t="s">
        <v>20</v>
      </c>
      <c r="D89" s="32"/>
      <c r="E89" s="32"/>
      <c r="F89" s="24" t="str">
        <f>F12</f>
        <v>Sokolov</v>
      </c>
      <c r="G89" s="32"/>
      <c r="H89" s="32"/>
      <c r="I89" s="109" t="s">
        <v>22</v>
      </c>
      <c r="J89" s="58" t="str">
        <f>IF(J12="","",J12)</f>
        <v>31. 7. 2019</v>
      </c>
      <c r="K89" s="32"/>
      <c r="L89" s="35"/>
    </row>
    <row r="90" spans="2:12" s="1" customFormat="1" ht="6.95" customHeight="1">
      <c r="B90" s="31"/>
      <c r="C90" s="32"/>
      <c r="D90" s="32"/>
      <c r="E90" s="32"/>
      <c r="F90" s="32"/>
      <c r="G90" s="32"/>
      <c r="H90" s="32"/>
      <c r="I90" s="107"/>
      <c r="J90" s="32"/>
      <c r="K90" s="32"/>
      <c r="L90" s="35"/>
    </row>
    <row r="91" spans="2:12" s="1" customFormat="1" ht="27.95" customHeight="1">
      <c r="B91" s="31"/>
      <c r="C91" s="26" t="s">
        <v>24</v>
      </c>
      <c r="D91" s="32"/>
      <c r="E91" s="32"/>
      <c r="F91" s="24" t="str">
        <f>E15</f>
        <v>Město Sokolov</v>
      </c>
      <c r="G91" s="32"/>
      <c r="H91" s="32"/>
      <c r="I91" s="109" t="s">
        <v>32</v>
      </c>
      <c r="J91" s="29" t="str">
        <f>E21</f>
        <v>GEOprojectKV s.r.o.</v>
      </c>
      <c r="K91" s="32"/>
      <c r="L91" s="35"/>
    </row>
    <row r="92" spans="2:12" s="1" customFormat="1" ht="27.95" customHeight="1">
      <c r="B92" s="31"/>
      <c r="C92" s="26" t="s">
        <v>30</v>
      </c>
      <c r="D92" s="32"/>
      <c r="E92" s="32"/>
      <c r="F92" s="24" t="str">
        <f>IF(E18="","",E18)</f>
        <v>Vyplň údaj</v>
      </c>
      <c r="G92" s="32"/>
      <c r="H92" s="32"/>
      <c r="I92" s="109" t="s">
        <v>35</v>
      </c>
      <c r="J92" s="29" t="str">
        <f>E24</f>
        <v>GEOprojectKV s.r.o.</v>
      </c>
      <c r="K92" s="32"/>
      <c r="L92" s="35"/>
    </row>
    <row r="93" spans="2:12" s="1" customFormat="1" ht="10.35" customHeight="1">
      <c r="B93" s="31"/>
      <c r="C93" s="32"/>
      <c r="D93" s="32"/>
      <c r="E93" s="32"/>
      <c r="F93" s="32"/>
      <c r="G93" s="32"/>
      <c r="H93" s="32"/>
      <c r="I93" s="107"/>
      <c r="J93" s="32"/>
      <c r="K93" s="32"/>
      <c r="L93" s="35"/>
    </row>
    <row r="94" spans="2:12" s="1" customFormat="1" ht="29.25" customHeight="1">
      <c r="B94" s="31"/>
      <c r="C94" s="145" t="s">
        <v>100</v>
      </c>
      <c r="D94" s="146"/>
      <c r="E94" s="146"/>
      <c r="F94" s="146"/>
      <c r="G94" s="146"/>
      <c r="H94" s="146"/>
      <c r="I94" s="147"/>
      <c r="J94" s="148" t="s">
        <v>101</v>
      </c>
      <c r="K94" s="146"/>
      <c r="L94" s="35"/>
    </row>
    <row r="95" spans="2:12" s="1" customFormat="1" ht="10.35" customHeight="1">
      <c r="B95" s="31"/>
      <c r="C95" s="32"/>
      <c r="D95" s="32"/>
      <c r="E95" s="32"/>
      <c r="F95" s="32"/>
      <c r="G95" s="32"/>
      <c r="H95" s="32"/>
      <c r="I95" s="107"/>
      <c r="J95" s="32"/>
      <c r="K95" s="32"/>
      <c r="L95" s="35"/>
    </row>
    <row r="96" spans="2:47" s="1" customFormat="1" ht="22.9" customHeight="1">
      <c r="B96" s="31"/>
      <c r="C96" s="149" t="s">
        <v>102</v>
      </c>
      <c r="D96" s="32"/>
      <c r="E96" s="32"/>
      <c r="F96" s="32"/>
      <c r="G96" s="32"/>
      <c r="H96" s="32"/>
      <c r="I96" s="107"/>
      <c r="J96" s="76">
        <f>J125</f>
        <v>0</v>
      </c>
      <c r="K96" s="32"/>
      <c r="L96" s="35"/>
      <c r="AU96" s="14" t="s">
        <v>103</v>
      </c>
    </row>
    <row r="97" spans="2:12" s="8" customFormat="1" ht="24.95" customHeight="1">
      <c r="B97" s="150"/>
      <c r="C97" s="151"/>
      <c r="D97" s="152" t="s">
        <v>104</v>
      </c>
      <c r="E97" s="153"/>
      <c r="F97" s="153"/>
      <c r="G97" s="153"/>
      <c r="H97" s="153"/>
      <c r="I97" s="154"/>
      <c r="J97" s="155">
        <f>J126</f>
        <v>0</v>
      </c>
      <c r="K97" s="151"/>
      <c r="L97" s="156"/>
    </row>
    <row r="98" spans="2:12" s="9" customFormat="1" ht="19.9" customHeight="1">
      <c r="B98" s="157"/>
      <c r="C98" s="158"/>
      <c r="D98" s="159" t="s">
        <v>105</v>
      </c>
      <c r="E98" s="160"/>
      <c r="F98" s="160"/>
      <c r="G98" s="160"/>
      <c r="H98" s="160"/>
      <c r="I98" s="161"/>
      <c r="J98" s="162">
        <f>J127</f>
        <v>0</v>
      </c>
      <c r="K98" s="158"/>
      <c r="L98" s="163"/>
    </row>
    <row r="99" spans="2:12" s="9" customFormat="1" ht="19.9" customHeight="1">
      <c r="B99" s="157"/>
      <c r="C99" s="158"/>
      <c r="D99" s="159" t="s">
        <v>430</v>
      </c>
      <c r="E99" s="160"/>
      <c r="F99" s="160"/>
      <c r="G99" s="160"/>
      <c r="H99" s="160"/>
      <c r="I99" s="161"/>
      <c r="J99" s="162">
        <f>J146</f>
        <v>0</v>
      </c>
      <c r="K99" s="158"/>
      <c r="L99" s="163"/>
    </row>
    <row r="100" spans="2:12" s="9" customFormat="1" ht="19.9" customHeight="1">
      <c r="B100" s="157"/>
      <c r="C100" s="158"/>
      <c r="D100" s="159" t="s">
        <v>107</v>
      </c>
      <c r="E100" s="160"/>
      <c r="F100" s="160"/>
      <c r="G100" s="160"/>
      <c r="H100" s="160"/>
      <c r="I100" s="161"/>
      <c r="J100" s="162">
        <f>J148</f>
        <v>0</v>
      </c>
      <c r="K100" s="158"/>
      <c r="L100" s="163"/>
    </row>
    <row r="101" spans="2:12" s="9" customFormat="1" ht="19.9" customHeight="1">
      <c r="B101" s="157"/>
      <c r="C101" s="158"/>
      <c r="D101" s="159" t="s">
        <v>110</v>
      </c>
      <c r="E101" s="160"/>
      <c r="F101" s="160"/>
      <c r="G101" s="160"/>
      <c r="H101" s="160"/>
      <c r="I101" s="161"/>
      <c r="J101" s="162">
        <f>J164</f>
        <v>0</v>
      </c>
      <c r="K101" s="158"/>
      <c r="L101" s="163"/>
    </row>
    <row r="102" spans="2:12" s="1" customFormat="1" ht="21.75" customHeight="1">
      <c r="B102" s="31"/>
      <c r="C102" s="32"/>
      <c r="D102" s="32"/>
      <c r="E102" s="32"/>
      <c r="F102" s="32"/>
      <c r="G102" s="32"/>
      <c r="H102" s="32"/>
      <c r="I102" s="107"/>
      <c r="J102" s="32"/>
      <c r="K102" s="32"/>
      <c r="L102" s="35"/>
    </row>
    <row r="103" spans="2:12" s="1" customFormat="1" ht="6.95" customHeight="1">
      <c r="B103" s="31"/>
      <c r="C103" s="32"/>
      <c r="D103" s="32"/>
      <c r="E103" s="32"/>
      <c r="F103" s="32"/>
      <c r="G103" s="32"/>
      <c r="H103" s="32"/>
      <c r="I103" s="107"/>
      <c r="J103" s="32"/>
      <c r="K103" s="32"/>
      <c r="L103" s="35"/>
    </row>
    <row r="104" spans="2:14" s="1" customFormat="1" ht="29.25" customHeight="1">
      <c r="B104" s="31"/>
      <c r="C104" s="149" t="s">
        <v>111</v>
      </c>
      <c r="D104" s="32"/>
      <c r="E104" s="32"/>
      <c r="F104" s="32"/>
      <c r="G104" s="32"/>
      <c r="H104" s="32"/>
      <c r="I104" s="107"/>
      <c r="J104" s="164">
        <f>ROUND(,2)</f>
        <v>0</v>
      </c>
      <c r="K104" s="32"/>
      <c r="L104" s="35"/>
      <c r="N104" s="165" t="s">
        <v>44</v>
      </c>
    </row>
    <row r="105" spans="2:12" s="1" customFormat="1" ht="12">
      <c r="B105" s="31"/>
      <c r="C105" s="32"/>
      <c r="D105" s="32"/>
      <c r="E105" s="32"/>
      <c r="F105" s="32"/>
      <c r="G105" s="32"/>
      <c r="H105" s="32"/>
      <c r="I105" s="107"/>
      <c r="J105" s="32"/>
      <c r="K105" s="32"/>
      <c r="L105" s="35"/>
    </row>
    <row r="106" spans="2:12" s="1" customFormat="1" ht="29.25" customHeight="1">
      <c r="B106" s="31"/>
      <c r="C106" s="171" t="s">
        <v>118</v>
      </c>
      <c r="D106" s="146"/>
      <c r="E106" s="146"/>
      <c r="F106" s="146"/>
      <c r="G106" s="146"/>
      <c r="H106" s="146"/>
      <c r="I106" s="147"/>
      <c r="J106" s="172">
        <f>ROUND(J96+J104,2)</f>
        <v>0</v>
      </c>
      <c r="K106" s="146"/>
      <c r="L106" s="35"/>
    </row>
    <row r="107" spans="2:12" s="1" customFormat="1" ht="6.95" customHeight="1">
      <c r="B107" s="46"/>
      <c r="C107" s="47"/>
      <c r="D107" s="47"/>
      <c r="E107" s="47"/>
      <c r="F107" s="47"/>
      <c r="G107" s="47"/>
      <c r="H107" s="47"/>
      <c r="I107" s="141"/>
      <c r="J107" s="47"/>
      <c r="K107" s="47"/>
      <c r="L107" s="35"/>
    </row>
    <row r="111" spans="2:12" s="1" customFormat="1" ht="6.95" customHeight="1">
      <c r="B111" s="48"/>
      <c r="C111" s="49"/>
      <c r="D111" s="49"/>
      <c r="E111" s="49"/>
      <c r="F111" s="49"/>
      <c r="G111" s="49"/>
      <c r="H111" s="49"/>
      <c r="I111" s="144"/>
      <c r="J111" s="49"/>
      <c r="K111" s="49"/>
      <c r="L111" s="35"/>
    </row>
    <row r="112" spans="2:12" s="1" customFormat="1" ht="24.95" customHeight="1">
      <c r="B112" s="31"/>
      <c r="C112" s="20" t="s">
        <v>119</v>
      </c>
      <c r="D112" s="32"/>
      <c r="E112" s="32"/>
      <c r="F112" s="32"/>
      <c r="G112" s="32"/>
      <c r="H112" s="32"/>
      <c r="I112" s="107"/>
      <c r="J112" s="32"/>
      <c r="K112" s="32"/>
      <c r="L112" s="35"/>
    </row>
    <row r="113" spans="2:12" s="1" customFormat="1" ht="6.95" customHeight="1">
      <c r="B113" s="31"/>
      <c r="C113" s="32"/>
      <c r="D113" s="32"/>
      <c r="E113" s="32"/>
      <c r="F113" s="32"/>
      <c r="G113" s="32"/>
      <c r="H113" s="32"/>
      <c r="I113" s="107"/>
      <c r="J113" s="32"/>
      <c r="K113" s="32"/>
      <c r="L113" s="35"/>
    </row>
    <row r="114" spans="2:12" s="1" customFormat="1" ht="12" customHeight="1">
      <c r="B114" s="31"/>
      <c r="C114" s="26" t="s">
        <v>16</v>
      </c>
      <c r="D114" s="32"/>
      <c r="E114" s="32"/>
      <c r="F114" s="32"/>
      <c r="G114" s="32"/>
      <c r="H114" s="32"/>
      <c r="I114" s="107"/>
      <c r="J114" s="32"/>
      <c r="K114" s="32"/>
      <c r="L114" s="35"/>
    </row>
    <row r="115" spans="2:12" s="1" customFormat="1" ht="16.5" customHeight="1">
      <c r="B115" s="31"/>
      <c r="C115" s="32"/>
      <c r="D115" s="32"/>
      <c r="E115" s="290" t="str">
        <f>E7</f>
        <v>Stavební úpravy komunikace a nová dešťová kanalizace v ulici Slovenská, Sokolov</v>
      </c>
      <c r="F115" s="291"/>
      <c r="G115" s="291"/>
      <c r="H115" s="291"/>
      <c r="I115" s="107"/>
      <c r="J115" s="32"/>
      <c r="K115" s="32"/>
      <c r="L115" s="35"/>
    </row>
    <row r="116" spans="2:12" s="1" customFormat="1" ht="12" customHeight="1">
      <c r="B116" s="31"/>
      <c r="C116" s="26" t="s">
        <v>95</v>
      </c>
      <c r="D116" s="32"/>
      <c r="E116" s="32"/>
      <c r="F116" s="32"/>
      <c r="G116" s="32"/>
      <c r="H116" s="32"/>
      <c r="I116" s="107"/>
      <c r="J116" s="32"/>
      <c r="K116" s="32"/>
      <c r="L116" s="35"/>
    </row>
    <row r="117" spans="2:12" s="1" customFormat="1" ht="16.5" customHeight="1">
      <c r="B117" s="31"/>
      <c r="C117" s="32"/>
      <c r="D117" s="32"/>
      <c r="E117" s="262" t="str">
        <f>E9</f>
        <v>SO 301 - Dešťová kanalizace</v>
      </c>
      <c r="F117" s="292"/>
      <c r="G117" s="292"/>
      <c r="H117" s="292"/>
      <c r="I117" s="107"/>
      <c r="J117" s="32"/>
      <c r="K117" s="32"/>
      <c r="L117" s="35"/>
    </row>
    <row r="118" spans="2:12" s="1" customFormat="1" ht="6.95" customHeight="1">
      <c r="B118" s="31"/>
      <c r="C118" s="32"/>
      <c r="D118" s="32"/>
      <c r="E118" s="32"/>
      <c r="F118" s="32"/>
      <c r="G118" s="32"/>
      <c r="H118" s="32"/>
      <c r="I118" s="107"/>
      <c r="J118" s="32"/>
      <c r="K118" s="32"/>
      <c r="L118" s="35"/>
    </row>
    <row r="119" spans="2:12" s="1" customFormat="1" ht="12" customHeight="1">
      <c r="B119" s="31"/>
      <c r="C119" s="26" t="s">
        <v>20</v>
      </c>
      <c r="D119" s="32"/>
      <c r="E119" s="32"/>
      <c r="F119" s="24" t="str">
        <f>F12</f>
        <v>Sokolov</v>
      </c>
      <c r="G119" s="32"/>
      <c r="H119" s="32"/>
      <c r="I119" s="109" t="s">
        <v>22</v>
      </c>
      <c r="J119" s="58" t="str">
        <f>IF(J12="","",J12)</f>
        <v>31. 7. 2019</v>
      </c>
      <c r="K119" s="32"/>
      <c r="L119" s="35"/>
    </row>
    <row r="120" spans="2:12" s="1" customFormat="1" ht="6.95" customHeight="1">
      <c r="B120" s="31"/>
      <c r="C120" s="32"/>
      <c r="D120" s="32"/>
      <c r="E120" s="32"/>
      <c r="F120" s="32"/>
      <c r="G120" s="32"/>
      <c r="H120" s="32"/>
      <c r="I120" s="107"/>
      <c r="J120" s="32"/>
      <c r="K120" s="32"/>
      <c r="L120" s="35"/>
    </row>
    <row r="121" spans="2:12" s="1" customFormat="1" ht="27.95" customHeight="1">
      <c r="B121" s="31"/>
      <c r="C121" s="26" t="s">
        <v>24</v>
      </c>
      <c r="D121" s="32"/>
      <c r="E121" s="32"/>
      <c r="F121" s="24" t="str">
        <f>E15</f>
        <v>Město Sokolov</v>
      </c>
      <c r="G121" s="32"/>
      <c r="H121" s="32"/>
      <c r="I121" s="109" t="s">
        <v>32</v>
      </c>
      <c r="J121" s="29" t="str">
        <f>E21</f>
        <v>GEOprojectKV s.r.o.</v>
      </c>
      <c r="K121" s="32"/>
      <c r="L121" s="35"/>
    </row>
    <row r="122" spans="2:12" s="1" customFormat="1" ht="27.95" customHeight="1">
      <c r="B122" s="31"/>
      <c r="C122" s="26" t="s">
        <v>30</v>
      </c>
      <c r="D122" s="32"/>
      <c r="E122" s="32"/>
      <c r="F122" s="24" t="str">
        <f>IF(E18="","",E18)</f>
        <v>Vyplň údaj</v>
      </c>
      <c r="G122" s="32"/>
      <c r="H122" s="32"/>
      <c r="I122" s="109" t="s">
        <v>35</v>
      </c>
      <c r="J122" s="29" t="str">
        <f>E24</f>
        <v>GEOprojectKV s.r.o.</v>
      </c>
      <c r="K122" s="32"/>
      <c r="L122" s="35"/>
    </row>
    <row r="123" spans="2:12" s="1" customFormat="1" ht="10.35" customHeight="1">
      <c r="B123" s="31"/>
      <c r="C123" s="32"/>
      <c r="D123" s="32"/>
      <c r="E123" s="32"/>
      <c r="F123" s="32"/>
      <c r="G123" s="32"/>
      <c r="H123" s="32"/>
      <c r="I123" s="107"/>
      <c r="J123" s="32"/>
      <c r="K123" s="32"/>
      <c r="L123" s="35"/>
    </row>
    <row r="124" spans="2:20" s="10" customFormat="1" ht="29.25" customHeight="1">
      <c r="B124" s="173"/>
      <c r="C124" s="174" t="s">
        <v>120</v>
      </c>
      <c r="D124" s="175" t="s">
        <v>65</v>
      </c>
      <c r="E124" s="175" t="s">
        <v>61</v>
      </c>
      <c r="F124" s="175" t="s">
        <v>62</v>
      </c>
      <c r="G124" s="175" t="s">
        <v>121</v>
      </c>
      <c r="H124" s="175" t="s">
        <v>122</v>
      </c>
      <c r="I124" s="176" t="s">
        <v>123</v>
      </c>
      <c r="J124" s="177" t="s">
        <v>101</v>
      </c>
      <c r="K124" s="178" t="s">
        <v>124</v>
      </c>
      <c r="L124" s="179"/>
      <c r="M124" s="67" t="s">
        <v>1</v>
      </c>
      <c r="N124" s="68" t="s">
        <v>44</v>
      </c>
      <c r="O124" s="68" t="s">
        <v>125</v>
      </c>
      <c r="P124" s="68" t="s">
        <v>126</v>
      </c>
      <c r="Q124" s="68" t="s">
        <v>127</v>
      </c>
      <c r="R124" s="68" t="s">
        <v>128</v>
      </c>
      <c r="S124" s="68" t="s">
        <v>129</v>
      </c>
      <c r="T124" s="69" t="s">
        <v>130</v>
      </c>
    </row>
    <row r="125" spans="2:63" s="1" customFormat="1" ht="22.9" customHeight="1">
      <c r="B125" s="31"/>
      <c r="C125" s="74" t="s">
        <v>131</v>
      </c>
      <c r="D125" s="32"/>
      <c r="E125" s="32"/>
      <c r="F125" s="32"/>
      <c r="G125" s="32"/>
      <c r="H125" s="32"/>
      <c r="I125" s="107"/>
      <c r="J125" s="180">
        <f>BK125</f>
        <v>0</v>
      </c>
      <c r="K125" s="32"/>
      <c r="L125" s="35"/>
      <c r="M125" s="70"/>
      <c r="N125" s="71"/>
      <c r="O125" s="71"/>
      <c r="P125" s="181">
        <f>P126</f>
        <v>0</v>
      </c>
      <c r="Q125" s="71"/>
      <c r="R125" s="181">
        <f>R126</f>
        <v>84.08097000000001</v>
      </c>
      <c r="S125" s="71"/>
      <c r="T125" s="182">
        <f>T126</f>
        <v>0</v>
      </c>
      <c r="AT125" s="14" t="s">
        <v>79</v>
      </c>
      <c r="AU125" s="14" t="s">
        <v>103</v>
      </c>
      <c r="BK125" s="183">
        <f>BK126</f>
        <v>0</v>
      </c>
    </row>
    <row r="126" spans="2:63" s="11" customFormat="1" ht="25.9" customHeight="1">
      <c r="B126" s="184"/>
      <c r="C126" s="185"/>
      <c r="D126" s="186" t="s">
        <v>79</v>
      </c>
      <c r="E126" s="187" t="s">
        <v>132</v>
      </c>
      <c r="F126" s="187" t="s">
        <v>133</v>
      </c>
      <c r="G126" s="185"/>
      <c r="H126" s="185"/>
      <c r="I126" s="188"/>
      <c r="J126" s="189">
        <f>BK126</f>
        <v>0</v>
      </c>
      <c r="K126" s="185"/>
      <c r="L126" s="190"/>
      <c r="M126" s="191"/>
      <c r="N126" s="192"/>
      <c r="O126" s="192"/>
      <c r="P126" s="193">
        <f>P127+P146+P148+P164</f>
        <v>0</v>
      </c>
      <c r="Q126" s="192"/>
      <c r="R126" s="193">
        <f>R127+R146+R148+R164</f>
        <v>84.08097000000001</v>
      </c>
      <c r="S126" s="192"/>
      <c r="T126" s="194">
        <f>T127+T146+T148+T164</f>
        <v>0</v>
      </c>
      <c r="AR126" s="195" t="s">
        <v>88</v>
      </c>
      <c r="AT126" s="196" t="s">
        <v>79</v>
      </c>
      <c r="AU126" s="196" t="s">
        <v>80</v>
      </c>
      <c r="AY126" s="195" t="s">
        <v>134</v>
      </c>
      <c r="BK126" s="197">
        <f>BK127+BK146+BK148+BK164</f>
        <v>0</v>
      </c>
    </row>
    <row r="127" spans="2:63" s="11" customFormat="1" ht="22.9" customHeight="1">
      <c r="B127" s="184"/>
      <c r="C127" s="185"/>
      <c r="D127" s="186" t="s">
        <v>79</v>
      </c>
      <c r="E127" s="198" t="s">
        <v>88</v>
      </c>
      <c r="F127" s="198" t="s">
        <v>135</v>
      </c>
      <c r="G127" s="185"/>
      <c r="H127" s="185"/>
      <c r="I127" s="188"/>
      <c r="J127" s="199">
        <f>BK127</f>
        <v>0</v>
      </c>
      <c r="K127" s="185"/>
      <c r="L127" s="190"/>
      <c r="M127" s="191"/>
      <c r="N127" s="192"/>
      <c r="O127" s="192"/>
      <c r="P127" s="193">
        <f>SUM(P128:P145)</f>
        <v>0</v>
      </c>
      <c r="Q127" s="192"/>
      <c r="R127" s="193">
        <f>SUM(R128:R145)</f>
        <v>1.17768</v>
      </c>
      <c r="S127" s="192"/>
      <c r="T127" s="194">
        <f>SUM(T128:T145)</f>
        <v>0</v>
      </c>
      <c r="AR127" s="195" t="s">
        <v>88</v>
      </c>
      <c r="AT127" s="196" t="s">
        <v>79</v>
      </c>
      <c r="AU127" s="196" t="s">
        <v>88</v>
      </c>
      <c r="AY127" s="195" t="s">
        <v>134</v>
      </c>
      <c r="BK127" s="197">
        <f>SUM(BK128:BK145)</f>
        <v>0</v>
      </c>
    </row>
    <row r="128" spans="2:65" s="1" customFormat="1" ht="24" customHeight="1">
      <c r="B128" s="31"/>
      <c r="C128" s="200" t="s">
        <v>88</v>
      </c>
      <c r="D128" s="200" t="s">
        <v>136</v>
      </c>
      <c r="E128" s="201" t="s">
        <v>431</v>
      </c>
      <c r="F128" s="202" t="s">
        <v>432</v>
      </c>
      <c r="G128" s="203" t="s">
        <v>169</v>
      </c>
      <c r="H128" s="204">
        <v>89.6</v>
      </c>
      <c r="I128" s="205"/>
      <c r="J128" s="206">
        <f aca="true" t="shared" si="0" ref="J128:J134">ROUND(I128*H128,2)</f>
        <v>0</v>
      </c>
      <c r="K128" s="202" t="s">
        <v>140</v>
      </c>
      <c r="L128" s="35"/>
      <c r="M128" s="207" t="s">
        <v>1</v>
      </c>
      <c r="N128" s="208" t="s">
        <v>45</v>
      </c>
      <c r="O128" s="63"/>
      <c r="P128" s="209">
        <f aca="true" t="shared" si="1" ref="P128:P134">O128*H128</f>
        <v>0</v>
      </c>
      <c r="Q128" s="209">
        <v>0</v>
      </c>
      <c r="R128" s="209">
        <f aca="true" t="shared" si="2" ref="R128:R134">Q128*H128</f>
        <v>0</v>
      </c>
      <c r="S128" s="209">
        <v>0</v>
      </c>
      <c r="T128" s="210">
        <f aca="true" t="shared" si="3" ref="T128:T134">S128*H128</f>
        <v>0</v>
      </c>
      <c r="AR128" s="211" t="s">
        <v>141</v>
      </c>
      <c r="AT128" s="211" t="s">
        <v>136</v>
      </c>
      <c r="AU128" s="211" t="s">
        <v>90</v>
      </c>
      <c r="AY128" s="14" t="s">
        <v>134</v>
      </c>
      <c r="BE128" s="212">
        <f aca="true" t="shared" si="4" ref="BE128:BE134">IF(N128="základní",J128,0)</f>
        <v>0</v>
      </c>
      <c r="BF128" s="212">
        <f aca="true" t="shared" si="5" ref="BF128:BF134">IF(N128="snížená",J128,0)</f>
        <v>0</v>
      </c>
      <c r="BG128" s="212">
        <f aca="true" t="shared" si="6" ref="BG128:BG134">IF(N128="zákl. přenesená",J128,0)</f>
        <v>0</v>
      </c>
      <c r="BH128" s="212">
        <f aca="true" t="shared" si="7" ref="BH128:BH134">IF(N128="sníž. přenesená",J128,0)</f>
        <v>0</v>
      </c>
      <c r="BI128" s="212">
        <f aca="true" t="shared" si="8" ref="BI128:BI134">IF(N128="nulová",J128,0)</f>
        <v>0</v>
      </c>
      <c r="BJ128" s="14" t="s">
        <v>88</v>
      </c>
      <c r="BK128" s="212">
        <f aca="true" t="shared" si="9" ref="BK128:BK134">ROUND(I128*H128,2)</f>
        <v>0</v>
      </c>
      <c r="BL128" s="14" t="s">
        <v>141</v>
      </c>
      <c r="BM128" s="211" t="s">
        <v>433</v>
      </c>
    </row>
    <row r="129" spans="2:65" s="1" customFormat="1" ht="24" customHeight="1">
      <c r="B129" s="31"/>
      <c r="C129" s="200" t="s">
        <v>90</v>
      </c>
      <c r="D129" s="200" t="s">
        <v>136</v>
      </c>
      <c r="E129" s="201" t="s">
        <v>434</v>
      </c>
      <c r="F129" s="202" t="s">
        <v>435</v>
      </c>
      <c r="G129" s="203" t="s">
        <v>169</v>
      </c>
      <c r="H129" s="204">
        <v>89.6</v>
      </c>
      <c r="I129" s="205"/>
      <c r="J129" s="206">
        <f t="shared" si="0"/>
        <v>0</v>
      </c>
      <c r="K129" s="202" t="s">
        <v>140</v>
      </c>
      <c r="L129" s="35"/>
      <c r="M129" s="207" t="s">
        <v>1</v>
      </c>
      <c r="N129" s="208" t="s">
        <v>45</v>
      </c>
      <c r="O129" s="63"/>
      <c r="P129" s="209">
        <f t="shared" si="1"/>
        <v>0</v>
      </c>
      <c r="Q129" s="209">
        <v>0</v>
      </c>
      <c r="R129" s="209">
        <f t="shared" si="2"/>
        <v>0</v>
      </c>
      <c r="S129" s="209">
        <v>0</v>
      </c>
      <c r="T129" s="210">
        <f t="shared" si="3"/>
        <v>0</v>
      </c>
      <c r="AR129" s="211" t="s">
        <v>141</v>
      </c>
      <c r="AT129" s="211" t="s">
        <v>136</v>
      </c>
      <c r="AU129" s="211" t="s">
        <v>90</v>
      </c>
      <c r="AY129" s="14" t="s">
        <v>134</v>
      </c>
      <c r="BE129" s="212">
        <f t="shared" si="4"/>
        <v>0</v>
      </c>
      <c r="BF129" s="212">
        <f t="shared" si="5"/>
        <v>0</v>
      </c>
      <c r="BG129" s="212">
        <f t="shared" si="6"/>
        <v>0</v>
      </c>
      <c r="BH129" s="212">
        <f t="shared" si="7"/>
        <v>0</v>
      </c>
      <c r="BI129" s="212">
        <f t="shared" si="8"/>
        <v>0</v>
      </c>
      <c r="BJ129" s="14" t="s">
        <v>88</v>
      </c>
      <c r="BK129" s="212">
        <f t="shared" si="9"/>
        <v>0</v>
      </c>
      <c r="BL129" s="14" t="s">
        <v>141</v>
      </c>
      <c r="BM129" s="211" t="s">
        <v>436</v>
      </c>
    </row>
    <row r="130" spans="2:65" s="1" customFormat="1" ht="24" customHeight="1">
      <c r="B130" s="31"/>
      <c r="C130" s="200" t="s">
        <v>146</v>
      </c>
      <c r="D130" s="200" t="s">
        <v>136</v>
      </c>
      <c r="E130" s="201" t="s">
        <v>437</v>
      </c>
      <c r="F130" s="202" t="s">
        <v>438</v>
      </c>
      <c r="G130" s="203" t="s">
        <v>169</v>
      </c>
      <c r="H130" s="204">
        <v>792.75</v>
      </c>
      <c r="I130" s="205"/>
      <c r="J130" s="206">
        <f t="shared" si="0"/>
        <v>0</v>
      </c>
      <c r="K130" s="202" t="s">
        <v>140</v>
      </c>
      <c r="L130" s="35"/>
      <c r="M130" s="207" t="s">
        <v>1</v>
      </c>
      <c r="N130" s="208" t="s">
        <v>45</v>
      </c>
      <c r="O130" s="63"/>
      <c r="P130" s="209">
        <f t="shared" si="1"/>
        <v>0</v>
      </c>
      <c r="Q130" s="209">
        <v>0</v>
      </c>
      <c r="R130" s="209">
        <f t="shared" si="2"/>
        <v>0</v>
      </c>
      <c r="S130" s="209">
        <v>0</v>
      </c>
      <c r="T130" s="210">
        <f t="shared" si="3"/>
        <v>0</v>
      </c>
      <c r="AR130" s="211" t="s">
        <v>141</v>
      </c>
      <c r="AT130" s="211" t="s">
        <v>136</v>
      </c>
      <c r="AU130" s="211" t="s">
        <v>90</v>
      </c>
      <c r="AY130" s="14" t="s">
        <v>134</v>
      </c>
      <c r="BE130" s="212">
        <f t="shared" si="4"/>
        <v>0</v>
      </c>
      <c r="BF130" s="212">
        <f t="shared" si="5"/>
        <v>0</v>
      </c>
      <c r="BG130" s="212">
        <f t="shared" si="6"/>
        <v>0</v>
      </c>
      <c r="BH130" s="212">
        <f t="shared" si="7"/>
        <v>0</v>
      </c>
      <c r="BI130" s="212">
        <f t="shared" si="8"/>
        <v>0</v>
      </c>
      <c r="BJ130" s="14" t="s">
        <v>88</v>
      </c>
      <c r="BK130" s="212">
        <f t="shared" si="9"/>
        <v>0</v>
      </c>
      <c r="BL130" s="14" t="s">
        <v>141</v>
      </c>
      <c r="BM130" s="211" t="s">
        <v>439</v>
      </c>
    </row>
    <row r="131" spans="2:65" s="1" customFormat="1" ht="24" customHeight="1">
      <c r="B131" s="31"/>
      <c r="C131" s="200" t="s">
        <v>141</v>
      </c>
      <c r="D131" s="200" t="s">
        <v>136</v>
      </c>
      <c r="E131" s="201" t="s">
        <v>440</v>
      </c>
      <c r="F131" s="202" t="s">
        <v>441</v>
      </c>
      <c r="G131" s="203" t="s">
        <v>169</v>
      </c>
      <c r="H131" s="204">
        <v>792.75</v>
      </c>
      <c r="I131" s="205"/>
      <c r="J131" s="206">
        <f t="shared" si="0"/>
        <v>0</v>
      </c>
      <c r="K131" s="202" t="s">
        <v>140</v>
      </c>
      <c r="L131" s="35"/>
      <c r="M131" s="207" t="s">
        <v>1</v>
      </c>
      <c r="N131" s="208" t="s">
        <v>45</v>
      </c>
      <c r="O131" s="63"/>
      <c r="P131" s="209">
        <f t="shared" si="1"/>
        <v>0</v>
      </c>
      <c r="Q131" s="209">
        <v>0</v>
      </c>
      <c r="R131" s="209">
        <f t="shared" si="2"/>
        <v>0</v>
      </c>
      <c r="S131" s="209">
        <v>0</v>
      </c>
      <c r="T131" s="210">
        <f t="shared" si="3"/>
        <v>0</v>
      </c>
      <c r="AR131" s="211" t="s">
        <v>141</v>
      </c>
      <c r="AT131" s="211" t="s">
        <v>136</v>
      </c>
      <c r="AU131" s="211" t="s">
        <v>90</v>
      </c>
      <c r="AY131" s="14" t="s">
        <v>134</v>
      </c>
      <c r="BE131" s="212">
        <f t="shared" si="4"/>
        <v>0</v>
      </c>
      <c r="BF131" s="212">
        <f t="shared" si="5"/>
        <v>0</v>
      </c>
      <c r="BG131" s="212">
        <f t="shared" si="6"/>
        <v>0</v>
      </c>
      <c r="BH131" s="212">
        <f t="shared" si="7"/>
        <v>0</v>
      </c>
      <c r="BI131" s="212">
        <f t="shared" si="8"/>
        <v>0</v>
      </c>
      <c r="BJ131" s="14" t="s">
        <v>88</v>
      </c>
      <c r="BK131" s="212">
        <f t="shared" si="9"/>
        <v>0</v>
      </c>
      <c r="BL131" s="14" t="s">
        <v>141</v>
      </c>
      <c r="BM131" s="211" t="s">
        <v>442</v>
      </c>
    </row>
    <row r="132" spans="2:65" s="1" customFormat="1" ht="16.5" customHeight="1">
      <c r="B132" s="31"/>
      <c r="C132" s="200" t="s">
        <v>153</v>
      </c>
      <c r="D132" s="200" t="s">
        <v>136</v>
      </c>
      <c r="E132" s="201" t="s">
        <v>443</v>
      </c>
      <c r="F132" s="202" t="s">
        <v>444</v>
      </c>
      <c r="G132" s="203" t="s">
        <v>139</v>
      </c>
      <c r="H132" s="204">
        <v>1402</v>
      </c>
      <c r="I132" s="205"/>
      <c r="J132" s="206">
        <f t="shared" si="0"/>
        <v>0</v>
      </c>
      <c r="K132" s="202" t="s">
        <v>140</v>
      </c>
      <c r="L132" s="35"/>
      <c r="M132" s="207" t="s">
        <v>1</v>
      </c>
      <c r="N132" s="208" t="s">
        <v>45</v>
      </c>
      <c r="O132" s="63"/>
      <c r="P132" s="209">
        <f t="shared" si="1"/>
        <v>0</v>
      </c>
      <c r="Q132" s="209">
        <v>0.00084</v>
      </c>
      <c r="R132" s="209">
        <f t="shared" si="2"/>
        <v>1.17768</v>
      </c>
      <c r="S132" s="209">
        <v>0</v>
      </c>
      <c r="T132" s="210">
        <f t="shared" si="3"/>
        <v>0</v>
      </c>
      <c r="AR132" s="211" t="s">
        <v>141</v>
      </c>
      <c r="AT132" s="211" t="s">
        <v>136</v>
      </c>
      <c r="AU132" s="211" t="s">
        <v>90</v>
      </c>
      <c r="AY132" s="14" t="s">
        <v>134</v>
      </c>
      <c r="BE132" s="212">
        <f t="shared" si="4"/>
        <v>0</v>
      </c>
      <c r="BF132" s="212">
        <f t="shared" si="5"/>
        <v>0</v>
      </c>
      <c r="BG132" s="212">
        <f t="shared" si="6"/>
        <v>0</v>
      </c>
      <c r="BH132" s="212">
        <f t="shared" si="7"/>
        <v>0</v>
      </c>
      <c r="BI132" s="212">
        <f t="shared" si="8"/>
        <v>0</v>
      </c>
      <c r="BJ132" s="14" t="s">
        <v>88</v>
      </c>
      <c r="BK132" s="212">
        <f t="shared" si="9"/>
        <v>0</v>
      </c>
      <c r="BL132" s="14" t="s">
        <v>141</v>
      </c>
      <c r="BM132" s="211" t="s">
        <v>445</v>
      </c>
    </row>
    <row r="133" spans="2:65" s="1" customFormat="1" ht="24" customHeight="1">
      <c r="B133" s="31"/>
      <c r="C133" s="200" t="s">
        <v>157</v>
      </c>
      <c r="D133" s="200" t="s">
        <v>136</v>
      </c>
      <c r="E133" s="201" t="s">
        <v>446</v>
      </c>
      <c r="F133" s="202" t="s">
        <v>447</v>
      </c>
      <c r="G133" s="203" t="s">
        <v>139</v>
      </c>
      <c r="H133" s="204">
        <v>1402</v>
      </c>
      <c r="I133" s="205"/>
      <c r="J133" s="206">
        <f t="shared" si="0"/>
        <v>0</v>
      </c>
      <c r="K133" s="202" t="s">
        <v>140</v>
      </c>
      <c r="L133" s="35"/>
      <c r="M133" s="207" t="s">
        <v>1</v>
      </c>
      <c r="N133" s="208" t="s">
        <v>45</v>
      </c>
      <c r="O133" s="63"/>
      <c r="P133" s="209">
        <f t="shared" si="1"/>
        <v>0</v>
      </c>
      <c r="Q133" s="209">
        <v>0</v>
      </c>
      <c r="R133" s="209">
        <f t="shared" si="2"/>
        <v>0</v>
      </c>
      <c r="S133" s="209">
        <v>0</v>
      </c>
      <c r="T133" s="210">
        <f t="shared" si="3"/>
        <v>0</v>
      </c>
      <c r="AR133" s="211" t="s">
        <v>141</v>
      </c>
      <c r="AT133" s="211" t="s">
        <v>136</v>
      </c>
      <c r="AU133" s="211" t="s">
        <v>90</v>
      </c>
      <c r="AY133" s="14" t="s">
        <v>134</v>
      </c>
      <c r="BE133" s="212">
        <f t="shared" si="4"/>
        <v>0</v>
      </c>
      <c r="BF133" s="212">
        <f t="shared" si="5"/>
        <v>0</v>
      </c>
      <c r="BG133" s="212">
        <f t="shared" si="6"/>
        <v>0</v>
      </c>
      <c r="BH133" s="212">
        <f t="shared" si="7"/>
        <v>0</v>
      </c>
      <c r="BI133" s="212">
        <f t="shared" si="8"/>
        <v>0</v>
      </c>
      <c r="BJ133" s="14" t="s">
        <v>88</v>
      </c>
      <c r="BK133" s="212">
        <f t="shared" si="9"/>
        <v>0</v>
      </c>
      <c r="BL133" s="14" t="s">
        <v>141</v>
      </c>
      <c r="BM133" s="211" t="s">
        <v>448</v>
      </c>
    </row>
    <row r="134" spans="2:65" s="1" customFormat="1" ht="24" customHeight="1">
      <c r="B134" s="31"/>
      <c r="C134" s="200" t="s">
        <v>162</v>
      </c>
      <c r="D134" s="200" t="s">
        <v>136</v>
      </c>
      <c r="E134" s="201" t="s">
        <v>449</v>
      </c>
      <c r="F134" s="202" t="s">
        <v>450</v>
      </c>
      <c r="G134" s="203" t="s">
        <v>169</v>
      </c>
      <c r="H134" s="204">
        <v>882.35</v>
      </c>
      <c r="I134" s="205"/>
      <c r="J134" s="206">
        <f t="shared" si="0"/>
        <v>0</v>
      </c>
      <c r="K134" s="202" t="s">
        <v>140</v>
      </c>
      <c r="L134" s="35"/>
      <c r="M134" s="207" t="s">
        <v>1</v>
      </c>
      <c r="N134" s="208" t="s">
        <v>45</v>
      </c>
      <c r="O134" s="63"/>
      <c r="P134" s="209">
        <f t="shared" si="1"/>
        <v>0</v>
      </c>
      <c r="Q134" s="209">
        <v>0</v>
      </c>
      <c r="R134" s="209">
        <f t="shared" si="2"/>
        <v>0</v>
      </c>
      <c r="S134" s="209">
        <v>0</v>
      </c>
      <c r="T134" s="210">
        <f t="shared" si="3"/>
        <v>0</v>
      </c>
      <c r="AR134" s="211" t="s">
        <v>141</v>
      </c>
      <c r="AT134" s="211" t="s">
        <v>136</v>
      </c>
      <c r="AU134" s="211" t="s">
        <v>90</v>
      </c>
      <c r="AY134" s="14" t="s">
        <v>134</v>
      </c>
      <c r="BE134" s="212">
        <f t="shared" si="4"/>
        <v>0</v>
      </c>
      <c r="BF134" s="212">
        <f t="shared" si="5"/>
        <v>0</v>
      </c>
      <c r="BG134" s="212">
        <f t="shared" si="6"/>
        <v>0</v>
      </c>
      <c r="BH134" s="212">
        <f t="shared" si="7"/>
        <v>0</v>
      </c>
      <c r="BI134" s="212">
        <f t="shared" si="8"/>
        <v>0</v>
      </c>
      <c r="BJ134" s="14" t="s">
        <v>88</v>
      </c>
      <c r="BK134" s="212">
        <f t="shared" si="9"/>
        <v>0</v>
      </c>
      <c r="BL134" s="14" t="s">
        <v>141</v>
      </c>
      <c r="BM134" s="211" t="s">
        <v>451</v>
      </c>
    </row>
    <row r="135" spans="2:51" s="12" customFormat="1" ht="12">
      <c r="B135" s="213"/>
      <c r="C135" s="214"/>
      <c r="D135" s="215" t="s">
        <v>183</v>
      </c>
      <c r="E135" s="216" t="s">
        <v>1</v>
      </c>
      <c r="F135" s="217" t="s">
        <v>452</v>
      </c>
      <c r="G135" s="214"/>
      <c r="H135" s="218">
        <v>882.35</v>
      </c>
      <c r="I135" s="219"/>
      <c r="J135" s="214"/>
      <c r="K135" s="214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183</v>
      </c>
      <c r="AU135" s="224" t="s">
        <v>90</v>
      </c>
      <c r="AV135" s="12" t="s">
        <v>90</v>
      </c>
      <c r="AW135" s="12" t="s">
        <v>34</v>
      </c>
      <c r="AX135" s="12" t="s">
        <v>88</v>
      </c>
      <c r="AY135" s="224" t="s">
        <v>134</v>
      </c>
    </row>
    <row r="136" spans="2:65" s="1" customFormat="1" ht="24" customHeight="1">
      <c r="B136" s="31"/>
      <c r="C136" s="200" t="s">
        <v>166</v>
      </c>
      <c r="D136" s="200" t="s">
        <v>136</v>
      </c>
      <c r="E136" s="201" t="s">
        <v>186</v>
      </c>
      <c r="F136" s="202" t="s">
        <v>187</v>
      </c>
      <c r="G136" s="203" t="s">
        <v>169</v>
      </c>
      <c r="H136" s="204">
        <v>767.24</v>
      </c>
      <c r="I136" s="205"/>
      <c r="J136" s="206">
        <f>ROUND(I136*H136,2)</f>
        <v>0</v>
      </c>
      <c r="K136" s="202" t="s">
        <v>140</v>
      </c>
      <c r="L136" s="35"/>
      <c r="M136" s="207" t="s">
        <v>1</v>
      </c>
      <c r="N136" s="208" t="s">
        <v>45</v>
      </c>
      <c r="O136" s="63"/>
      <c r="P136" s="209">
        <f>O136*H136</f>
        <v>0</v>
      </c>
      <c r="Q136" s="209">
        <v>0</v>
      </c>
      <c r="R136" s="209">
        <f>Q136*H136</f>
        <v>0</v>
      </c>
      <c r="S136" s="209">
        <v>0</v>
      </c>
      <c r="T136" s="210">
        <f>S136*H136</f>
        <v>0</v>
      </c>
      <c r="AR136" s="211" t="s">
        <v>141</v>
      </c>
      <c r="AT136" s="211" t="s">
        <v>136</v>
      </c>
      <c r="AU136" s="211" t="s">
        <v>90</v>
      </c>
      <c r="AY136" s="14" t="s">
        <v>134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4" t="s">
        <v>88</v>
      </c>
      <c r="BK136" s="212">
        <f>ROUND(I136*H136,2)</f>
        <v>0</v>
      </c>
      <c r="BL136" s="14" t="s">
        <v>141</v>
      </c>
      <c r="BM136" s="211" t="s">
        <v>453</v>
      </c>
    </row>
    <row r="137" spans="2:65" s="1" customFormat="1" ht="24" customHeight="1">
      <c r="B137" s="31"/>
      <c r="C137" s="200" t="s">
        <v>171</v>
      </c>
      <c r="D137" s="200" t="s">
        <v>136</v>
      </c>
      <c r="E137" s="201" t="s">
        <v>191</v>
      </c>
      <c r="F137" s="202" t="s">
        <v>192</v>
      </c>
      <c r="G137" s="203" t="s">
        <v>169</v>
      </c>
      <c r="H137" s="204">
        <v>124.11</v>
      </c>
      <c r="I137" s="205"/>
      <c r="J137" s="206">
        <f>ROUND(I137*H137,2)</f>
        <v>0</v>
      </c>
      <c r="K137" s="202" t="s">
        <v>140</v>
      </c>
      <c r="L137" s="35"/>
      <c r="M137" s="207" t="s">
        <v>1</v>
      </c>
      <c r="N137" s="208" t="s">
        <v>45</v>
      </c>
      <c r="O137" s="63"/>
      <c r="P137" s="209">
        <f>O137*H137</f>
        <v>0</v>
      </c>
      <c r="Q137" s="209">
        <v>0</v>
      </c>
      <c r="R137" s="209">
        <f>Q137*H137</f>
        <v>0</v>
      </c>
      <c r="S137" s="209">
        <v>0</v>
      </c>
      <c r="T137" s="210">
        <f>S137*H137</f>
        <v>0</v>
      </c>
      <c r="AR137" s="211" t="s">
        <v>141</v>
      </c>
      <c r="AT137" s="211" t="s">
        <v>136</v>
      </c>
      <c r="AU137" s="211" t="s">
        <v>90</v>
      </c>
      <c r="AY137" s="14" t="s">
        <v>134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4" t="s">
        <v>88</v>
      </c>
      <c r="BK137" s="212">
        <f>ROUND(I137*H137,2)</f>
        <v>0</v>
      </c>
      <c r="BL137" s="14" t="s">
        <v>141</v>
      </c>
      <c r="BM137" s="211" t="s">
        <v>454</v>
      </c>
    </row>
    <row r="138" spans="2:51" s="12" customFormat="1" ht="12">
      <c r="B138" s="213"/>
      <c r="C138" s="214"/>
      <c r="D138" s="215" t="s">
        <v>183</v>
      </c>
      <c r="E138" s="216" t="s">
        <v>1</v>
      </c>
      <c r="F138" s="217" t="s">
        <v>455</v>
      </c>
      <c r="G138" s="214"/>
      <c r="H138" s="218">
        <v>124.11</v>
      </c>
      <c r="I138" s="219"/>
      <c r="J138" s="214"/>
      <c r="K138" s="214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183</v>
      </c>
      <c r="AU138" s="224" t="s">
        <v>90</v>
      </c>
      <c r="AV138" s="12" t="s">
        <v>90</v>
      </c>
      <c r="AW138" s="12" t="s">
        <v>34</v>
      </c>
      <c r="AX138" s="12" t="s">
        <v>88</v>
      </c>
      <c r="AY138" s="224" t="s">
        <v>134</v>
      </c>
    </row>
    <row r="139" spans="2:65" s="1" customFormat="1" ht="24" customHeight="1">
      <c r="B139" s="31"/>
      <c r="C139" s="200" t="s">
        <v>175</v>
      </c>
      <c r="D139" s="200" t="s">
        <v>136</v>
      </c>
      <c r="E139" s="201" t="s">
        <v>456</v>
      </c>
      <c r="F139" s="202" t="s">
        <v>457</v>
      </c>
      <c r="G139" s="203" t="s">
        <v>169</v>
      </c>
      <c r="H139" s="204">
        <v>537.24</v>
      </c>
      <c r="I139" s="205"/>
      <c r="J139" s="206">
        <f>ROUND(I139*H139,2)</f>
        <v>0</v>
      </c>
      <c r="K139" s="202" t="s">
        <v>140</v>
      </c>
      <c r="L139" s="35"/>
      <c r="M139" s="207" t="s">
        <v>1</v>
      </c>
      <c r="N139" s="208" t="s">
        <v>45</v>
      </c>
      <c r="O139" s="63"/>
      <c r="P139" s="209">
        <f>O139*H139</f>
        <v>0</v>
      </c>
      <c r="Q139" s="209">
        <v>0</v>
      </c>
      <c r="R139" s="209">
        <f>Q139*H139</f>
        <v>0</v>
      </c>
      <c r="S139" s="209">
        <v>0</v>
      </c>
      <c r="T139" s="210">
        <f>S139*H139</f>
        <v>0</v>
      </c>
      <c r="AR139" s="211" t="s">
        <v>141</v>
      </c>
      <c r="AT139" s="211" t="s">
        <v>136</v>
      </c>
      <c r="AU139" s="211" t="s">
        <v>90</v>
      </c>
      <c r="AY139" s="14" t="s">
        <v>134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4" t="s">
        <v>88</v>
      </c>
      <c r="BK139" s="212">
        <f>ROUND(I139*H139,2)</f>
        <v>0</v>
      </c>
      <c r="BL139" s="14" t="s">
        <v>141</v>
      </c>
      <c r="BM139" s="211" t="s">
        <v>458</v>
      </c>
    </row>
    <row r="140" spans="2:51" s="12" customFormat="1" ht="22.5">
      <c r="B140" s="213"/>
      <c r="C140" s="214"/>
      <c r="D140" s="215" t="s">
        <v>183</v>
      </c>
      <c r="E140" s="216" t="s">
        <v>1</v>
      </c>
      <c r="F140" s="217" t="s">
        <v>459</v>
      </c>
      <c r="G140" s="214"/>
      <c r="H140" s="218">
        <v>537.24</v>
      </c>
      <c r="I140" s="219"/>
      <c r="J140" s="214"/>
      <c r="K140" s="214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183</v>
      </c>
      <c r="AU140" s="224" t="s">
        <v>90</v>
      </c>
      <c r="AV140" s="12" t="s">
        <v>90</v>
      </c>
      <c r="AW140" s="12" t="s">
        <v>34</v>
      </c>
      <c r="AX140" s="12" t="s">
        <v>88</v>
      </c>
      <c r="AY140" s="224" t="s">
        <v>134</v>
      </c>
    </row>
    <row r="141" spans="2:65" s="1" customFormat="1" ht="24" customHeight="1">
      <c r="B141" s="31"/>
      <c r="C141" s="200" t="s">
        <v>179</v>
      </c>
      <c r="D141" s="200" t="s">
        <v>136</v>
      </c>
      <c r="E141" s="201" t="s">
        <v>460</v>
      </c>
      <c r="F141" s="202" t="s">
        <v>461</v>
      </c>
      <c r="G141" s="203" t="s">
        <v>169</v>
      </c>
      <c r="H141" s="204">
        <v>230</v>
      </c>
      <c r="I141" s="205"/>
      <c r="J141" s="206">
        <f>ROUND(I141*H141,2)</f>
        <v>0</v>
      </c>
      <c r="K141" s="202" t="s">
        <v>140</v>
      </c>
      <c r="L141" s="35"/>
      <c r="M141" s="207" t="s">
        <v>1</v>
      </c>
      <c r="N141" s="208" t="s">
        <v>45</v>
      </c>
      <c r="O141" s="63"/>
      <c r="P141" s="209">
        <f>O141*H141</f>
        <v>0</v>
      </c>
      <c r="Q141" s="209">
        <v>0</v>
      </c>
      <c r="R141" s="209">
        <f>Q141*H141</f>
        <v>0</v>
      </c>
      <c r="S141" s="209">
        <v>0</v>
      </c>
      <c r="T141" s="210">
        <f>S141*H141</f>
        <v>0</v>
      </c>
      <c r="AR141" s="211" t="s">
        <v>141</v>
      </c>
      <c r="AT141" s="211" t="s">
        <v>136</v>
      </c>
      <c r="AU141" s="211" t="s">
        <v>90</v>
      </c>
      <c r="AY141" s="14" t="s">
        <v>134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4" t="s">
        <v>88</v>
      </c>
      <c r="BK141" s="212">
        <f>ROUND(I141*H141,2)</f>
        <v>0</v>
      </c>
      <c r="BL141" s="14" t="s">
        <v>141</v>
      </c>
      <c r="BM141" s="211" t="s">
        <v>462</v>
      </c>
    </row>
    <row r="142" spans="2:47" s="1" customFormat="1" ht="29.25">
      <c r="B142" s="31"/>
      <c r="C142" s="32"/>
      <c r="D142" s="215" t="s">
        <v>463</v>
      </c>
      <c r="E142" s="32"/>
      <c r="F142" s="240" t="s">
        <v>464</v>
      </c>
      <c r="G142" s="32"/>
      <c r="H142" s="32"/>
      <c r="I142" s="107"/>
      <c r="J142" s="32"/>
      <c r="K142" s="32"/>
      <c r="L142" s="35"/>
      <c r="M142" s="241"/>
      <c r="N142" s="63"/>
      <c r="O142" s="63"/>
      <c r="P142" s="63"/>
      <c r="Q142" s="63"/>
      <c r="R142" s="63"/>
      <c r="S142" s="63"/>
      <c r="T142" s="64"/>
      <c r="AT142" s="14" t="s">
        <v>463</v>
      </c>
      <c r="AU142" s="14" t="s">
        <v>90</v>
      </c>
    </row>
    <row r="143" spans="2:65" s="1" customFormat="1" ht="16.5" customHeight="1">
      <c r="B143" s="31"/>
      <c r="C143" s="200" t="s">
        <v>185</v>
      </c>
      <c r="D143" s="200" t="s">
        <v>136</v>
      </c>
      <c r="E143" s="201" t="s">
        <v>199</v>
      </c>
      <c r="F143" s="202" t="s">
        <v>200</v>
      </c>
      <c r="G143" s="203" t="s">
        <v>169</v>
      </c>
      <c r="H143" s="204">
        <v>124.11</v>
      </c>
      <c r="I143" s="205"/>
      <c r="J143" s="206">
        <f>ROUND(I143*H143,2)</f>
        <v>0</v>
      </c>
      <c r="K143" s="202" t="s">
        <v>140</v>
      </c>
      <c r="L143" s="35"/>
      <c r="M143" s="207" t="s">
        <v>1</v>
      </c>
      <c r="N143" s="208" t="s">
        <v>45</v>
      </c>
      <c r="O143" s="63"/>
      <c r="P143" s="209">
        <f>O143*H143</f>
        <v>0</v>
      </c>
      <c r="Q143" s="209">
        <v>0</v>
      </c>
      <c r="R143" s="209">
        <f>Q143*H143</f>
        <v>0</v>
      </c>
      <c r="S143" s="209">
        <v>0</v>
      </c>
      <c r="T143" s="210">
        <f>S143*H143</f>
        <v>0</v>
      </c>
      <c r="AR143" s="211" t="s">
        <v>141</v>
      </c>
      <c r="AT143" s="211" t="s">
        <v>136</v>
      </c>
      <c r="AU143" s="211" t="s">
        <v>90</v>
      </c>
      <c r="AY143" s="14" t="s">
        <v>134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4" t="s">
        <v>88</v>
      </c>
      <c r="BK143" s="212">
        <f>ROUND(I143*H143,2)</f>
        <v>0</v>
      </c>
      <c r="BL143" s="14" t="s">
        <v>141</v>
      </c>
      <c r="BM143" s="211" t="s">
        <v>465</v>
      </c>
    </row>
    <row r="144" spans="2:65" s="1" customFormat="1" ht="24" customHeight="1">
      <c r="B144" s="31"/>
      <c r="C144" s="200" t="s">
        <v>190</v>
      </c>
      <c r="D144" s="200" t="s">
        <v>136</v>
      </c>
      <c r="E144" s="201" t="s">
        <v>203</v>
      </c>
      <c r="F144" s="202" t="s">
        <v>204</v>
      </c>
      <c r="G144" s="203" t="s">
        <v>205</v>
      </c>
      <c r="H144" s="204">
        <v>186.165</v>
      </c>
      <c r="I144" s="205"/>
      <c r="J144" s="206">
        <f>ROUND(I144*H144,2)</f>
        <v>0</v>
      </c>
      <c r="K144" s="202" t="s">
        <v>140</v>
      </c>
      <c r="L144" s="35"/>
      <c r="M144" s="207" t="s">
        <v>1</v>
      </c>
      <c r="N144" s="208" t="s">
        <v>45</v>
      </c>
      <c r="O144" s="63"/>
      <c r="P144" s="209">
        <f>O144*H144</f>
        <v>0</v>
      </c>
      <c r="Q144" s="209">
        <v>0</v>
      </c>
      <c r="R144" s="209">
        <f>Q144*H144</f>
        <v>0</v>
      </c>
      <c r="S144" s="209">
        <v>0</v>
      </c>
      <c r="T144" s="210">
        <f>S144*H144</f>
        <v>0</v>
      </c>
      <c r="AR144" s="211" t="s">
        <v>141</v>
      </c>
      <c r="AT144" s="211" t="s">
        <v>136</v>
      </c>
      <c r="AU144" s="211" t="s">
        <v>90</v>
      </c>
      <c r="AY144" s="14" t="s">
        <v>134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4" t="s">
        <v>88</v>
      </c>
      <c r="BK144" s="212">
        <f>ROUND(I144*H144,2)</f>
        <v>0</v>
      </c>
      <c r="BL144" s="14" t="s">
        <v>141</v>
      </c>
      <c r="BM144" s="211" t="s">
        <v>466</v>
      </c>
    </row>
    <row r="145" spans="2:51" s="12" customFormat="1" ht="12">
      <c r="B145" s="213"/>
      <c r="C145" s="214"/>
      <c r="D145" s="215" t="s">
        <v>183</v>
      </c>
      <c r="E145" s="216" t="s">
        <v>1</v>
      </c>
      <c r="F145" s="217" t="s">
        <v>467</v>
      </c>
      <c r="G145" s="214"/>
      <c r="H145" s="218">
        <v>186.165</v>
      </c>
      <c r="I145" s="219"/>
      <c r="J145" s="214"/>
      <c r="K145" s="214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183</v>
      </c>
      <c r="AU145" s="224" t="s">
        <v>90</v>
      </c>
      <c r="AV145" s="12" t="s">
        <v>90</v>
      </c>
      <c r="AW145" s="12" t="s">
        <v>34</v>
      </c>
      <c r="AX145" s="12" t="s">
        <v>88</v>
      </c>
      <c r="AY145" s="224" t="s">
        <v>134</v>
      </c>
    </row>
    <row r="146" spans="2:63" s="11" customFormat="1" ht="22.9" customHeight="1">
      <c r="B146" s="184"/>
      <c r="C146" s="185"/>
      <c r="D146" s="186" t="s">
        <v>79</v>
      </c>
      <c r="E146" s="198" t="s">
        <v>141</v>
      </c>
      <c r="F146" s="198" t="s">
        <v>468</v>
      </c>
      <c r="G146" s="185"/>
      <c r="H146" s="185"/>
      <c r="I146" s="188"/>
      <c r="J146" s="199">
        <f>BK146</f>
        <v>0</v>
      </c>
      <c r="K146" s="185"/>
      <c r="L146" s="190"/>
      <c r="M146" s="191"/>
      <c r="N146" s="192"/>
      <c r="O146" s="192"/>
      <c r="P146" s="193">
        <f>P147</f>
        <v>0</v>
      </c>
      <c r="Q146" s="192"/>
      <c r="R146" s="193">
        <f>R147</f>
        <v>32.14309</v>
      </c>
      <c r="S146" s="192"/>
      <c r="T146" s="194">
        <f>T147</f>
        <v>0</v>
      </c>
      <c r="AR146" s="195" t="s">
        <v>88</v>
      </c>
      <c r="AT146" s="196" t="s">
        <v>79</v>
      </c>
      <c r="AU146" s="196" t="s">
        <v>88</v>
      </c>
      <c r="AY146" s="195" t="s">
        <v>134</v>
      </c>
      <c r="BK146" s="197">
        <f>BK147</f>
        <v>0</v>
      </c>
    </row>
    <row r="147" spans="2:65" s="1" customFormat="1" ht="16.5" customHeight="1">
      <c r="B147" s="31"/>
      <c r="C147" s="200" t="s">
        <v>195</v>
      </c>
      <c r="D147" s="200" t="s">
        <v>136</v>
      </c>
      <c r="E147" s="201" t="s">
        <v>469</v>
      </c>
      <c r="F147" s="202" t="s">
        <v>470</v>
      </c>
      <c r="G147" s="203" t="s">
        <v>169</v>
      </c>
      <c r="H147" s="204">
        <v>17</v>
      </c>
      <c r="I147" s="205"/>
      <c r="J147" s="206">
        <f>ROUND(I147*H147,2)</f>
        <v>0</v>
      </c>
      <c r="K147" s="202" t="s">
        <v>140</v>
      </c>
      <c r="L147" s="35"/>
      <c r="M147" s="207" t="s">
        <v>1</v>
      </c>
      <c r="N147" s="208" t="s">
        <v>45</v>
      </c>
      <c r="O147" s="63"/>
      <c r="P147" s="209">
        <f>O147*H147</f>
        <v>0</v>
      </c>
      <c r="Q147" s="209">
        <v>1.89077</v>
      </c>
      <c r="R147" s="209">
        <f>Q147*H147</f>
        <v>32.14309</v>
      </c>
      <c r="S147" s="209">
        <v>0</v>
      </c>
      <c r="T147" s="210">
        <f>S147*H147</f>
        <v>0</v>
      </c>
      <c r="AR147" s="211" t="s">
        <v>141</v>
      </c>
      <c r="AT147" s="211" t="s">
        <v>136</v>
      </c>
      <c r="AU147" s="211" t="s">
        <v>90</v>
      </c>
      <c r="AY147" s="14" t="s">
        <v>134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4" t="s">
        <v>88</v>
      </c>
      <c r="BK147" s="212">
        <f>ROUND(I147*H147,2)</f>
        <v>0</v>
      </c>
      <c r="BL147" s="14" t="s">
        <v>141</v>
      </c>
      <c r="BM147" s="211" t="s">
        <v>471</v>
      </c>
    </row>
    <row r="148" spans="2:63" s="11" customFormat="1" ht="22.9" customHeight="1">
      <c r="B148" s="184"/>
      <c r="C148" s="185"/>
      <c r="D148" s="186" t="s">
        <v>79</v>
      </c>
      <c r="E148" s="198" t="s">
        <v>166</v>
      </c>
      <c r="F148" s="198" t="s">
        <v>294</v>
      </c>
      <c r="G148" s="185"/>
      <c r="H148" s="185"/>
      <c r="I148" s="188"/>
      <c r="J148" s="199">
        <f>BK148</f>
        <v>0</v>
      </c>
      <c r="K148" s="185"/>
      <c r="L148" s="190"/>
      <c r="M148" s="191"/>
      <c r="N148" s="192"/>
      <c r="O148" s="192"/>
      <c r="P148" s="193">
        <f>SUM(P149:P163)</f>
        <v>0</v>
      </c>
      <c r="Q148" s="192"/>
      <c r="R148" s="193">
        <f>SUM(R149:R163)</f>
        <v>50.7602</v>
      </c>
      <c r="S148" s="192"/>
      <c r="T148" s="194">
        <f>SUM(T149:T163)</f>
        <v>0</v>
      </c>
      <c r="AR148" s="195" t="s">
        <v>88</v>
      </c>
      <c r="AT148" s="196" t="s">
        <v>79</v>
      </c>
      <c r="AU148" s="196" t="s">
        <v>88</v>
      </c>
      <c r="AY148" s="195" t="s">
        <v>134</v>
      </c>
      <c r="BK148" s="197">
        <f>SUM(BK149:BK163)</f>
        <v>0</v>
      </c>
    </row>
    <row r="149" spans="2:65" s="1" customFormat="1" ht="24" customHeight="1">
      <c r="B149" s="31"/>
      <c r="C149" s="200" t="s">
        <v>8</v>
      </c>
      <c r="D149" s="200" t="s">
        <v>136</v>
      </c>
      <c r="E149" s="201" t="s">
        <v>472</v>
      </c>
      <c r="F149" s="202" t="s">
        <v>473</v>
      </c>
      <c r="G149" s="203" t="s">
        <v>160</v>
      </c>
      <c r="H149" s="204">
        <v>20</v>
      </c>
      <c r="I149" s="205"/>
      <c r="J149" s="206">
        <f>ROUND(I149*H149,2)</f>
        <v>0</v>
      </c>
      <c r="K149" s="202" t="s">
        <v>140</v>
      </c>
      <c r="L149" s="35"/>
      <c r="M149" s="207" t="s">
        <v>1</v>
      </c>
      <c r="N149" s="208" t="s">
        <v>45</v>
      </c>
      <c r="O149" s="63"/>
      <c r="P149" s="209">
        <f>O149*H149</f>
        <v>0</v>
      </c>
      <c r="Q149" s="209">
        <v>0.00241</v>
      </c>
      <c r="R149" s="209">
        <f>Q149*H149</f>
        <v>0.04819999999999999</v>
      </c>
      <c r="S149" s="209">
        <v>0</v>
      </c>
      <c r="T149" s="210">
        <f>S149*H149</f>
        <v>0</v>
      </c>
      <c r="AR149" s="211" t="s">
        <v>141</v>
      </c>
      <c r="AT149" s="211" t="s">
        <v>136</v>
      </c>
      <c r="AU149" s="211" t="s">
        <v>90</v>
      </c>
      <c r="AY149" s="14" t="s">
        <v>134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4" t="s">
        <v>88</v>
      </c>
      <c r="BK149" s="212">
        <f>ROUND(I149*H149,2)</f>
        <v>0</v>
      </c>
      <c r="BL149" s="14" t="s">
        <v>141</v>
      </c>
      <c r="BM149" s="211" t="s">
        <v>474</v>
      </c>
    </row>
    <row r="150" spans="2:47" s="1" customFormat="1" ht="19.5">
      <c r="B150" s="31"/>
      <c r="C150" s="32"/>
      <c r="D150" s="215" t="s">
        <v>463</v>
      </c>
      <c r="E150" s="32"/>
      <c r="F150" s="240" t="s">
        <v>475</v>
      </c>
      <c r="G150" s="32"/>
      <c r="H150" s="32"/>
      <c r="I150" s="107"/>
      <c r="J150" s="32"/>
      <c r="K150" s="32"/>
      <c r="L150" s="35"/>
      <c r="M150" s="241"/>
      <c r="N150" s="63"/>
      <c r="O150" s="63"/>
      <c r="P150" s="63"/>
      <c r="Q150" s="63"/>
      <c r="R150" s="63"/>
      <c r="S150" s="63"/>
      <c r="T150" s="64"/>
      <c r="AT150" s="14" t="s">
        <v>463</v>
      </c>
      <c r="AU150" s="14" t="s">
        <v>90</v>
      </c>
    </row>
    <row r="151" spans="2:65" s="1" customFormat="1" ht="24" customHeight="1">
      <c r="B151" s="31"/>
      <c r="C151" s="200" t="s">
        <v>202</v>
      </c>
      <c r="D151" s="200" t="s">
        <v>136</v>
      </c>
      <c r="E151" s="201" t="s">
        <v>476</v>
      </c>
      <c r="F151" s="202" t="s">
        <v>477</v>
      </c>
      <c r="G151" s="203" t="s">
        <v>160</v>
      </c>
      <c r="H151" s="204">
        <v>62</v>
      </c>
      <c r="I151" s="205"/>
      <c r="J151" s="206">
        <f>ROUND(I151*H151,2)</f>
        <v>0</v>
      </c>
      <c r="K151" s="202" t="s">
        <v>140</v>
      </c>
      <c r="L151" s="35"/>
      <c r="M151" s="207" t="s">
        <v>1</v>
      </c>
      <c r="N151" s="208" t="s">
        <v>45</v>
      </c>
      <c r="O151" s="63"/>
      <c r="P151" s="209">
        <f>O151*H151</f>
        <v>0</v>
      </c>
      <c r="Q151" s="209">
        <v>0.00382</v>
      </c>
      <c r="R151" s="209">
        <f>Q151*H151</f>
        <v>0.23684</v>
      </c>
      <c r="S151" s="209">
        <v>0</v>
      </c>
      <c r="T151" s="210">
        <f>S151*H151</f>
        <v>0</v>
      </c>
      <c r="AR151" s="211" t="s">
        <v>141</v>
      </c>
      <c r="AT151" s="211" t="s">
        <v>136</v>
      </c>
      <c r="AU151" s="211" t="s">
        <v>90</v>
      </c>
      <c r="AY151" s="14" t="s">
        <v>134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4" t="s">
        <v>88</v>
      </c>
      <c r="BK151" s="212">
        <f>ROUND(I151*H151,2)</f>
        <v>0</v>
      </c>
      <c r="BL151" s="14" t="s">
        <v>141</v>
      </c>
      <c r="BM151" s="211" t="s">
        <v>478</v>
      </c>
    </row>
    <row r="152" spans="2:47" s="1" customFormat="1" ht="19.5">
      <c r="B152" s="31"/>
      <c r="C152" s="32"/>
      <c r="D152" s="215" t="s">
        <v>463</v>
      </c>
      <c r="E152" s="32"/>
      <c r="F152" s="240" t="s">
        <v>475</v>
      </c>
      <c r="G152" s="32"/>
      <c r="H152" s="32"/>
      <c r="I152" s="107"/>
      <c r="J152" s="32"/>
      <c r="K152" s="32"/>
      <c r="L152" s="35"/>
      <c r="M152" s="241"/>
      <c r="N152" s="63"/>
      <c r="O152" s="63"/>
      <c r="P152" s="63"/>
      <c r="Q152" s="63"/>
      <c r="R152" s="63"/>
      <c r="S152" s="63"/>
      <c r="T152" s="64"/>
      <c r="AT152" s="14" t="s">
        <v>463</v>
      </c>
      <c r="AU152" s="14" t="s">
        <v>90</v>
      </c>
    </row>
    <row r="153" spans="2:65" s="1" customFormat="1" ht="24" customHeight="1">
      <c r="B153" s="31"/>
      <c r="C153" s="200" t="s">
        <v>208</v>
      </c>
      <c r="D153" s="200" t="s">
        <v>136</v>
      </c>
      <c r="E153" s="201" t="s">
        <v>479</v>
      </c>
      <c r="F153" s="202" t="s">
        <v>480</v>
      </c>
      <c r="G153" s="203" t="s">
        <v>160</v>
      </c>
      <c r="H153" s="204">
        <v>20</v>
      </c>
      <c r="I153" s="205"/>
      <c r="J153" s="206">
        <f>ROUND(I153*H153,2)</f>
        <v>0</v>
      </c>
      <c r="K153" s="202" t="s">
        <v>140</v>
      </c>
      <c r="L153" s="35"/>
      <c r="M153" s="207" t="s">
        <v>1</v>
      </c>
      <c r="N153" s="208" t="s">
        <v>45</v>
      </c>
      <c r="O153" s="63"/>
      <c r="P153" s="209">
        <f>O153*H153</f>
        <v>0</v>
      </c>
      <c r="Q153" s="209">
        <v>0.01593</v>
      </c>
      <c r="R153" s="209">
        <f>Q153*H153</f>
        <v>0.3186</v>
      </c>
      <c r="S153" s="209">
        <v>0</v>
      </c>
      <c r="T153" s="210">
        <f>S153*H153</f>
        <v>0</v>
      </c>
      <c r="AR153" s="211" t="s">
        <v>141</v>
      </c>
      <c r="AT153" s="211" t="s">
        <v>136</v>
      </c>
      <c r="AU153" s="211" t="s">
        <v>90</v>
      </c>
      <c r="AY153" s="14" t="s">
        <v>134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4" t="s">
        <v>88</v>
      </c>
      <c r="BK153" s="212">
        <f>ROUND(I153*H153,2)</f>
        <v>0</v>
      </c>
      <c r="BL153" s="14" t="s">
        <v>141</v>
      </c>
      <c r="BM153" s="211" t="s">
        <v>481</v>
      </c>
    </row>
    <row r="154" spans="2:47" s="1" customFormat="1" ht="19.5">
      <c r="B154" s="31"/>
      <c r="C154" s="32"/>
      <c r="D154" s="215" t="s">
        <v>463</v>
      </c>
      <c r="E154" s="32"/>
      <c r="F154" s="240" t="s">
        <v>475</v>
      </c>
      <c r="G154" s="32"/>
      <c r="H154" s="32"/>
      <c r="I154" s="107"/>
      <c r="J154" s="32"/>
      <c r="K154" s="32"/>
      <c r="L154" s="35"/>
      <c r="M154" s="241"/>
      <c r="N154" s="63"/>
      <c r="O154" s="63"/>
      <c r="P154" s="63"/>
      <c r="Q154" s="63"/>
      <c r="R154" s="63"/>
      <c r="S154" s="63"/>
      <c r="T154" s="64"/>
      <c r="AT154" s="14" t="s">
        <v>463</v>
      </c>
      <c r="AU154" s="14" t="s">
        <v>90</v>
      </c>
    </row>
    <row r="155" spans="2:65" s="1" customFormat="1" ht="24" customHeight="1">
      <c r="B155" s="31"/>
      <c r="C155" s="200" t="s">
        <v>213</v>
      </c>
      <c r="D155" s="200" t="s">
        <v>136</v>
      </c>
      <c r="E155" s="201" t="s">
        <v>482</v>
      </c>
      <c r="F155" s="202" t="s">
        <v>483</v>
      </c>
      <c r="G155" s="203" t="s">
        <v>160</v>
      </c>
      <c r="H155" s="204">
        <v>320</v>
      </c>
      <c r="I155" s="205"/>
      <c r="J155" s="206">
        <f>ROUND(I155*H155,2)</f>
        <v>0</v>
      </c>
      <c r="K155" s="202" t="s">
        <v>140</v>
      </c>
      <c r="L155" s="35"/>
      <c r="M155" s="207" t="s">
        <v>1</v>
      </c>
      <c r="N155" s="208" t="s">
        <v>45</v>
      </c>
      <c r="O155" s="63"/>
      <c r="P155" s="209">
        <f>O155*H155</f>
        <v>0</v>
      </c>
      <c r="Q155" s="209">
        <v>0.04973</v>
      </c>
      <c r="R155" s="209">
        <f>Q155*H155</f>
        <v>15.9136</v>
      </c>
      <c r="S155" s="209">
        <v>0</v>
      </c>
      <c r="T155" s="210">
        <f>S155*H155</f>
        <v>0</v>
      </c>
      <c r="AR155" s="211" t="s">
        <v>141</v>
      </c>
      <c r="AT155" s="211" t="s">
        <v>136</v>
      </c>
      <c r="AU155" s="211" t="s">
        <v>90</v>
      </c>
      <c r="AY155" s="14" t="s">
        <v>134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4" t="s">
        <v>88</v>
      </c>
      <c r="BK155" s="212">
        <f>ROUND(I155*H155,2)</f>
        <v>0</v>
      </c>
      <c r="BL155" s="14" t="s">
        <v>141</v>
      </c>
      <c r="BM155" s="211" t="s">
        <v>484</v>
      </c>
    </row>
    <row r="156" spans="2:47" s="1" customFormat="1" ht="19.5">
      <c r="B156" s="31"/>
      <c r="C156" s="32"/>
      <c r="D156" s="215" t="s">
        <v>463</v>
      </c>
      <c r="E156" s="32"/>
      <c r="F156" s="240" t="s">
        <v>475</v>
      </c>
      <c r="G156" s="32"/>
      <c r="H156" s="32"/>
      <c r="I156" s="107"/>
      <c r="J156" s="32"/>
      <c r="K156" s="32"/>
      <c r="L156" s="35"/>
      <c r="M156" s="241"/>
      <c r="N156" s="63"/>
      <c r="O156" s="63"/>
      <c r="P156" s="63"/>
      <c r="Q156" s="63"/>
      <c r="R156" s="63"/>
      <c r="S156" s="63"/>
      <c r="T156" s="64"/>
      <c r="AT156" s="14" t="s">
        <v>463</v>
      </c>
      <c r="AU156" s="14" t="s">
        <v>90</v>
      </c>
    </row>
    <row r="157" spans="2:65" s="1" customFormat="1" ht="16.5" customHeight="1">
      <c r="B157" s="31"/>
      <c r="C157" s="200" t="s">
        <v>217</v>
      </c>
      <c r="D157" s="200" t="s">
        <v>136</v>
      </c>
      <c r="E157" s="201" t="s">
        <v>485</v>
      </c>
      <c r="F157" s="202" t="s">
        <v>486</v>
      </c>
      <c r="G157" s="203" t="s">
        <v>160</v>
      </c>
      <c r="H157" s="204">
        <v>82</v>
      </c>
      <c r="I157" s="205"/>
      <c r="J157" s="206">
        <f aca="true" t="shared" si="10" ref="J157:J163">ROUND(I157*H157,2)</f>
        <v>0</v>
      </c>
      <c r="K157" s="202" t="s">
        <v>140</v>
      </c>
      <c r="L157" s="35"/>
      <c r="M157" s="207" t="s">
        <v>1</v>
      </c>
      <c r="N157" s="208" t="s">
        <v>45</v>
      </c>
      <c r="O157" s="63"/>
      <c r="P157" s="209">
        <f aca="true" t="shared" si="11" ref="P157:P163">O157*H157</f>
        <v>0</v>
      </c>
      <c r="Q157" s="209">
        <v>0</v>
      </c>
      <c r="R157" s="209">
        <f aca="true" t="shared" si="12" ref="R157:R163">Q157*H157</f>
        <v>0</v>
      </c>
      <c r="S157" s="209">
        <v>0</v>
      </c>
      <c r="T157" s="210">
        <f aca="true" t="shared" si="13" ref="T157:T163">S157*H157</f>
        <v>0</v>
      </c>
      <c r="AR157" s="211" t="s">
        <v>141</v>
      </c>
      <c r="AT157" s="211" t="s">
        <v>136</v>
      </c>
      <c r="AU157" s="211" t="s">
        <v>90</v>
      </c>
      <c r="AY157" s="14" t="s">
        <v>134</v>
      </c>
      <c r="BE157" s="212">
        <f aca="true" t="shared" si="14" ref="BE157:BE163">IF(N157="základní",J157,0)</f>
        <v>0</v>
      </c>
      <c r="BF157" s="212">
        <f aca="true" t="shared" si="15" ref="BF157:BF163">IF(N157="snížená",J157,0)</f>
        <v>0</v>
      </c>
      <c r="BG157" s="212">
        <f aca="true" t="shared" si="16" ref="BG157:BG163">IF(N157="zákl. přenesená",J157,0)</f>
        <v>0</v>
      </c>
      <c r="BH157" s="212">
        <f aca="true" t="shared" si="17" ref="BH157:BH163">IF(N157="sníž. přenesená",J157,0)</f>
        <v>0</v>
      </c>
      <c r="BI157" s="212">
        <f aca="true" t="shared" si="18" ref="BI157:BI163">IF(N157="nulová",J157,0)</f>
        <v>0</v>
      </c>
      <c r="BJ157" s="14" t="s">
        <v>88</v>
      </c>
      <c r="BK157" s="212">
        <f aca="true" t="shared" si="19" ref="BK157:BK163">ROUND(I157*H157,2)</f>
        <v>0</v>
      </c>
      <c r="BL157" s="14" t="s">
        <v>141</v>
      </c>
      <c r="BM157" s="211" t="s">
        <v>487</v>
      </c>
    </row>
    <row r="158" spans="2:65" s="1" customFormat="1" ht="24" customHeight="1">
      <c r="B158" s="31"/>
      <c r="C158" s="200" t="s">
        <v>224</v>
      </c>
      <c r="D158" s="200" t="s">
        <v>136</v>
      </c>
      <c r="E158" s="201" t="s">
        <v>488</v>
      </c>
      <c r="F158" s="202" t="s">
        <v>489</v>
      </c>
      <c r="G158" s="203" t="s">
        <v>160</v>
      </c>
      <c r="H158" s="204">
        <v>20</v>
      </c>
      <c r="I158" s="205"/>
      <c r="J158" s="206">
        <f t="shared" si="10"/>
        <v>0</v>
      </c>
      <c r="K158" s="202" t="s">
        <v>140</v>
      </c>
      <c r="L158" s="35"/>
      <c r="M158" s="207" t="s">
        <v>1</v>
      </c>
      <c r="N158" s="208" t="s">
        <v>45</v>
      </c>
      <c r="O158" s="63"/>
      <c r="P158" s="209">
        <f t="shared" si="11"/>
        <v>0</v>
      </c>
      <c r="Q158" s="209">
        <v>0</v>
      </c>
      <c r="R158" s="209">
        <f t="shared" si="12"/>
        <v>0</v>
      </c>
      <c r="S158" s="209">
        <v>0</v>
      </c>
      <c r="T158" s="210">
        <f t="shared" si="13"/>
        <v>0</v>
      </c>
      <c r="AR158" s="211" t="s">
        <v>141</v>
      </c>
      <c r="AT158" s="211" t="s">
        <v>136</v>
      </c>
      <c r="AU158" s="211" t="s">
        <v>90</v>
      </c>
      <c r="AY158" s="14" t="s">
        <v>134</v>
      </c>
      <c r="BE158" s="212">
        <f t="shared" si="14"/>
        <v>0</v>
      </c>
      <c r="BF158" s="212">
        <f t="shared" si="15"/>
        <v>0</v>
      </c>
      <c r="BG158" s="212">
        <f t="shared" si="16"/>
        <v>0</v>
      </c>
      <c r="BH158" s="212">
        <f t="shared" si="17"/>
        <v>0</v>
      </c>
      <c r="BI158" s="212">
        <f t="shared" si="18"/>
        <v>0</v>
      </c>
      <c r="BJ158" s="14" t="s">
        <v>88</v>
      </c>
      <c r="BK158" s="212">
        <f t="shared" si="19"/>
        <v>0</v>
      </c>
      <c r="BL158" s="14" t="s">
        <v>141</v>
      </c>
      <c r="BM158" s="211" t="s">
        <v>490</v>
      </c>
    </row>
    <row r="159" spans="2:65" s="1" customFormat="1" ht="16.5" customHeight="1">
      <c r="B159" s="31"/>
      <c r="C159" s="200" t="s">
        <v>7</v>
      </c>
      <c r="D159" s="200" t="s">
        <v>136</v>
      </c>
      <c r="E159" s="201" t="s">
        <v>491</v>
      </c>
      <c r="F159" s="202" t="s">
        <v>492</v>
      </c>
      <c r="G159" s="203" t="s">
        <v>160</v>
      </c>
      <c r="H159" s="204">
        <v>320</v>
      </c>
      <c r="I159" s="205"/>
      <c r="J159" s="206">
        <f t="shared" si="10"/>
        <v>0</v>
      </c>
      <c r="K159" s="202" t="s">
        <v>140</v>
      </c>
      <c r="L159" s="35"/>
      <c r="M159" s="207" t="s">
        <v>1</v>
      </c>
      <c r="N159" s="208" t="s">
        <v>45</v>
      </c>
      <c r="O159" s="63"/>
      <c r="P159" s="209">
        <f t="shared" si="11"/>
        <v>0</v>
      </c>
      <c r="Q159" s="209">
        <v>0</v>
      </c>
      <c r="R159" s="209">
        <f t="shared" si="12"/>
        <v>0</v>
      </c>
      <c r="S159" s="209">
        <v>0</v>
      </c>
      <c r="T159" s="210">
        <f t="shared" si="13"/>
        <v>0</v>
      </c>
      <c r="AR159" s="211" t="s">
        <v>141</v>
      </c>
      <c r="AT159" s="211" t="s">
        <v>136</v>
      </c>
      <c r="AU159" s="211" t="s">
        <v>90</v>
      </c>
      <c r="AY159" s="14" t="s">
        <v>134</v>
      </c>
      <c r="BE159" s="212">
        <f t="shared" si="14"/>
        <v>0</v>
      </c>
      <c r="BF159" s="212">
        <f t="shared" si="15"/>
        <v>0</v>
      </c>
      <c r="BG159" s="212">
        <f t="shared" si="16"/>
        <v>0</v>
      </c>
      <c r="BH159" s="212">
        <f t="shared" si="17"/>
        <v>0</v>
      </c>
      <c r="BI159" s="212">
        <f t="shared" si="18"/>
        <v>0</v>
      </c>
      <c r="BJ159" s="14" t="s">
        <v>88</v>
      </c>
      <c r="BK159" s="212">
        <f t="shared" si="19"/>
        <v>0</v>
      </c>
      <c r="BL159" s="14" t="s">
        <v>141</v>
      </c>
      <c r="BM159" s="211" t="s">
        <v>493</v>
      </c>
    </row>
    <row r="160" spans="2:65" s="1" customFormat="1" ht="24" customHeight="1">
      <c r="B160" s="31"/>
      <c r="C160" s="200" t="s">
        <v>233</v>
      </c>
      <c r="D160" s="200" t="s">
        <v>136</v>
      </c>
      <c r="E160" s="201" t="s">
        <v>494</v>
      </c>
      <c r="F160" s="202" t="s">
        <v>495</v>
      </c>
      <c r="G160" s="203" t="s">
        <v>298</v>
      </c>
      <c r="H160" s="204">
        <v>8</v>
      </c>
      <c r="I160" s="205"/>
      <c r="J160" s="206">
        <f t="shared" si="10"/>
        <v>0</v>
      </c>
      <c r="K160" s="202" t="s">
        <v>1</v>
      </c>
      <c r="L160" s="35"/>
      <c r="M160" s="207" t="s">
        <v>1</v>
      </c>
      <c r="N160" s="208" t="s">
        <v>45</v>
      </c>
      <c r="O160" s="63"/>
      <c r="P160" s="209">
        <f t="shared" si="11"/>
        <v>0</v>
      </c>
      <c r="Q160" s="209">
        <v>3.89</v>
      </c>
      <c r="R160" s="209">
        <f t="shared" si="12"/>
        <v>31.12</v>
      </c>
      <c r="S160" s="209">
        <v>0</v>
      </c>
      <c r="T160" s="210">
        <f t="shared" si="13"/>
        <v>0</v>
      </c>
      <c r="AR160" s="211" t="s">
        <v>141</v>
      </c>
      <c r="AT160" s="211" t="s">
        <v>136</v>
      </c>
      <c r="AU160" s="211" t="s">
        <v>90</v>
      </c>
      <c r="AY160" s="14" t="s">
        <v>134</v>
      </c>
      <c r="BE160" s="212">
        <f t="shared" si="14"/>
        <v>0</v>
      </c>
      <c r="BF160" s="212">
        <f t="shared" si="15"/>
        <v>0</v>
      </c>
      <c r="BG160" s="212">
        <f t="shared" si="16"/>
        <v>0</v>
      </c>
      <c r="BH160" s="212">
        <f t="shared" si="17"/>
        <v>0</v>
      </c>
      <c r="BI160" s="212">
        <f t="shared" si="18"/>
        <v>0</v>
      </c>
      <c r="BJ160" s="14" t="s">
        <v>88</v>
      </c>
      <c r="BK160" s="212">
        <f t="shared" si="19"/>
        <v>0</v>
      </c>
      <c r="BL160" s="14" t="s">
        <v>141</v>
      </c>
      <c r="BM160" s="211" t="s">
        <v>496</v>
      </c>
    </row>
    <row r="161" spans="2:65" s="1" customFormat="1" ht="24" customHeight="1">
      <c r="B161" s="31"/>
      <c r="C161" s="200" t="s">
        <v>237</v>
      </c>
      <c r="D161" s="200" t="s">
        <v>136</v>
      </c>
      <c r="E161" s="201" t="s">
        <v>497</v>
      </c>
      <c r="F161" s="202" t="s">
        <v>498</v>
      </c>
      <c r="G161" s="203" t="s">
        <v>298</v>
      </c>
      <c r="H161" s="204">
        <v>8</v>
      </c>
      <c r="I161" s="205"/>
      <c r="J161" s="206">
        <f t="shared" si="10"/>
        <v>0</v>
      </c>
      <c r="K161" s="202" t="s">
        <v>1</v>
      </c>
      <c r="L161" s="35"/>
      <c r="M161" s="207" t="s">
        <v>1</v>
      </c>
      <c r="N161" s="208" t="s">
        <v>45</v>
      </c>
      <c r="O161" s="63"/>
      <c r="P161" s="209">
        <f t="shared" si="11"/>
        <v>0</v>
      </c>
      <c r="Q161" s="209">
        <v>0.3409</v>
      </c>
      <c r="R161" s="209">
        <f t="shared" si="12"/>
        <v>2.7272</v>
      </c>
      <c r="S161" s="209">
        <v>0</v>
      </c>
      <c r="T161" s="210">
        <f t="shared" si="13"/>
        <v>0</v>
      </c>
      <c r="AR161" s="211" t="s">
        <v>141</v>
      </c>
      <c r="AT161" s="211" t="s">
        <v>136</v>
      </c>
      <c r="AU161" s="211" t="s">
        <v>90</v>
      </c>
      <c r="AY161" s="14" t="s">
        <v>134</v>
      </c>
      <c r="BE161" s="212">
        <f t="shared" si="14"/>
        <v>0</v>
      </c>
      <c r="BF161" s="212">
        <f t="shared" si="15"/>
        <v>0</v>
      </c>
      <c r="BG161" s="212">
        <f t="shared" si="16"/>
        <v>0</v>
      </c>
      <c r="BH161" s="212">
        <f t="shared" si="17"/>
        <v>0</v>
      </c>
      <c r="BI161" s="212">
        <f t="shared" si="18"/>
        <v>0</v>
      </c>
      <c r="BJ161" s="14" t="s">
        <v>88</v>
      </c>
      <c r="BK161" s="212">
        <f t="shared" si="19"/>
        <v>0</v>
      </c>
      <c r="BL161" s="14" t="s">
        <v>141</v>
      </c>
      <c r="BM161" s="211" t="s">
        <v>499</v>
      </c>
    </row>
    <row r="162" spans="2:65" s="1" customFormat="1" ht="24" customHeight="1">
      <c r="B162" s="31"/>
      <c r="C162" s="200" t="s">
        <v>241</v>
      </c>
      <c r="D162" s="200" t="s">
        <v>136</v>
      </c>
      <c r="E162" s="201" t="s">
        <v>500</v>
      </c>
      <c r="F162" s="202" t="s">
        <v>501</v>
      </c>
      <c r="G162" s="203" t="s">
        <v>298</v>
      </c>
      <c r="H162" s="204">
        <v>1</v>
      </c>
      <c r="I162" s="205"/>
      <c r="J162" s="206">
        <f t="shared" si="10"/>
        <v>0</v>
      </c>
      <c r="K162" s="202" t="s">
        <v>1</v>
      </c>
      <c r="L162" s="35"/>
      <c r="M162" s="207" t="s">
        <v>1</v>
      </c>
      <c r="N162" s="208" t="s">
        <v>45</v>
      </c>
      <c r="O162" s="63"/>
      <c r="P162" s="209">
        <f t="shared" si="11"/>
        <v>0</v>
      </c>
      <c r="Q162" s="209">
        <v>0.3409</v>
      </c>
      <c r="R162" s="209">
        <f t="shared" si="12"/>
        <v>0.3409</v>
      </c>
      <c r="S162" s="209">
        <v>0</v>
      </c>
      <c r="T162" s="210">
        <f t="shared" si="13"/>
        <v>0</v>
      </c>
      <c r="AR162" s="211" t="s">
        <v>141</v>
      </c>
      <c r="AT162" s="211" t="s">
        <v>136</v>
      </c>
      <c r="AU162" s="211" t="s">
        <v>90</v>
      </c>
      <c r="AY162" s="14" t="s">
        <v>134</v>
      </c>
      <c r="BE162" s="212">
        <f t="shared" si="14"/>
        <v>0</v>
      </c>
      <c r="BF162" s="212">
        <f t="shared" si="15"/>
        <v>0</v>
      </c>
      <c r="BG162" s="212">
        <f t="shared" si="16"/>
        <v>0</v>
      </c>
      <c r="BH162" s="212">
        <f t="shared" si="17"/>
        <v>0</v>
      </c>
      <c r="BI162" s="212">
        <f t="shared" si="18"/>
        <v>0</v>
      </c>
      <c r="BJ162" s="14" t="s">
        <v>88</v>
      </c>
      <c r="BK162" s="212">
        <f t="shared" si="19"/>
        <v>0</v>
      </c>
      <c r="BL162" s="14" t="s">
        <v>141</v>
      </c>
      <c r="BM162" s="211" t="s">
        <v>502</v>
      </c>
    </row>
    <row r="163" spans="2:65" s="1" customFormat="1" ht="16.5" customHeight="1">
      <c r="B163" s="31"/>
      <c r="C163" s="200" t="s">
        <v>245</v>
      </c>
      <c r="D163" s="200" t="s">
        <v>136</v>
      </c>
      <c r="E163" s="201" t="s">
        <v>503</v>
      </c>
      <c r="F163" s="202" t="s">
        <v>504</v>
      </c>
      <c r="G163" s="203" t="s">
        <v>160</v>
      </c>
      <c r="H163" s="204">
        <v>422</v>
      </c>
      <c r="I163" s="205"/>
      <c r="J163" s="206">
        <f t="shared" si="10"/>
        <v>0</v>
      </c>
      <c r="K163" s="202" t="s">
        <v>140</v>
      </c>
      <c r="L163" s="35"/>
      <c r="M163" s="207" t="s">
        <v>1</v>
      </c>
      <c r="N163" s="208" t="s">
        <v>45</v>
      </c>
      <c r="O163" s="63"/>
      <c r="P163" s="209">
        <f t="shared" si="11"/>
        <v>0</v>
      </c>
      <c r="Q163" s="209">
        <v>0.00013</v>
      </c>
      <c r="R163" s="209">
        <f t="shared" si="12"/>
        <v>0.05485999999999999</v>
      </c>
      <c r="S163" s="209">
        <v>0</v>
      </c>
      <c r="T163" s="210">
        <f t="shared" si="13"/>
        <v>0</v>
      </c>
      <c r="AR163" s="211" t="s">
        <v>141</v>
      </c>
      <c r="AT163" s="211" t="s">
        <v>136</v>
      </c>
      <c r="AU163" s="211" t="s">
        <v>90</v>
      </c>
      <c r="AY163" s="14" t="s">
        <v>134</v>
      </c>
      <c r="BE163" s="212">
        <f t="shared" si="14"/>
        <v>0</v>
      </c>
      <c r="BF163" s="212">
        <f t="shared" si="15"/>
        <v>0</v>
      </c>
      <c r="BG163" s="212">
        <f t="shared" si="16"/>
        <v>0</v>
      </c>
      <c r="BH163" s="212">
        <f t="shared" si="17"/>
        <v>0</v>
      </c>
      <c r="BI163" s="212">
        <f t="shared" si="18"/>
        <v>0</v>
      </c>
      <c r="BJ163" s="14" t="s">
        <v>88</v>
      </c>
      <c r="BK163" s="212">
        <f t="shared" si="19"/>
        <v>0</v>
      </c>
      <c r="BL163" s="14" t="s">
        <v>141</v>
      </c>
      <c r="BM163" s="211" t="s">
        <v>505</v>
      </c>
    </row>
    <row r="164" spans="2:63" s="11" customFormat="1" ht="22.9" customHeight="1">
      <c r="B164" s="184"/>
      <c r="C164" s="185"/>
      <c r="D164" s="186" t="s">
        <v>79</v>
      </c>
      <c r="E164" s="198" t="s">
        <v>423</v>
      </c>
      <c r="F164" s="198" t="s">
        <v>424</v>
      </c>
      <c r="G164" s="185"/>
      <c r="H164" s="185"/>
      <c r="I164" s="188"/>
      <c r="J164" s="199">
        <f>BK164</f>
        <v>0</v>
      </c>
      <c r="K164" s="185"/>
      <c r="L164" s="190"/>
      <c r="M164" s="191"/>
      <c r="N164" s="192"/>
      <c r="O164" s="192"/>
      <c r="P164" s="193">
        <f>P165</f>
        <v>0</v>
      </c>
      <c r="Q164" s="192"/>
      <c r="R164" s="193">
        <f>R165</f>
        <v>0</v>
      </c>
      <c r="S164" s="192"/>
      <c r="T164" s="194">
        <f>T165</f>
        <v>0</v>
      </c>
      <c r="AR164" s="195" t="s">
        <v>88</v>
      </c>
      <c r="AT164" s="196" t="s">
        <v>79</v>
      </c>
      <c r="AU164" s="196" t="s">
        <v>88</v>
      </c>
      <c r="AY164" s="195" t="s">
        <v>134</v>
      </c>
      <c r="BK164" s="197">
        <f>BK165</f>
        <v>0</v>
      </c>
    </row>
    <row r="165" spans="2:65" s="1" customFormat="1" ht="24" customHeight="1">
      <c r="B165" s="31"/>
      <c r="C165" s="200" t="s">
        <v>250</v>
      </c>
      <c r="D165" s="200" t="s">
        <v>136</v>
      </c>
      <c r="E165" s="201" t="s">
        <v>506</v>
      </c>
      <c r="F165" s="202" t="s">
        <v>507</v>
      </c>
      <c r="G165" s="203" t="s">
        <v>205</v>
      </c>
      <c r="H165" s="204">
        <v>84.081</v>
      </c>
      <c r="I165" s="205"/>
      <c r="J165" s="206">
        <f>ROUND(I165*H165,2)</f>
        <v>0</v>
      </c>
      <c r="K165" s="202" t="s">
        <v>140</v>
      </c>
      <c r="L165" s="35"/>
      <c r="M165" s="235" t="s">
        <v>1</v>
      </c>
      <c r="N165" s="236" t="s">
        <v>45</v>
      </c>
      <c r="O165" s="237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AR165" s="211" t="s">
        <v>141</v>
      </c>
      <c r="AT165" s="211" t="s">
        <v>136</v>
      </c>
      <c r="AU165" s="211" t="s">
        <v>90</v>
      </c>
      <c r="AY165" s="14" t="s">
        <v>134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4" t="s">
        <v>88</v>
      </c>
      <c r="BK165" s="212">
        <f>ROUND(I165*H165,2)</f>
        <v>0</v>
      </c>
      <c r="BL165" s="14" t="s">
        <v>141</v>
      </c>
      <c r="BM165" s="211" t="s">
        <v>508</v>
      </c>
    </row>
    <row r="166" spans="2:12" s="1" customFormat="1" ht="6.95" customHeight="1">
      <c r="B166" s="46"/>
      <c r="C166" s="47"/>
      <c r="D166" s="47"/>
      <c r="E166" s="47"/>
      <c r="F166" s="47"/>
      <c r="G166" s="47"/>
      <c r="H166" s="47"/>
      <c r="I166" s="141"/>
      <c r="J166" s="47"/>
      <c r="K166" s="47"/>
      <c r="L166" s="35"/>
    </row>
  </sheetData>
  <sheetProtection algorithmName="SHA-512" hashValue="auoywA8xIGxcgmDbrAwjn96QCq9wam6e9BCPs80ZzKT7C5vWN/yANeIuT7Ng8tezn7McMIhAqH1pwmcLlINqjg==" saltValue="VOcWFbUVKEcYR87ro774tA==" spinCount="100000" sheet="1" objects="1" scenarios="1" formatColumns="0" formatRows="0" autoFilter="0"/>
  <autoFilter ref="C124:K165"/>
  <mergeCells count="9">
    <mergeCell ref="E115:H115"/>
    <mergeCell ref="E117:H117"/>
    <mergeCell ref="L2:V2"/>
    <mergeCell ref="E87:H87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DESKTOP-05UTF8R\cingr</dc:creator>
  <cp:keywords/>
  <dc:description/>
  <cp:lastModifiedBy>cingr</cp:lastModifiedBy>
  <cp:lastPrinted>2019-11-18T07:32:23Z</cp:lastPrinted>
  <dcterms:created xsi:type="dcterms:W3CDTF">2019-11-18T07:28:12Z</dcterms:created>
  <dcterms:modified xsi:type="dcterms:W3CDTF">2019-11-18T07:32:27Z</dcterms:modified>
  <cp:category/>
  <cp:version/>
  <cp:contentType/>
  <cp:contentStatus/>
</cp:coreProperties>
</file>