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0 Parkovací plochy\Parkoviště ve městě kompletně\033 Parkovací stání Karla Čapka u č.p. 1410 a 1411\2_PD\Rozpočet a VV\"/>
    </mc:Choice>
  </mc:AlternateContent>
  <xr:revisionPtr revIDLastSave="0" documentId="13_ncr:1_{46AD6AB5-B682-461F-B200-425AB5631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Pol'!$A$1:$U$94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4" i="12" l="1"/>
  <c r="F39" i="1" s="1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I13" i="12"/>
  <c r="K13" i="12"/>
  <c r="M13" i="12"/>
  <c r="O13" i="12"/>
  <c r="Q13" i="12"/>
  <c r="U13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9" i="12"/>
  <c r="I19" i="12"/>
  <c r="K19" i="12"/>
  <c r="M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8" i="12"/>
  <c r="I38" i="12"/>
  <c r="K38" i="12"/>
  <c r="M38" i="12"/>
  <c r="O38" i="12"/>
  <c r="Q38" i="12"/>
  <c r="U38" i="12"/>
  <c r="G41" i="12"/>
  <c r="M41" i="12" s="1"/>
  <c r="I41" i="12"/>
  <c r="K41" i="12"/>
  <c r="O41" i="12"/>
  <c r="Q41" i="12"/>
  <c r="U41" i="12"/>
  <c r="G43" i="12"/>
  <c r="I43" i="12"/>
  <c r="K43" i="12"/>
  <c r="M43" i="12"/>
  <c r="O43" i="12"/>
  <c r="Q43" i="12"/>
  <c r="U43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3" i="12"/>
  <c r="M53" i="12" s="1"/>
  <c r="I53" i="12"/>
  <c r="K53" i="12"/>
  <c r="O53" i="12"/>
  <c r="Q53" i="12"/>
  <c r="U53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G60" i="12"/>
  <c r="I60" i="12"/>
  <c r="K60" i="12"/>
  <c r="O60" i="12"/>
  <c r="Q60" i="12"/>
  <c r="U60" i="12"/>
  <c r="G62" i="12"/>
  <c r="M62" i="12" s="1"/>
  <c r="I62" i="12"/>
  <c r="K62" i="12"/>
  <c r="O62" i="12"/>
  <c r="Q62" i="12"/>
  <c r="Q55" i="12" s="1"/>
  <c r="U62" i="12"/>
  <c r="G65" i="12"/>
  <c r="M65" i="12" s="1"/>
  <c r="I65" i="12"/>
  <c r="K65" i="12"/>
  <c r="K64" i="12" s="1"/>
  <c r="O65" i="12"/>
  <c r="Q65" i="12"/>
  <c r="U65" i="12"/>
  <c r="G67" i="12"/>
  <c r="I67" i="12"/>
  <c r="K67" i="12"/>
  <c r="O67" i="12"/>
  <c r="Q67" i="12"/>
  <c r="U67" i="12"/>
  <c r="U64" i="12" s="1"/>
  <c r="G69" i="12"/>
  <c r="M69" i="12" s="1"/>
  <c r="I69" i="12"/>
  <c r="K69" i="12"/>
  <c r="O69" i="12"/>
  <c r="Q69" i="12"/>
  <c r="Q64" i="12" s="1"/>
  <c r="U69" i="12"/>
  <c r="I71" i="12"/>
  <c r="K71" i="12"/>
  <c r="Q71" i="12"/>
  <c r="U71" i="12"/>
  <c r="G72" i="12"/>
  <c r="G71" i="12" s="1"/>
  <c r="I53" i="1" s="1"/>
  <c r="I72" i="12"/>
  <c r="K72" i="12"/>
  <c r="M72" i="12"/>
  <c r="M71" i="12" s="1"/>
  <c r="O72" i="12"/>
  <c r="O71" i="12" s="1"/>
  <c r="Q72" i="12"/>
  <c r="U72" i="12"/>
  <c r="G76" i="12"/>
  <c r="I54" i="1" s="1"/>
  <c r="I19" i="1" s="1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I20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K76" i="12"/>
  <c r="Q76" i="12"/>
  <c r="I55" i="12"/>
  <c r="O55" i="12"/>
  <c r="U37" i="12"/>
  <c r="Q8" i="12"/>
  <c r="O37" i="12"/>
  <c r="O8" i="12"/>
  <c r="AD84" i="12"/>
  <c r="G39" i="1" s="1"/>
  <c r="G40" i="1" s="1"/>
  <c r="G25" i="1" s="1"/>
  <c r="G26" i="1" s="1"/>
  <c r="U76" i="12"/>
  <c r="O76" i="12"/>
  <c r="G64" i="12"/>
  <c r="I52" i="1" s="1"/>
  <c r="K55" i="12"/>
  <c r="K8" i="12"/>
  <c r="I76" i="12"/>
  <c r="I64" i="12"/>
  <c r="O64" i="12"/>
  <c r="G55" i="12"/>
  <c r="I51" i="1" s="1"/>
  <c r="U55" i="12"/>
  <c r="K37" i="12"/>
  <c r="Q37" i="12"/>
  <c r="I37" i="12"/>
  <c r="G8" i="12"/>
  <c r="U8" i="12"/>
  <c r="I8" i="12"/>
  <c r="M76" i="12"/>
  <c r="M37" i="12"/>
  <c r="M8" i="12"/>
  <c r="G37" i="12"/>
  <c r="I50" i="1" s="1"/>
  <c r="M67" i="12"/>
  <c r="M64" i="12" s="1"/>
  <c r="M60" i="12"/>
  <c r="M55" i="12" s="1"/>
  <c r="G28" i="1" l="1"/>
  <c r="H39" i="1"/>
  <c r="G84" i="12"/>
  <c r="I49" i="1"/>
  <c r="G24" i="1"/>
  <c r="G29" i="1" s="1"/>
  <c r="I16" i="1" l="1"/>
  <c r="I21" i="1" s="1"/>
  <c r="I55" i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<sst xmlns="http://schemas.openxmlformats.org/spreadsheetml/2006/main" count="372" uniqueCount="205">
  <si>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</si>
  <si>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</si>
  <si>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</si>
  <si>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</si>
  <si>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</si>
  <si>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</si>
  <si>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</si>
  <si>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</si>
  <si>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</si>
  <si>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</si>
  <si>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</si>
  <si>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</si>
  <si>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</si>
  <si>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</si>
  <si>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</si>
  <si>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</si>
  <si>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</si>
  <si>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</si>
  <si>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</si>
  <si>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</si>
  <si>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</si>
  <si>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</si>
  <si>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</si>
  <si>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</si>
  <si>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</si>
  <si>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</si>
  <si>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</si>
  <si>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</si>
  <si>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</si>
  <si>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</si>
  <si>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</si>
  <si>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</si>
  <si>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</si>
  <si>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</si>
  <si>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</si>
  <si>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</si>
  <si>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</si>
  <si>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</si>
  <si>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</si>
  <si>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</si>
  <si>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</si>
  <si>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</si>
  <si>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</si>
  <si>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Sokolov, Karla Čapka</t>
  </si>
  <si>
    <t>Rozpočet:</t>
  </si>
  <si>
    <t>Misto</t>
  </si>
  <si>
    <t>Sokolov, K. Čapka - oprava MK a parkovací stání na p.p.č. 1122, k.ú. Sokolov</t>
  </si>
  <si>
    <t>Město Sokolov</t>
  </si>
  <si>
    <t>Rokycanova 1929</t>
  </si>
  <si>
    <t>Sokolov</t>
  </si>
  <si>
    <t>35601</t>
  </si>
  <si>
    <t>00259586</t>
  </si>
  <si>
    <t>CZ00259586</t>
  </si>
  <si>
    <t>Rozpočet</t>
  </si>
  <si>
    <t>Celkem za stavbu</t>
  </si>
  <si>
    <t>CZK</t>
  </si>
  <si>
    <t xml:space="preserve">Popis rozpočtu:  - </t>
  </si>
  <si>
    <t>Parkovací stání na p.p.č. 1122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</si>
  <si>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</si>
  <si>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</si>
  <si>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</si>
  <si>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</si>
  <si>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</si>
  <si>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</si>
  <si>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</si>
  <si>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</si>
  <si>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</si>
  <si>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</si>
  <si>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</si>
  <si>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</si>
  <si>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</si>
  <si>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</si>
  <si>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</si>
  <si>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</si>
  <si>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</si>
  <si>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</si>
  <si>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</si>
  <si>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</si>
  <si>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</si>
  <si>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</si>
  <si>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</si>
  <si>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</si>
  <si>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</si>
  <si>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</si>
  <si>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</si>
  <si>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</si>
  <si>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</si>
  <si>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</si>
  <si>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</si>
  <si>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</si>
  <si>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</si>
  <si>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</si>
  <si>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</si>
  <si>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</si>
  <si>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</si>
  <si>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</si>
  <si>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</si>
  <si>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</si>
  <si>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</si>
  <si>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</si>
  <si>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</si>
  <si>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</si>
  <si>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</si>
  <si>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>Plocha parkoviště:130,3371*0,10</t>
  </si>
  <si>
    <t>VV</t>
  </si>
  <si>
    <t>113202111R00</t>
  </si>
  <si>
    <t>Vytrhání obrub obrubníků silničních</t>
  </si>
  <si>
    <t>m</t>
  </si>
  <si>
    <t>Hrana MK:22,9943</t>
  </si>
  <si>
    <t>122202201R00</t>
  </si>
  <si>
    <t>Odkopávky pro silnice v hor. 3 do 100 m3</t>
  </si>
  <si>
    <t>Plocha parkoviště:130,3371*0,40</t>
  </si>
  <si>
    <t>122202209R00</t>
  </si>
  <si>
    <t>Příplatek za lepivost - odkop. pro silnice v hor.3</t>
  </si>
  <si>
    <t>162701105R00</t>
  </si>
  <si>
    <t>Vodorovné přemístění výkopku z hor.1-4 do 10000 m</t>
  </si>
  <si>
    <t>162701109R00</t>
  </si>
  <si>
    <t>Příplatek k vod. přemístění hor.1-4 za další 1 km</t>
  </si>
  <si>
    <t>Plocha parkoviště:130,3371*0,40*5</t>
  </si>
  <si>
    <t>171201201R00</t>
  </si>
  <si>
    <t>Uložení sypaniny na skl.-sypanina na výšku přes 2m</t>
  </si>
  <si>
    <t>199000002R00</t>
  </si>
  <si>
    <t>Poplatek za skládku horniny 1- 4</t>
  </si>
  <si>
    <t>181101102R00</t>
  </si>
  <si>
    <t>Úprava pláně v zářezech v hor. 1-4, se zhutněním</t>
  </si>
  <si>
    <t>m2</t>
  </si>
  <si>
    <t>Betonová dlažba 80 mm:59,4263</t>
  </si>
  <si>
    <t>Zatravňovací dlažba:65,8560</t>
  </si>
  <si>
    <t>Obruby:(34,8002+22,9943)*0,60</t>
  </si>
  <si>
    <t>181301101R00</t>
  </si>
  <si>
    <t>Rozprostření ornice, rovina, tl. do 10 cm do 500m2</t>
  </si>
  <si>
    <t>Obvod parkoviště:34,9943*0,75</t>
  </si>
  <si>
    <t>180402111R00</t>
  </si>
  <si>
    <t>Založení trávníku parkového výsevem v rovině</t>
  </si>
  <si>
    <t>00572410R</t>
  </si>
  <si>
    <t>Směs travní parková II. mírná zátěž PROFI, á 25 kg</t>
  </si>
  <si>
    <t>kg</t>
  </si>
  <si>
    <t>POL3_0</t>
  </si>
  <si>
    <t>Obvod parkoviště:34,9943*0,75*0,03</t>
  </si>
  <si>
    <t>185803111R00</t>
  </si>
  <si>
    <t>Ošetření trávníku v rovině</t>
  </si>
  <si>
    <t>564851113R00</t>
  </si>
  <si>
    <t>Podklad ze štěrkodrti po zhutnění tloušťky 17 cm</t>
  </si>
  <si>
    <t>564231112R00</t>
  </si>
  <si>
    <t>Podklad ze štěrkopísku po zhutnění tloušťky 11 cm</t>
  </si>
  <si>
    <t>567122111R00</t>
  </si>
  <si>
    <t>Podklad z kameniva zpev.cementem SC C8/10 tl.12 cm</t>
  </si>
  <si>
    <t>596215040R00</t>
  </si>
  <si>
    <t>Kladení zámkové dlažby tl. 8 cm do drtě tl. 4 cm</t>
  </si>
  <si>
    <t>592452655R</t>
  </si>
  <si>
    <t>Dlažba BEST KLASIKO přírodní 20x10x8, povrch STANDARD</t>
  </si>
  <si>
    <t>Betonová dlažba 80 mm:(59,4263-(4,50*8*0,10))*1,05</t>
  </si>
  <si>
    <t>59245266R</t>
  </si>
  <si>
    <t>Dlažba BEST KLASIKO barevná  20x10x8, povrch STANDARD</t>
  </si>
  <si>
    <t>VDZ V10b:4,50*8*0,10*1,05</t>
  </si>
  <si>
    <t>596921112R00</t>
  </si>
  <si>
    <t>Kladení bet.veget. dlaždic,lože 30 mm,pl.do 100 m2</t>
  </si>
  <si>
    <t>592452570R</t>
  </si>
  <si>
    <t>Dlažba zatravňovací KROSO přírodní 21/24x14/17x8cm</t>
  </si>
  <si>
    <t>Zatravňovací dlažba:65,8560*1,05</t>
  </si>
  <si>
    <t>917862111R00</t>
  </si>
  <si>
    <t>Osazení stojat. obrub.bet. s opěrou,lože z C 12/15</t>
  </si>
  <si>
    <t>Obrubníky 100x30x15:34,8002+22,9943</t>
  </si>
  <si>
    <t>59217012R</t>
  </si>
  <si>
    <t>Obrubník silniční betonový 150x300x1000 mm, přírodní</t>
  </si>
  <si>
    <t>kus</t>
  </si>
  <si>
    <t>Obrubníky 100x30x15:(34,8002+22,9943)*1,01</t>
  </si>
  <si>
    <t>914001121R00</t>
  </si>
  <si>
    <t>Osaz.svislé dopr.značky a sloupku,Al patka, základ</t>
  </si>
  <si>
    <t>IP11b:1</t>
  </si>
  <si>
    <t>40445050.AR</t>
  </si>
  <si>
    <t>Značka dopr inf IP 11-13 500/700 fól1, EG7letá</t>
  </si>
  <si>
    <t>IP11b Parkoviště, kolmé:1</t>
  </si>
  <si>
    <t>979084216R00</t>
  </si>
  <si>
    <t>Vodorovná doprava vybour. hmot po suchu do 5 km</t>
  </si>
  <si>
    <t>t</t>
  </si>
  <si>
    <t>Obrubníky:0,27</t>
  </si>
  <si>
    <t>979084219R00</t>
  </si>
  <si>
    <t>Příplatek k dopravě vybour.hmot za dalších 5 km</t>
  </si>
  <si>
    <t>Obrubníky:0,27*2</t>
  </si>
  <si>
    <t>979990113R00</t>
  </si>
  <si>
    <t>Poplatek za skládku suti-obal.kam-asfalt nad 30x30</t>
  </si>
  <si>
    <t>998223011R00</t>
  </si>
  <si>
    <t>Přesun hmot, pozemní komunikace, kryt dlážděný</t>
  </si>
  <si>
    <t>Zemní práce:0,00079</t>
  </si>
  <si>
    <t>Komunikace:113,41883</t>
  </si>
  <si>
    <t>Doplňující práce na komunikaci:13,43576</t>
  </si>
  <si>
    <t>005 11-1021.R</t>
  </si>
  <si>
    <t>Vytyčení inženýrských sítí</t>
  </si>
  <si>
    <t>Soubor</t>
  </si>
  <si>
    <t>POL99_0</t>
  </si>
  <si>
    <t>005 11-1020.R</t>
  </si>
  <si>
    <t>Vytyčení stavby</t>
  </si>
  <si>
    <t>004 11-1010.R</t>
  </si>
  <si>
    <t xml:space="preserve">Průzkumné práce </t>
  </si>
  <si>
    <t>005 21-1030.R</t>
  </si>
  <si>
    <t xml:space="preserve">Dočasná dopravní opatření </t>
  </si>
  <si>
    <t>005 21-1020.R</t>
  </si>
  <si>
    <t>Ochrana stávaj. inženýrských sítí na staveništi</t>
  </si>
  <si>
    <t>005 24-1020.R</t>
  </si>
  <si>
    <t xml:space="preserve">Geodetické zaměření skutečného provedení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</si>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</sst>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D19" sqref="D19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T+kbO83aZYrPmLFlgTfC7NZOhNbKRDBEB/5oZhLN9RwmFtg3Fbdm6ItuoZG4hPDeKy1A6tUdHhcbaxsiKqUHIg==" saltValue="vaGpULkmohVHWl3Lfb09rQ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8"/>
  <sheetViews>
    <sheetView showGridLines="0" topLeftCell="B53" zoomScaleNormal="100" zoomScaleSheetLayoutView="75" workbookViewId="0">
      <selection activeCell="D95" sqref="D9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36</v>
      </c>
      <c r="B1" s="220" t="s">
        <v>42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3"/>
      <c r="B2" s="71" t="s">
        <v>40</v>
      </c>
      <c r="C2" s="72"/>
      <c r="D2" s="205" t="s">
        <v>46</v>
      </c>
      <c r="E2" s="206"/>
      <c r="F2" s="206"/>
      <c r="G2" s="206"/>
      <c r="H2" s="206"/>
      <c r="I2" s="206"/>
      <c r="J2" s="207"/>
      <c r="O2" s="1"/>
    </row>
    <row r="3" spans="1:15" ht="23.25" customHeight="1" x14ac:dyDescent="0.2">
      <c r="A3" s="3"/>
      <c r="B3" s="73" t="s">
        <v>45</v>
      </c>
      <c r="C3" s="74"/>
      <c r="D3" s="233" t="s">
        <v>43</v>
      </c>
      <c r="E3" s="234"/>
      <c r="F3" s="234"/>
      <c r="G3" s="234"/>
      <c r="H3" s="234"/>
      <c r="I3" s="234"/>
      <c r="J3" s="235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47</v>
      </c>
      <c r="E5" s="23"/>
      <c r="F5" s="23"/>
      <c r="G5" s="23"/>
      <c r="H5" s="25" t="s">
        <v>33</v>
      </c>
      <c r="I5" s="80" t="s">
        <v>51</v>
      </c>
      <c r="J5" s="9"/>
    </row>
    <row r="6" spans="1:15" ht="15.75" customHeight="1" x14ac:dyDescent="0.2">
      <c r="A6" s="3"/>
      <c r="B6" s="35"/>
      <c r="C6" s="23"/>
      <c r="D6" s="80" t="s">
        <v>48</v>
      </c>
      <c r="E6" s="23"/>
      <c r="F6" s="23"/>
      <c r="G6" s="23"/>
      <c r="H6" s="25" t="s">
        <v>34</v>
      </c>
      <c r="I6" s="80" t="s">
        <v>52</v>
      </c>
      <c r="J6" s="9"/>
    </row>
    <row r="7" spans="1:15" ht="15.75" customHeight="1" x14ac:dyDescent="0.2">
      <c r="A7" s="3"/>
      <c r="B7" s="36"/>
      <c r="C7" s="81" t="s">
        <v>50</v>
      </c>
      <c r="D7" s="70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2"/>
      <c r="E11" s="212"/>
      <c r="F11" s="212"/>
      <c r="G11" s="212"/>
      <c r="H11" s="25" t="s">
        <v>33</v>
      </c>
      <c r="I11" s="82"/>
      <c r="J11" s="9"/>
    </row>
    <row r="12" spans="1:15" ht="15.75" customHeight="1" x14ac:dyDescent="0.2">
      <c r="A12" s="3"/>
      <c r="B12" s="35"/>
      <c r="C12" s="23"/>
      <c r="D12" s="231"/>
      <c r="E12" s="231"/>
      <c r="F12" s="231"/>
      <c r="G12" s="231"/>
      <c r="H12" s="25" t="s">
        <v>34</v>
      </c>
      <c r="I12" s="82"/>
      <c r="J12" s="9"/>
    </row>
    <row r="13" spans="1:15" ht="15.75" customHeight="1" x14ac:dyDescent="0.2">
      <c r="A13" s="3"/>
      <c r="B13" s="36"/>
      <c r="C13" s="83"/>
      <c r="D13" s="232"/>
      <c r="E13" s="232"/>
      <c r="F13" s="232"/>
      <c r="G13" s="232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11"/>
      <c r="F15" s="211"/>
      <c r="G15" s="229"/>
      <c r="H15" s="229"/>
      <c r="I15" s="229" t="s">
        <v>28</v>
      </c>
      <c r="J15" s="230"/>
    </row>
    <row r="16" spans="1:15" ht="23.25" customHeight="1" x14ac:dyDescent="0.2">
      <c r="A16" s="130" t="s">
        <v>23</v>
      </c>
      <c r="B16" s="131" t="s">
        <v>23</v>
      </c>
      <c r="C16" s="48"/>
      <c r="D16" s="49"/>
      <c r="E16" s="208"/>
      <c r="F16" s="209"/>
      <c r="G16" s="208"/>
      <c r="H16" s="209"/>
      <c r="I16" s="208">
        <f>SUMIF(F49:F54,A16,I49:I54)+SUMIF(F49:F54,"PSU",I49:I54)</f>
        <v>0</v>
      </c>
      <c r="J16" s="210"/>
    </row>
    <row r="17" spans="1:10" ht="23.25" customHeight="1" x14ac:dyDescent="0.2">
      <c r="A17" s="130" t="s">
        <v>24</v>
      </c>
      <c r="B17" s="131" t="s">
        <v>24</v>
      </c>
      <c r="C17" s="48"/>
      <c r="D17" s="49"/>
      <c r="E17" s="208"/>
      <c r="F17" s="209"/>
      <c r="G17" s="208"/>
      <c r="H17" s="209"/>
      <c r="I17" s="208">
        <f>SUMIF(F49:F54,A17,I49:I54)</f>
        <v>0</v>
      </c>
      <c r="J17" s="210"/>
    </row>
    <row r="18" spans="1:10" ht="23.25" customHeight="1" x14ac:dyDescent="0.2">
      <c r="A18" s="130" t="s">
        <v>25</v>
      </c>
      <c r="B18" s="131" t="s">
        <v>25</v>
      </c>
      <c r="C18" s="48"/>
      <c r="D18" s="49"/>
      <c r="E18" s="208"/>
      <c r="F18" s="209"/>
      <c r="G18" s="208"/>
      <c r="H18" s="209"/>
      <c r="I18" s="208">
        <f>SUMIF(F49:F54,A18,I49:I54)</f>
        <v>0</v>
      </c>
      <c r="J18" s="210"/>
    </row>
    <row r="19" spans="1:10" ht="23.25" customHeight="1" x14ac:dyDescent="0.2">
      <c r="A19" s="130" t="s">
        <v>70</v>
      </c>
      <c r="B19" s="131" t="s">
        <v>26</v>
      </c>
      <c r="C19" s="48"/>
      <c r="D19" s="49"/>
      <c r="E19" s="208"/>
      <c r="F19" s="209"/>
      <c r="G19" s="208"/>
      <c r="H19" s="209"/>
      <c r="I19" s="208">
        <f>SUMIF(F49:F54,A19,I49:I54)</f>
        <v>0</v>
      </c>
      <c r="J19" s="210"/>
    </row>
    <row r="20" spans="1:10" ht="23.25" customHeight="1" x14ac:dyDescent="0.2">
      <c r="A20" s="130" t="s">
        <v>71</v>
      </c>
      <c r="B20" s="131" t="s">
        <v>27</v>
      </c>
      <c r="C20" s="48"/>
      <c r="D20" s="49"/>
      <c r="E20" s="208"/>
      <c r="F20" s="209"/>
      <c r="G20" s="208"/>
      <c r="H20" s="209"/>
      <c r="I20" s="208">
        <f>SUMIF(F49:F54,A20,I49:I54)</f>
        <v>0</v>
      </c>
      <c r="J20" s="210"/>
    </row>
    <row r="21" spans="1:10" ht="23.25" customHeight="1" x14ac:dyDescent="0.2">
      <c r="A21" s="3"/>
      <c r="B21" s="64" t="s">
        <v>28</v>
      </c>
      <c r="C21" s="65"/>
      <c r="D21" s="66"/>
      <c r="E21" s="218"/>
      <c r="F21" s="227"/>
      <c r="G21" s="218"/>
      <c r="H21" s="227"/>
      <c r="I21" s="218">
        <f>SUM(I16:J20)</f>
        <v>0</v>
      </c>
      <c r="J21" s="219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216">
        <f>ZakladDPHSniVypocet</f>
        <v>0</v>
      </c>
      <c r="H23" s="217"/>
      <c r="I23" s="217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4">
        <f>ZakladDPHSni*SazbaDPH1/100</f>
        <v>0</v>
      </c>
      <c r="H24" s="215"/>
      <c r="I24" s="215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16">
        <f>ZakladDPHZaklVypocet</f>
        <v>0</v>
      </c>
      <c r="H25" s="217"/>
      <c r="I25" s="217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3">
        <f>ZakladDPHZakl*SazbaDPH2/100</f>
        <v>0</v>
      </c>
      <c r="H26" s="224"/>
      <c r="I26" s="224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25">
        <f>0</f>
        <v>0</v>
      </c>
      <c r="H27" s="225"/>
      <c r="I27" s="225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228">
        <f>ZakladDPHSniVypocet+ZakladDPHZaklVypocet</f>
        <v>0</v>
      </c>
      <c r="H28" s="228"/>
      <c r="I28" s="228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226">
        <f>ZakladDPHSni+DPHSni+ZakladDPHZakl+DPHZakl+Zaokrouhleni</f>
        <v>0</v>
      </c>
      <c r="H29" s="226"/>
      <c r="I29" s="226"/>
      <c r="J29" s="108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44845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13" t="s">
        <v>2</v>
      </c>
      <c r="E35" s="213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52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52" ht="25.5" hidden="1" customHeight="1" x14ac:dyDescent="0.2">
      <c r="A39" s="86">
        <v>1</v>
      </c>
      <c r="B39" s="92" t="s">
        <v>53</v>
      </c>
      <c r="C39" s="195" t="s">
        <v>46</v>
      </c>
      <c r="D39" s="196"/>
      <c r="E39" s="196"/>
      <c r="F39" s="97">
        <f>'Rozpočet Pol'!AC84</f>
        <v>0</v>
      </c>
      <c r="G39" s="98">
        <f>'Rozpočet Pol'!AD84</f>
        <v>0</v>
      </c>
      <c r="H39" s="99">
        <f>(F39*SazbaDPH1/100)+(G39*SazbaDPH2/100)</f>
        <v>0</v>
      </c>
      <c r="I39" s="99">
        <f>F39+G39+H39</f>
        <v>0</v>
      </c>
      <c r="J39" s="93" t="str">
        <f>IF(CenaCelkemVypocet=0,"",I39/CenaCelkemVypocet*100)</f>
        <v/>
      </c>
    </row>
    <row r="40" spans="1:52" ht="25.5" hidden="1" customHeight="1" x14ac:dyDescent="0.2">
      <c r="A40" s="86"/>
      <c r="B40" s="197" t="s">
        <v>54</v>
      </c>
      <c r="C40" s="198"/>
      <c r="D40" s="198"/>
      <c r="E40" s="199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>
        <f>SUMIF(A39:A39,"=1",J39:J39)</f>
        <v>0</v>
      </c>
    </row>
    <row r="42" spans="1:52" x14ac:dyDescent="0.2">
      <c r="B42" t="s">
        <v>56</v>
      </c>
    </row>
    <row r="43" spans="1:52" x14ac:dyDescent="0.2">
      <c r="B43" s="200" t="s">
        <v>57</v>
      </c>
      <c r="C43" s="200"/>
      <c r="D43" s="200"/>
      <c r="E43" s="200"/>
      <c r="F43" s="200"/>
      <c r="G43" s="200"/>
      <c r="H43" s="200"/>
      <c r="I43" s="200"/>
      <c r="J43" s="200"/>
      <c r="AZ43" s="109" t="str">
        <f>B43</f>
        <v>Parkovací stání na p.p.č. 1122</v>
      </c>
    </row>
    <row r="46" spans="1:52" ht="15.75" x14ac:dyDescent="0.25">
      <c r="B46" s="110" t="s">
        <v>58</v>
      </c>
    </row>
    <row r="48" spans="1:52" ht="25.5" customHeight="1" x14ac:dyDescent="0.2">
      <c r="A48" s="111"/>
      <c r="B48" s="115" t="s">
        <v>16</v>
      </c>
      <c r="C48" s="115" t="s">
        <v>5</v>
      </c>
      <c r="D48" s="116"/>
      <c r="E48" s="116"/>
      <c r="F48" s="119" t="s">
        <v>59</v>
      </c>
      <c r="G48" s="119"/>
      <c r="H48" s="119"/>
      <c r="I48" s="201" t="s">
        <v>28</v>
      </c>
      <c r="J48" s="201"/>
    </row>
    <row r="49" spans="1:10" ht="25.5" customHeight="1" x14ac:dyDescent="0.2">
      <c r="A49" s="112"/>
      <c r="B49" s="120" t="s">
        <v>60</v>
      </c>
      <c r="C49" s="203" t="s">
        <v>61</v>
      </c>
      <c r="D49" s="204"/>
      <c r="E49" s="204"/>
      <c r="F49" s="122" t="s">
        <v>23</v>
      </c>
      <c r="G49" s="123"/>
      <c r="H49" s="123"/>
      <c r="I49" s="202">
        <f>'Rozpočet Pol'!G8</f>
        <v>0</v>
      </c>
      <c r="J49" s="202"/>
    </row>
    <row r="50" spans="1:10" ht="25.5" customHeight="1" x14ac:dyDescent="0.2">
      <c r="A50" s="112"/>
      <c r="B50" s="114" t="s">
        <v>62</v>
      </c>
      <c r="C50" s="189" t="s">
        <v>63</v>
      </c>
      <c r="D50" s="190"/>
      <c r="E50" s="190"/>
      <c r="F50" s="124" t="s">
        <v>23</v>
      </c>
      <c r="G50" s="125"/>
      <c r="H50" s="125"/>
      <c r="I50" s="188">
        <f>'Rozpočet Pol'!G37</f>
        <v>0</v>
      </c>
      <c r="J50" s="188"/>
    </row>
    <row r="51" spans="1:10" ht="25.5" customHeight="1" x14ac:dyDescent="0.2">
      <c r="A51" s="112"/>
      <c r="B51" s="114" t="s">
        <v>64</v>
      </c>
      <c r="C51" s="189" t="s">
        <v>65</v>
      </c>
      <c r="D51" s="190"/>
      <c r="E51" s="190"/>
      <c r="F51" s="124" t="s">
        <v>23</v>
      </c>
      <c r="G51" s="125"/>
      <c r="H51" s="125"/>
      <c r="I51" s="188">
        <f>'Rozpočet Pol'!G55</f>
        <v>0</v>
      </c>
      <c r="J51" s="188"/>
    </row>
    <row r="52" spans="1:10" ht="25.5" customHeight="1" x14ac:dyDescent="0.2">
      <c r="A52" s="112"/>
      <c r="B52" s="114" t="s">
        <v>66</v>
      </c>
      <c r="C52" s="189" t="s">
        <v>67</v>
      </c>
      <c r="D52" s="190"/>
      <c r="E52" s="190"/>
      <c r="F52" s="124" t="s">
        <v>23</v>
      </c>
      <c r="G52" s="125"/>
      <c r="H52" s="125"/>
      <c r="I52" s="188">
        <f>'Rozpočet Pol'!G64</f>
        <v>0</v>
      </c>
      <c r="J52" s="188"/>
    </row>
    <row r="53" spans="1:10" ht="25.5" customHeight="1" x14ac:dyDescent="0.2">
      <c r="A53" s="112"/>
      <c r="B53" s="114" t="s">
        <v>68</v>
      </c>
      <c r="C53" s="189" t="s">
        <v>69</v>
      </c>
      <c r="D53" s="190"/>
      <c r="E53" s="190"/>
      <c r="F53" s="124" t="s">
        <v>23</v>
      </c>
      <c r="G53" s="125"/>
      <c r="H53" s="125"/>
      <c r="I53" s="188">
        <f>'Rozpočet Pol'!G71</f>
        <v>0</v>
      </c>
      <c r="J53" s="188"/>
    </row>
    <row r="54" spans="1:10" ht="25.5" customHeight="1" x14ac:dyDescent="0.2">
      <c r="A54" s="112"/>
      <c r="B54" s="121" t="s">
        <v>70</v>
      </c>
      <c r="C54" s="192" t="s">
        <v>26</v>
      </c>
      <c r="D54" s="193"/>
      <c r="E54" s="193"/>
      <c r="F54" s="126" t="s">
        <v>70</v>
      </c>
      <c r="G54" s="127"/>
      <c r="H54" s="127"/>
      <c r="I54" s="191">
        <f>'Rozpočet Pol'!G76</f>
        <v>0</v>
      </c>
      <c r="J54" s="191"/>
    </row>
    <row r="55" spans="1:10" ht="25.5" customHeight="1" x14ac:dyDescent="0.2">
      <c r="A55" s="113"/>
      <c r="B55" s="117" t="s">
        <v>1</v>
      </c>
      <c r="C55" s="117"/>
      <c r="D55" s="118"/>
      <c r="E55" s="118"/>
      <c r="F55" s="128"/>
      <c r="G55" s="129"/>
      <c r="H55" s="129"/>
      <c r="I55" s="194">
        <f>SUM(I49:I54)</f>
        <v>0</v>
      </c>
      <c r="J55" s="194"/>
    </row>
    <row r="56" spans="1:10" x14ac:dyDescent="0.2">
      <c r="F56" s="85"/>
      <c r="G56" s="85"/>
      <c r="H56" s="85"/>
      <c r="I56" s="85"/>
      <c r="J56" s="85"/>
    </row>
    <row r="57" spans="1:10" x14ac:dyDescent="0.2">
      <c r="F57" s="85"/>
      <c r="G57" s="85"/>
      <c r="H57" s="85"/>
      <c r="I57" s="85"/>
      <c r="J57" s="85"/>
    </row>
    <row r="58" spans="1:10" x14ac:dyDescent="0.2">
      <c r="F58" s="85"/>
      <c r="G58" s="85"/>
      <c r="H58" s="85"/>
      <c r="I58" s="85"/>
      <c r="J58" s="85"/>
    </row>
  </sheetData>
  <sheetProtection algorithmName="SHA-512" hashValue="altR2ABUDlUIf3fGuoTj2pjPehBMbgFVEYbGMTcjXvXoyYhL2wP571k1bW2taXPBRwG7NfoDCcj0bJiJFhijmw==" saltValue="GSCbiLl2hAlwrJX51XjQl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69" t="s">
        <v>41</v>
      </c>
      <c r="B2" s="68"/>
      <c r="C2" s="238"/>
      <c r="D2" s="238"/>
      <c r="E2" s="238"/>
      <c r="F2" s="238"/>
      <c r="G2" s="239"/>
    </row>
    <row r="3" spans="1:7" ht="24.95" hidden="1" customHeight="1" x14ac:dyDescent="0.2">
      <c r="A3" s="69" t="s">
        <v>7</v>
      </c>
      <c r="B3" s="68"/>
      <c r="C3" s="238"/>
      <c r="D3" s="238"/>
      <c r="E3" s="238"/>
      <c r="F3" s="238"/>
      <c r="G3" s="239"/>
    </row>
    <row r="4" spans="1:7" ht="24.95" hidden="1" customHeight="1" x14ac:dyDescent="0.2">
      <c r="A4" s="69" t="s">
        <v>8</v>
      </c>
      <c r="B4" s="68"/>
      <c r="C4" s="238"/>
      <c r="D4" s="238"/>
      <c r="E4" s="238"/>
      <c r="F4" s="238"/>
      <c r="G4" s="23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4"/>
  <sheetViews>
    <sheetView topLeftCell="A7" workbookViewId="0">
      <selection activeCell="Y11" sqref="Y11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38.28515625" style="8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0" t="s">
        <v>6</v>
      </c>
      <c r="B1" s="240"/>
      <c r="C1" s="240"/>
      <c r="D1" s="240"/>
      <c r="E1" s="240"/>
      <c r="F1" s="240"/>
      <c r="G1" s="240"/>
      <c r="AE1" t="s">
        <v>73</v>
      </c>
    </row>
    <row r="2" spans="1:60" ht="24.95" customHeight="1" x14ac:dyDescent="0.2">
      <c r="A2" s="134" t="s">
        <v>72</v>
      </c>
      <c r="B2" s="132"/>
      <c r="C2" s="241" t="s">
        <v>46</v>
      </c>
      <c r="D2" s="242"/>
      <c r="E2" s="242"/>
      <c r="F2" s="242"/>
      <c r="G2" s="243"/>
      <c r="AE2" t="s">
        <v>74</v>
      </c>
    </row>
    <row r="3" spans="1:60" ht="24.95" customHeight="1" x14ac:dyDescent="0.2">
      <c r="A3" s="135" t="s">
        <v>7</v>
      </c>
      <c r="B3" s="133"/>
      <c r="C3" s="244" t="s">
        <v>43</v>
      </c>
      <c r="D3" s="245"/>
      <c r="E3" s="245"/>
      <c r="F3" s="245"/>
      <c r="G3" s="246"/>
      <c r="AE3" t="s">
        <v>75</v>
      </c>
    </row>
    <row r="4" spans="1:60" ht="24.95" hidden="1" customHeight="1" x14ac:dyDescent="0.2">
      <c r="A4" s="135" t="s">
        <v>8</v>
      </c>
      <c r="B4" s="133"/>
      <c r="C4" s="244"/>
      <c r="D4" s="245"/>
      <c r="E4" s="245"/>
      <c r="F4" s="245"/>
      <c r="G4" s="246"/>
      <c r="AE4" t="s">
        <v>76</v>
      </c>
    </row>
    <row r="5" spans="1:60" hidden="1" x14ac:dyDescent="0.2">
      <c r="A5" s="136" t="s">
        <v>77</v>
      </c>
      <c r="B5" s="137"/>
      <c r="C5" s="137"/>
      <c r="D5" s="138"/>
      <c r="E5" s="138"/>
      <c r="F5" s="138"/>
      <c r="G5" s="139"/>
      <c r="AE5" t="s">
        <v>78</v>
      </c>
    </row>
    <row r="7" spans="1:60" ht="38.25" x14ac:dyDescent="0.2">
      <c r="A7" s="144" t="s">
        <v>79</v>
      </c>
      <c r="B7" s="145" t="s">
        <v>80</v>
      </c>
      <c r="C7" s="145" t="s">
        <v>81</v>
      </c>
      <c r="D7" s="144" t="s">
        <v>82</v>
      </c>
      <c r="E7" s="144" t="s">
        <v>83</v>
      </c>
      <c r="F7" s="140" t="s">
        <v>84</v>
      </c>
      <c r="G7" s="161" t="s">
        <v>28</v>
      </c>
      <c r="H7" s="162" t="s">
        <v>29</v>
      </c>
      <c r="I7" s="162" t="s">
        <v>85</v>
      </c>
      <c r="J7" s="162" t="s">
        <v>30</v>
      </c>
      <c r="K7" s="162" t="s">
        <v>86</v>
      </c>
      <c r="L7" s="162" t="s">
        <v>87</v>
      </c>
      <c r="M7" s="162" t="s">
        <v>88</v>
      </c>
      <c r="N7" s="162" t="s">
        <v>89</v>
      </c>
      <c r="O7" s="162" t="s">
        <v>90</v>
      </c>
      <c r="P7" s="162" t="s">
        <v>91</v>
      </c>
      <c r="Q7" s="162" t="s">
        <v>92</v>
      </c>
      <c r="R7" s="162" t="s">
        <v>93</v>
      </c>
      <c r="S7" s="162" t="s">
        <v>94</v>
      </c>
      <c r="T7" s="162" t="s">
        <v>95</v>
      </c>
      <c r="U7" s="147" t="s">
        <v>96</v>
      </c>
    </row>
    <row r="8" spans="1:60" x14ac:dyDescent="0.2">
      <c r="A8" s="163" t="s">
        <v>97</v>
      </c>
      <c r="B8" s="164" t="s">
        <v>60</v>
      </c>
      <c r="C8" s="165" t="s">
        <v>61</v>
      </c>
      <c r="D8" s="166"/>
      <c r="E8" s="167"/>
      <c r="F8" s="168"/>
      <c r="G8" s="168">
        <f>SUMIF(AE9:AE36,"&lt;&gt;NOR",G9:G36)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46"/>
      <c r="O8" s="146">
        <f>SUM(O9:O36)</f>
        <v>7.9000000000000001E-4</v>
      </c>
      <c r="P8" s="146"/>
      <c r="Q8" s="146">
        <f>SUM(Q9:Q36)</f>
        <v>6.2084599999999996</v>
      </c>
      <c r="R8" s="146"/>
      <c r="S8" s="146"/>
      <c r="T8" s="163"/>
      <c r="U8" s="146">
        <f>SUM(U9:U36)</f>
        <v>39.870000000000005</v>
      </c>
      <c r="AE8" t="s">
        <v>98</v>
      </c>
    </row>
    <row r="9" spans="1:60" outlineLevel="1" x14ac:dyDescent="0.2">
      <c r="A9" s="142">
        <v>1</v>
      </c>
      <c r="B9" s="142" t="s">
        <v>99</v>
      </c>
      <c r="C9" s="180" t="s">
        <v>100</v>
      </c>
      <c r="D9" s="148" t="s">
        <v>101</v>
      </c>
      <c r="E9" s="155">
        <v>13.033709999999999</v>
      </c>
      <c r="F9" s="158"/>
      <c r="G9" s="159">
        <f>ROUND(E9*F9,2)</f>
        <v>0</v>
      </c>
      <c r="H9" s="158"/>
      <c r="I9" s="159">
        <f>ROUND(E9*H9,2)</f>
        <v>0</v>
      </c>
      <c r="J9" s="158"/>
      <c r="K9" s="159">
        <f>ROUND(E9*J9,2)</f>
        <v>0</v>
      </c>
      <c r="L9" s="159">
        <v>21</v>
      </c>
      <c r="M9" s="159">
        <f>G9*(1+L9/100)</f>
        <v>0</v>
      </c>
      <c r="N9" s="149">
        <v>0</v>
      </c>
      <c r="O9" s="149">
        <f>ROUND(E9*N9,5)</f>
        <v>0</v>
      </c>
      <c r="P9" s="149">
        <v>0</v>
      </c>
      <c r="Q9" s="149">
        <f>ROUND(E9*P9,5)</f>
        <v>0</v>
      </c>
      <c r="R9" s="149"/>
      <c r="S9" s="149"/>
      <c r="T9" s="150">
        <v>9.7000000000000003E-2</v>
      </c>
      <c r="U9" s="149">
        <f>ROUND(E9*T9,2)</f>
        <v>1.26</v>
      </c>
      <c r="V9" s="141"/>
      <c r="W9" s="141"/>
      <c r="X9" s="141"/>
      <c r="Y9" s="141"/>
      <c r="Z9" s="141"/>
      <c r="AA9" s="141"/>
      <c r="AB9" s="141"/>
      <c r="AC9" s="141"/>
      <c r="AD9" s="141"/>
      <c r="AE9" s="141" t="s">
        <v>102</v>
      </c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1" x14ac:dyDescent="0.2">
      <c r="A10" s="142"/>
      <c r="B10" s="142"/>
      <c r="C10" s="181" t="s">
        <v>103</v>
      </c>
      <c r="D10" s="151"/>
      <c r="E10" s="156">
        <v>13.033709999999999</v>
      </c>
      <c r="F10" s="159"/>
      <c r="G10" s="159"/>
      <c r="H10" s="159"/>
      <c r="I10" s="159"/>
      <c r="J10" s="159"/>
      <c r="K10" s="159"/>
      <c r="L10" s="159"/>
      <c r="M10" s="159"/>
      <c r="N10" s="149"/>
      <c r="O10" s="149"/>
      <c r="P10" s="149"/>
      <c r="Q10" s="149"/>
      <c r="R10" s="149"/>
      <c r="S10" s="149"/>
      <c r="T10" s="150"/>
      <c r="U10" s="149"/>
      <c r="V10" s="141"/>
      <c r="W10" s="141"/>
      <c r="X10" s="141"/>
      <c r="Y10" s="141"/>
      <c r="Z10" s="141"/>
      <c r="AA10" s="141"/>
      <c r="AB10" s="141"/>
      <c r="AC10" s="141"/>
      <c r="AD10" s="141"/>
      <c r="AE10" s="141" t="s">
        <v>104</v>
      </c>
      <c r="AF10" s="141">
        <v>0</v>
      </c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1" x14ac:dyDescent="0.2">
      <c r="A11" s="142">
        <v>2</v>
      </c>
      <c r="B11" s="142" t="s">
        <v>105</v>
      </c>
      <c r="C11" s="180" t="s">
        <v>106</v>
      </c>
      <c r="D11" s="148" t="s">
        <v>107</v>
      </c>
      <c r="E11" s="155">
        <v>22.994299999999999</v>
      </c>
      <c r="F11" s="158"/>
      <c r="G11" s="159">
        <f>ROUND(E11*F11,2)</f>
        <v>0</v>
      </c>
      <c r="H11" s="158"/>
      <c r="I11" s="159">
        <f>ROUND(E11*H11,2)</f>
        <v>0</v>
      </c>
      <c r="J11" s="158"/>
      <c r="K11" s="159">
        <f>ROUND(E11*J11,2)</f>
        <v>0</v>
      </c>
      <c r="L11" s="159">
        <v>21</v>
      </c>
      <c r="M11" s="159">
        <f>G11*(1+L11/100)</f>
        <v>0</v>
      </c>
      <c r="N11" s="149">
        <v>0</v>
      </c>
      <c r="O11" s="149">
        <f>ROUND(E11*N11,5)</f>
        <v>0</v>
      </c>
      <c r="P11" s="149">
        <v>0.27</v>
      </c>
      <c r="Q11" s="149">
        <f>ROUND(E11*P11,5)</f>
        <v>6.2084599999999996</v>
      </c>
      <c r="R11" s="149"/>
      <c r="S11" s="149"/>
      <c r="T11" s="150">
        <v>0.123</v>
      </c>
      <c r="U11" s="149">
        <f>ROUND(E11*T11,2)</f>
        <v>2.83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 t="s">
        <v>102</v>
      </c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outlineLevel="1" x14ac:dyDescent="0.2">
      <c r="A12" s="142"/>
      <c r="B12" s="142"/>
      <c r="C12" s="181" t="s">
        <v>108</v>
      </c>
      <c r="D12" s="151"/>
      <c r="E12" s="156">
        <v>22.994299999999999</v>
      </c>
      <c r="F12" s="159"/>
      <c r="G12" s="159"/>
      <c r="H12" s="159"/>
      <c r="I12" s="159"/>
      <c r="J12" s="159"/>
      <c r="K12" s="159"/>
      <c r="L12" s="159"/>
      <c r="M12" s="159"/>
      <c r="N12" s="149"/>
      <c r="O12" s="149"/>
      <c r="P12" s="149"/>
      <c r="Q12" s="149"/>
      <c r="R12" s="149"/>
      <c r="S12" s="149"/>
      <c r="T12" s="150"/>
      <c r="U12" s="149"/>
      <c r="V12" s="141"/>
      <c r="W12" s="141"/>
      <c r="X12" s="141"/>
      <c r="Y12" s="141"/>
      <c r="Z12" s="141"/>
      <c r="AA12" s="141"/>
      <c r="AB12" s="141"/>
      <c r="AC12" s="141"/>
      <c r="AD12" s="141"/>
      <c r="AE12" s="141" t="s">
        <v>104</v>
      </c>
      <c r="AF12" s="141">
        <v>0</v>
      </c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outlineLevel="1" x14ac:dyDescent="0.2">
      <c r="A13" s="142">
        <v>3</v>
      </c>
      <c r="B13" s="142" t="s">
        <v>109</v>
      </c>
      <c r="C13" s="180" t="s">
        <v>110</v>
      </c>
      <c r="D13" s="148" t="s">
        <v>101</v>
      </c>
      <c r="E13" s="155">
        <v>52.134839999999997</v>
      </c>
      <c r="F13" s="158"/>
      <c r="G13" s="159">
        <f>ROUND(E13*F13,2)</f>
        <v>0</v>
      </c>
      <c r="H13" s="158"/>
      <c r="I13" s="159">
        <f>ROUND(E13*H13,2)</f>
        <v>0</v>
      </c>
      <c r="J13" s="158"/>
      <c r="K13" s="159">
        <f>ROUND(E13*J13,2)</f>
        <v>0</v>
      </c>
      <c r="L13" s="159">
        <v>21</v>
      </c>
      <c r="M13" s="159">
        <f>G13*(1+L13/100)</f>
        <v>0</v>
      </c>
      <c r="N13" s="149">
        <v>0</v>
      </c>
      <c r="O13" s="149">
        <f>ROUND(E13*N13,5)</f>
        <v>0</v>
      </c>
      <c r="P13" s="149">
        <v>0</v>
      </c>
      <c r="Q13" s="149">
        <f>ROUND(E13*P13,5)</f>
        <v>0</v>
      </c>
      <c r="R13" s="149"/>
      <c r="S13" s="149"/>
      <c r="T13" s="150">
        <v>0.42199999999999999</v>
      </c>
      <c r="U13" s="149">
        <f>ROUND(E13*T13,2)</f>
        <v>22</v>
      </c>
      <c r="V13" s="141"/>
      <c r="W13" s="141"/>
      <c r="X13" s="141"/>
      <c r="Y13" s="141"/>
      <c r="Z13" s="141"/>
      <c r="AA13" s="141"/>
      <c r="AB13" s="141"/>
      <c r="AC13" s="141"/>
      <c r="AD13" s="141"/>
      <c r="AE13" s="141" t="s">
        <v>102</v>
      </c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outlineLevel="1" x14ac:dyDescent="0.2">
      <c r="A14" s="142"/>
      <c r="B14" s="142"/>
      <c r="C14" s="181" t="s">
        <v>111</v>
      </c>
      <c r="D14" s="151"/>
      <c r="E14" s="156">
        <v>52.134839999999997</v>
      </c>
      <c r="F14" s="159"/>
      <c r="G14" s="159"/>
      <c r="H14" s="159"/>
      <c r="I14" s="159"/>
      <c r="J14" s="159"/>
      <c r="K14" s="159"/>
      <c r="L14" s="159"/>
      <c r="M14" s="159"/>
      <c r="N14" s="149"/>
      <c r="O14" s="149"/>
      <c r="P14" s="149"/>
      <c r="Q14" s="149"/>
      <c r="R14" s="149"/>
      <c r="S14" s="149"/>
      <c r="T14" s="150"/>
      <c r="U14" s="149"/>
      <c r="V14" s="141"/>
      <c r="W14" s="141"/>
      <c r="X14" s="141"/>
      <c r="Y14" s="141"/>
      <c r="Z14" s="141"/>
      <c r="AA14" s="141"/>
      <c r="AB14" s="141"/>
      <c r="AC14" s="141"/>
      <c r="AD14" s="141"/>
      <c r="AE14" s="141" t="s">
        <v>104</v>
      </c>
      <c r="AF14" s="141">
        <v>0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outlineLevel="1" x14ac:dyDescent="0.2">
      <c r="A15" s="142">
        <v>4</v>
      </c>
      <c r="B15" s="142" t="s">
        <v>112</v>
      </c>
      <c r="C15" s="180" t="s">
        <v>113</v>
      </c>
      <c r="D15" s="148" t="s">
        <v>101</v>
      </c>
      <c r="E15" s="155">
        <v>52.134839999999997</v>
      </c>
      <c r="F15" s="158"/>
      <c r="G15" s="159">
        <f>ROUND(E15*F15,2)</f>
        <v>0</v>
      </c>
      <c r="H15" s="158"/>
      <c r="I15" s="159">
        <f>ROUND(E15*H15,2)</f>
        <v>0</v>
      </c>
      <c r="J15" s="158"/>
      <c r="K15" s="159">
        <f>ROUND(E15*J15,2)</f>
        <v>0</v>
      </c>
      <c r="L15" s="159">
        <v>21</v>
      </c>
      <c r="M15" s="159">
        <f>G15*(1+L15/100)</f>
        <v>0</v>
      </c>
      <c r="N15" s="149">
        <v>0</v>
      </c>
      <c r="O15" s="149">
        <f>ROUND(E15*N15,5)</f>
        <v>0</v>
      </c>
      <c r="P15" s="149">
        <v>0</v>
      </c>
      <c r="Q15" s="149">
        <f>ROUND(E15*P15,5)</f>
        <v>0</v>
      </c>
      <c r="R15" s="149"/>
      <c r="S15" s="149"/>
      <c r="T15" s="150">
        <v>8.7999999999999995E-2</v>
      </c>
      <c r="U15" s="149">
        <f>ROUND(E15*T15,2)</f>
        <v>4.59</v>
      </c>
      <c r="V15" s="141"/>
      <c r="W15" s="141"/>
      <c r="X15" s="141"/>
      <c r="Y15" s="141"/>
      <c r="Z15" s="141"/>
      <c r="AA15" s="141"/>
      <c r="AB15" s="141"/>
      <c r="AC15" s="141"/>
      <c r="AD15" s="141"/>
      <c r="AE15" s="141" t="s">
        <v>102</v>
      </c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outlineLevel="1" x14ac:dyDescent="0.2">
      <c r="A16" s="142"/>
      <c r="B16" s="142"/>
      <c r="C16" s="181" t="s">
        <v>111</v>
      </c>
      <c r="D16" s="151"/>
      <c r="E16" s="156">
        <v>52.134839999999997</v>
      </c>
      <c r="F16" s="159"/>
      <c r="G16" s="159"/>
      <c r="H16" s="159"/>
      <c r="I16" s="159"/>
      <c r="J16" s="159"/>
      <c r="K16" s="159"/>
      <c r="L16" s="159"/>
      <c r="M16" s="159"/>
      <c r="N16" s="149"/>
      <c r="O16" s="149"/>
      <c r="P16" s="149"/>
      <c r="Q16" s="149"/>
      <c r="R16" s="149"/>
      <c r="S16" s="149"/>
      <c r="T16" s="150"/>
      <c r="U16" s="149"/>
      <c r="V16" s="141"/>
      <c r="W16" s="141"/>
      <c r="X16" s="141"/>
      <c r="Y16" s="141"/>
      <c r="Z16" s="141"/>
      <c r="AA16" s="141"/>
      <c r="AB16" s="141"/>
      <c r="AC16" s="141"/>
      <c r="AD16" s="141"/>
      <c r="AE16" s="141" t="s">
        <v>104</v>
      </c>
      <c r="AF16" s="141">
        <v>0</v>
      </c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ht="22.5" outlineLevel="1" x14ac:dyDescent="0.2">
      <c r="A17" s="142">
        <v>5</v>
      </c>
      <c r="B17" s="142" t="s">
        <v>114</v>
      </c>
      <c r="C17" s="180" t="s">
        <v>115</v>
      </c>
      <c r="D17" s="148" t="s">
        <v>101</v>
      </c>
      <c r="E17" s="155">
        <v>52.134839999999997</v>
      </c>
      <c r="F17" s="158"/>
      <c r="G17" s="159">
        <f>ROUND(E17*F17,2)</f>
        <v>0</v>
      </c>
      <c r="H17" s="158"/>
      <c r="I17" s="159">
        <f>ROUND(E17*H17,2)</f>
        <v>0</v>
      </c>
      <c r="J17" s="158"/>
      <c r="K17" s="159">
        <f>ROUND(E17*J17,2)</f>
        <v>0</v>
      </c>
      <c r="L17" s="159">
        <v>21</v>
      </c>
      <c r="M17" s="159">
        <f>G17*(1+L17/100)</f>
        <v>0</v>
      </c>
      <c r="N17" s="149">
        <v>0</v>
      </c>
      <c r="O17" s="149">
        <f>ROUND(E17*N17,5)</f>
        <v>0</v>
      </c>
      <c r="P17" s="149">
        <v>0</v>
      </c>
      <c r="Q17" s="149">
        <f>ROUND(E17*P17,5)</f>
        <v>0</v>
      </c>
      <c r="R17" s="149"/>
      <c r="S17" s="149"/>
      <c r="T17" s="150">
        <v>1.0999999999999999E-2</v>
      </c>
      <c r="U17" s="149">
        <f>ROUND(E17*T17,2)</f>
        <v>0.56999999999999995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 t="s">
        <v>102</v>
      </c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outlineLevel="1" x14ac:dyDescent="0.2">
      <c r="A18" s="142"/>
      <c r="B18" s="142"/>
      <c r="C18" s="181" t="s">
        <v>111</v>
      </c>
      <c r="D18" s="151"/>
      <c r="E18" s="156">
        <v>52.134839999999997</v>
      </c>
      <c r="F18" s="159"/>
      <c r="G18" s="159"/>
      <c r="H18" s="159"/>
      <c r="I18" s="159"/>
      <c r="J18" s="159"/>
      <c r="K18" s="159"/>
      <c r="L18" s="159"/>
      <c r="M18" s="159"/>
      <c r="N18" s="149"/>
      <c r="O18" s="149"/>
      <c r="P18" s="149"/>
      <c r="Q18" s="149"/>
      <c r="R18" s="149"/>
      <c r="S18" s="149"/>
      <c r="T18" s="150"/>
      <c r="U18" s="149"/>
      <c r="V18" s="141"/>
      <c r="W18" s="141"/>
      <c r="X18" s="141"/>
      <c r="Y18" s="141"/>
      <c r="Z18" s="141"/>
      <c r="AA18" s="141"/>
      <c r="AB18" s="141"/>
      <c r="AC18" s="141"/>
      <c r="AD18" s="141"/>
      <c r="AE18" s="141" t="s">
        <v>104</v>
      </c>
      <c r="AF18" s="141">
        <v>0</v>
      </c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outlineLevel="1" x14ac:dyDescent="0.2">
      <c r="A19" s="142">
        <v>6</v>
      </c>
      <c r="B19" s="142" t="s">
        <v>116</v>
      </c>
      <c r="C19" s="180" t="s">
        <v>117</v>
      </c>
      <c r="D19" s="148" t="s">
        <v>101</v>
      </c>
      <c r="E19" s="155">
        <v>260.67419999999998</v>
      </c>
      <c r="F19" s="158"/>
      <c r="G19" s="159">
        <f>ROUND(E19*F19,2)</f>
        <v>0</v>
      </c>
      <c r="H19" s="158"/>
      <c r="I19" s="159">
        <f>ROUND(E19*H19,2)</f>
        <v>0</v>
      </c>
      <c r="J19" s="158"/>
      <c r="K19" s="159">
        <f>ROUND(E19*J19,2)</f>
        <v>0</v>
      </c>
      <c r="L19" s="159">
        <v>21</v>
      </c>
      <c r="M19" s="159">
        <f>G19*(1+L19/100)</f>
        <v>0</v>
      </c>
      <c r="N19" s="149">
        <v>0</v>
      </c>
      <c r="O19" s="149">
        <f>ROUND(E19*N19,5)</f>
        <v>0</v>
      </c>
      <c r="P19" s="149">
        <v>0</v>
      </c>
      <c r="Q19" s="149">
        <f>ROUND(E19*P19,5)</f>
        <v>0</v>
      </c>
      <c r="R19" s="149"/>
      <c r="S19" s="149"/>
      <c r="T19" s="150">
        <v>0</v>
      </c>
      <c r="U19" s="149">
        <f>ROUND(E19*T19,2)</f>
        <v>0</v>
      </c>
      <c r="V19" s="141"/>
      <c r="W19" s="141"/>
      <c r="X19" s="141"/>
      <c r="Y19" s="141"/>
      <c r="Z19" s="141"/>
      <c r="AA19" s="141"/>
      <c r="AB19" s="141"/>
      <c r="AC19" s="141"/>
      <c r="AD19" s="141"/>
      <c r="AE19" s="141" t="s">
        <v>102</v>
      </c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1" x14ac:dyDescent="0.2">
      <c r="A20" s="142"/>
      <c r="B20" s="142"/>
      <c r="C20" s="181" t="s">
        <v>118</v>
      </c>
      <c r="D20" s="151"/>
      <c r="E20" s="156">
        <v>260.67419999999998</v>
      </c>
      <c r="F20" s="159"/>
      <c r="G20" s="159"/>
      <c r="H20" s="159"/>
      <c r="I20" s="159"/>
      <c r="J20" s="159"/>
      <c r="K20" s="159"/>
      <c r="L20" s="159"/>
      <c r="M20" s="159"/>
      <c r="N20" s="149"/>
      <c r="O20" s="149"/>
      <c r="P20" s="149"/>
      <c r="Q20" s="149"/>
      <c r="R20" s="149"/>
      <c r="S20" s="149"/>
      <c r="T20" s="150"/>
      <c r="U20" s="149"/>
      <c r="V20" s="141"/>
      <c r="W20" s="141"/>
      <c r="X20" s="141"/>
      <c r="Y20" s="141"/>
      <c r="Z20" s="141"/>
      <c r="AA20" s="141"/>
      <c r="AB20" s="141"/>
      <c r="AC20" s="141"/>
      <c r="AD20" s="141"/>
      <c r="AE20" s="141" t="s">
        <v>104</v>
      </c>
      <c r="AF20" s="141">
        <v>0</v>
      </c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outlineLevel="1" x14ac:dyDescent="0.2">
      <c r="A21" s="142">
        <v>7</v>
      </c>
      <c r="B21" s="142" t="s">
        <v>119</v>
      </c>
      <c r="C21" s="180" t="s">
        <v>120</v>
      </c>
      <c r="D21" s="148" t="s">
        <v>101</v>
      </c>
      <c r="E21" s="155">
        <v>52.134839999999997</v>
      </c>
      <c r="F21" s="158"/>
      <c r="G21" s="159">
        <f>ROUND(E21*F21,2)</f>
        <v>0</v>
      </c>
      <c r="H21" s="158"/>
      <c r="I21" s="159">
        <f>ROUND(E21*H21,2)</f>
        <v>0</v>
      </c>
      <c r="J21" s="158"/>
      <c r="K21" s="159">
        <f>ROUND(E21*J21,2)</f>
        <v>0</v>
      </c>
      <c r="L21" s="159">
        <v>21</v>
      </c>
      <c r="M21" s="159">
        <f>G21*(1+L21/100)</f>
        <v>0</v>
      </c>
      <c r="N21" s="149">
        <v>0</v>
      </c>
      <c r="O21" s="149">
        <f>ROUND(E21*N21,5)</f>
        <v>0</v>
      </c>
      <c r="P21" s="149">
        <v>0</v>
      </c>
      <c r="Q21" s="149">
        <f>ROUND(E21*P21,5)</f>
        <v>0</v>
      </c>
      <c r="R21" s="149"/>
      <c r="S21" s="149"/>
      <c r="T21" s="150">
        <v>8.9999999999999993E-3</v>
      </c>
      <c r="U21" s="149">
        <f>ROUND(E21*T21,2)</f>
        <v>0.47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1" t="s">
        <v>102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outlineLevel="1" x14ac:dyDescent="0.2">
      <c r="A22" s="142"/>
      <c r="B22" s="142"/>
      <c r="C22" s="181" t="s">
        <v>111</v>
      </c>
      <c r="D22" s="151"/>
      <c r="E22" s="156">
        <v>52.134839999999997</v>
      </c>
      <c r="F22" s="159"/>
      <c r="G22" s="159"/>
      <c r="H22" s="159"/>
      <c r="I22" s="159"/>
      <c r="J22" s="159"/>
      <c r="K22" s="159"/>
      <c r="L22" s="159"/>
      <c r="M22" s="159"/>
      <c r="N22" s="149"/>
      <c r="O22" s="149"/>
      <c r="P22" s="149"/>
      <c r="Q22" s="149"/>
      <c r="R22" s="149"/>
      <c r="S22" s="149"/>
      <c r="T22" s="150"/>
      <c r="U22" s="149"/>
      <c r="V22" s="141"/>
      <c r="W22" s="141"/>
      <c r="X22" s="141"/>
      <c r="Y22" s="141"/>
      <c r="Z22" s="141"/>
      <c r="AA22" s="141"/>
      <c r="AB22" s="141"/>
      <c r="AC22" s="141"/>
      <c r="AD22" s="141"/>
      <c r="AE22" s="141" t="s">
        <v>104</v>
      </c>
      <c r="AF22" s="141">
        <v>0</v>
      </c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outlineLevel="1" x14ac:dyDescent="0.2">
      <c r="A23" s="142">
        <v>8</v>
      </c>
      <c r="B23" s="142" t="s">
        <v>121</v>
      </c>
      <c r="C23" s="180" t="s">
        <v>122</v>
      </c>
      <c r="D23" s="148" t="s">
        <v>101</v>
      </c>
      <c r="E23" s="155">
        <v>52.134839999999997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21</v>
      </c>
      <c r="M23" s="159">
        <f>G23*(1+L23/100)</f>
        <v>0</v>
      </c>
      <c r="N23" s="149">
        <v>0</v>
      </c>
      <c r="O23" s="149">
        <f>ROUND(E23*N23,5)</f>
        <v>0</v>
      </c>
      <c r="P23" s="149">
        <v>0</v>
      </c>
      <c r="Q23" s="149">
        <f>ROUND(E23*P23,5)</f>
        <v>0</v>
      </c>
      <c r="R23" s="149"/>
      <c r="S23" s="149"/>
      <c r="T23" s="150">
        <v>0</v>
      </c>
      <c r="U23" s="149">
        <f>ROUND(E23*T23,2)</f>
        <v>0</v>
      </c>
      <c r="V23" s="141"/>
      <c r="W23" s="141"/>
      <c r="X23" s="141"/>
      <c r="Y23" s="141"/>
      <c r="Z23" s="141"/>
      <c r="AA23" s="141"/>
      <c r="AB23" s="141"/>
      <c r="AC23" s="141"/>
      <c r="AD23" s="141"/>
      <c r="AE23" s="141" t="s">
        <v>102</v>
      </c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1" x14ac:dyDescent="0.2">
      <c r="A24" s="142"/>
      <c r="B24" s="142"/>
      <c r="C24" s="181" t="s">
        <v>111</v>
      </c>
      <c r="D24" s="151"/>
      <c r="E24" s="156">
        <v>52.134839999999997</v>
      </c>
      <c r="F24" s="159"/>
      <c r="G24" s="159"/>
      <c r="H24" s="159"/>
      <c r="I24" s="159"/>
      <c r="J24" s="159"/>
      <c r="K24" s="159"/>
      <c r="L24" s="159"/>
      <c r="M24" s="159"/>
      <c r="N24" s="149"/>
      <c r="O24" s="149"/>
      <c r="P24" s="149"/>
      <c r="Q24" s="149"/>
      <c r="R24" s="149"/>
      <c r="S24" s="149"/>
      <c r="T24" s="150"/>
      <c r="U24" s="149"/>
      <c r="V24" s="141"/>
      <c r="W24" s="141"/>
      <c r="X24" s="141"/>
      <c r="Y24" s="141"/>
      <c r="Z24" s="141"/>
      <c r="AA24" s="141"/>
      <c r="AB24" s="141"/>
      <c r="AC24" s="141"/>
      <c r="AD24" s="141"/>
      <c r="AE24" s="141" t="s">
        <v>104</v>
      </c>
      <c r="AF24" s="141">
        <v>0</v>
      </c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outlineLevel="1" x14ac:dyDescent="0.2">
      <c r="A25" s="142">
        <v>9</v>
      </c>
      <c r="B25" s="142" t="s">
        <v>123</v>
      </c>
      <c r="C25" s="180" t="s">
        <v>124</v>
      </c>
      <c r="D25" s="148" t="s">
        <v>125</v>
      </c>
      <c r="E25" s="155">
        <v>159.959</v>
      </c>
      <c r="F25" s="158"/>
      <c r="G25" s="159">
        <f>ROUND(E25*F25,2)</f>
        <v>0</v>
      </c>
      <c r="H25" s="158"/>
      <c r="I25" s="159">
        <f>ROUND(E25*H25,2)</f>
        <v>0</v>
      </c>
      <c r="J25" s="158"/>
      <c r="K25" s="159">
        <f>ROUND(E25*J25,2)</f>
        <v>0</v>
      </c>
      <c r="L25" s="159">
        <v>21</v>
      </c>
      <c r="M25" s="159">
        <f>G25*(1+L25/100)</f>
        <v>0</v>
      </c>
      <c r="N25" s="149">
        <v>0</v>
      </c>
      <c r="O25" s="149">
        <f>ROUND(E25*N25,5)</f>
        <v>0</v>
      </c>
      <c r="P25" s="149">
        <v>0</v>
      </c>
      <c r="Q25" s="149">
        <f>ROUND(E25*P25,5)</f>
        <v>0</v>
      </c>
      <c r="R25" s="149"/>
      <c r="S25" s="149"/>
      <c r="T25" s="150">
        <v>1.7999999999999999E-2</v>
      </c>
      <c r="U25" s="149">
        <f>ROUND(E25*T25,2)</f>
        <v>2.88</v>
      </c>
      <c r="V25" s="141"/>
      <c r="W25" s="141"/>
      <c r="X25" s="141"/>
      <c r="Y25" s="141"/>
      <c r="Z25" s="141"/>
      <c r="AA25" s="141"/>
      <c r="AB25" s="141"/>
      <c r="AC25" s="141"/>
      <c r="AD25" s="141"/>
      <c r="AE25" s="141" t="s">
        <v>102</v>
      </c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outlineLevel="1" x14ac:dyDescent="0.2">
      <c r="A26" s="142"/>
      <c r="B26" s="142"/>
      <c r="C26" s="181" t="s">
        <v>126</v>
      </c>
      <c r="D26" s="151"/>
      <c r="E26" s="156">
        <v>59.426299999999998</v>
      </c>
      <c r="F26" s="159"/>
      <c r="G26" s="159"/>
      <c r="H26" s="159"/>
      <c r="I26" s="159"/>
      <c r="J26" s="159"/>
      <c r="K26" s="159"/>
      <c r="L26" s="159"/>
      <c r="M26" s="159"/>
      <c r="N26" s="149"/>
      <c r="O26" s="149"/>
      <c r="P26" s="149"/>
      <c r="Q26" s="149"/>
      <c r="R26" s="149"/>
      <c r="S26" s="149"/>
      <c r="T26" s="150"/>
      <c r="U26" s="149"/>
      <c r="V26" s="141"/>
      <c r="W26" s="141"/>
      <c r="X26" s="141"/>
      <c r="Y26" s="141"/>
      <c r="Z26" s="141"/>
      <c r="AA26" s="141"/>
      <c r="AB26" s="141"/>
      <c r="AC26" s="141"/>
      <c r="AD26" s="141"/>
      <c r="AE26" s="141" t="s">
        <v>104</v>
      </c>
      <c r="AF26" s="141">
        <v>0</v>
      </c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outlineLevel="1" x14ac:dyDescent="0.2">
      <c r="A27" s="142"/>
      <c r="B27" s="142"/>
      <c r="C27" s="181" t="s">
        <v>127</v>
      </c>
      <c r="D27" s="151"/>
      <c r="E27" s="156">
        <v>65.855999999999995</v>
      </c>
      <c r="F27" s="159"/>
      <c r="G27" s="159"/>
      <c r="H27" s="159"/>
      <c r="I27" s="159"/>
      <c r="J27" s="159"/>
      <c r="K27" s="159"/>
      <c r="L27" s="159"/>
      <c r="M27" s="159"/>
      <c r="N27" s="149"/>
      <c r="O27" s="149"/>
      <c r="P27" s="149"/>
      <c r="Q27" s="149"/>
      <c r="R27" s="149"/>
      <c r="S27" s="149"/>
      <c r="T27" s="150"/>
      <c r="U27" s="149"/>
      <c r="V27" s="141"/>
      <c r="W27" s="141"/>
      <c r="X27" s="141"/>
      <c r="Y27" s="141"/>
      <c r="Z27" s="141"/>
      <c r="AA27" s="141"/>
      <c r="AB27" s="141"/>
      <c r="AC27" s="141"/>
      <c r="AD27" s="141"/>
      <c r="AE27" s="141" t="s">
        <v>104</v>
      </c>
      <c r="AF27" s="141">
        <v>0</v>
      </c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outlineLevel="1" x14ac:dyDescent="0.2">
      <c r="A28" s="142"/>
      <c r="B28" s="142"/>
      <c r="C28" s="181" t="s">
        <v>128</v>
      </c>
      <c r="D28" s="151"/>
      <c r="E28" s="156">
        <v>34.676699999999997</v>
      </c>
      <c r="F28" s="159"/>
      <c r="G28" s="159"/>
      <c r="H28" s="159"/>
      <c r="I28" s="159"/>
      <c r="J28" s="159"/>
      <c r="K28" s="159"/>
      <c r="L28" s="159"/>
      <c r="M28" s="159"/>
      <c r="N28" s="149"/>
      <c r="O28" s="149"/>
      <c r="P28" s="149"/>
      <c r="Q28" s="149"/>
      <c r="R28" s="149"/>
      <c r="S28" s="149"/>
      <c r="T28" s="150"/>
      <c r="U28" s="149"/>
      <c r="V28" s="141"/>
      <c r="W28" s="141"/>
      <c r="X28" s="141"/>
      <c r="Y28" s="141"/>
      <c r="Z28" s="141"/>
      <c r="AA28" s="141"/>
      <c r="AB28" s="141"/>
      <c r="AC28" s="141"/>
      <c r="AD28" s="141"/>
      <c r="AE28" s="141" t="s">
        <v>104</v>
      </c>
      <c r="AF28" s="141">
        <v>0</v>
      </c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outlineLevel="1" x14ac:dyDescent="0.2">
      <c r="A29" s="142">
        <v>10</v>
      </c>
      <c r="B29" s="142" t="s">
        <v>129</v>
      </c>
      <c r="C29" s="180" t="s">
        <v>130</v>
      </c>
      <c r="D29" s="148" t="s">
        <v>125</v>
      </c>
      <c r="E29" s="155">
        <v>26.245725</v>
      </c>
      <c r="F29" s="158"/>
      <c r="G29" s="159">
        <f>ROUND(E29*F29,2)</f>
        <v>0</v>
      </c>
      <c r="H29" s="158"/>
      <c r="I29" s="159">
        <f>ROUND(E29*H29,2)</f>
        <v>0</v>
      </c>
      <c r="J29" s="158"/>
      <c r="K29" s="159">
        <f>ROUND(E29*J29,2)</f>
        <v>0</v>
      </c>
      <c r="L29" s="159">
        <v>21</v>
      </c>
      <c r="M29" s="159">
        <f>G29*(1+L29/100)</f>
        <v>0</v>
      </c>
      <c r="N29" s="149">
        <v>0</v>
      </c>
      <c r="O29" s="149">
        <f>ROUND(E29*N29,5)</f>
        <v>0</v>
      </c>
      <c r="P29" s="149">
        <v>0</v>
      </c>
      <c r="Q29" s="149">
        <f>ROUND(E29*P29,5)</f>
        <v>0</v>
      </c>
      <c r="R29" s="149"/>
      <c r="S29" s="149"/>
      <c r="T29" s="150">
        <v>0.13</v>
      </c>
      <c r="U29" s="149">
        <f>ROUND(E29*T29,2)</f>
        <v>3.41</v>
      </c>
      <c r="V29" s="141"/>
      <c r="W29" s="141"/>
      <c r="X29" s="141"/>
      <c r="Y29" s="141"/>
      <c r="Z29" s="141"/>
      <c r="AA29" s="141"/>
      <c r="AB29" s="141"/>
      <c r="AC29" s="141"/>
      <c r="AD29" s="141"/>
      <c r="AE29" s="141" t="s">
        <v>102</v>
      </c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outlineLevel="1" x14ac:dyDescent="0.2">
      <c r="A30" s="142"/>
      <c r="B30" s="142"/>
      <c r="C30" s="181" t="s">
        <v>131</v>
      </c>
      <c r="D30" s="151"/>
      <c r="E30" s="156">
        <v>26.245725</v>
      </c>
      <c r="F30" s="159"/>
      <c r="G30" s="159"/>
      <c r="H30" s="159"/>
      <c r="I30" s="159"/>
      <c r="J30" s="159"/>
      <c r="K30" s="159"/>
      <c r="L30" s="159"/>
      <c r="M30" s="159"/>
      <c r="N30" s="149"/>
      <c r="O30" s="149"/>
      <c r="P30" s="149"/>
      <c r="Q30" s="149"/>
      <c r="R30" s="149"/>
      <c r="S30" s="149"/>
      <c r="T30" s="150"/>
      <c r="U30" s="149"/>
      <c r="V30" s="141"/>
      <c r="W30" s="141"/>
      <c r="X30" s="141"/>
      <c r="Y30" s="141"/>
      <c r="Z30" s="141"/>
      <c r="AA30" s="141"/>
      <c r="AB30" s="141"/>
      <c r="AC30" s="141"/>
      <c r="AD30" s="141"/>
      <c r="AE30" s="141" t="s">
        <v>104</v>
      </c>
      <c r="AF30" s="141">
        <v>0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outlineLevel="1" x14ac:dyDescent="0.2">
      <c r="A31" s="142">
        <v>11</v>
      </c>
      <c r="B31" s="142" t="s">
        <v>132</v>
      </c>
      <c r="C31" s="180" t="s">
        <v>133</v>
      </c>
      <c r="D31" s="148" t="s">
        <v>125</v>
      </c>
      <c r="E31" s="155">
        <v>26.245725</v>
      </c>
      <c r="F31" s="158"/>
      <c r="G31" s="159">
        <f>ROUND(E31*F31,2)</f>
        <v>0</v>
      </c>
      <c r="H31" s="158"/>
      <c r="I31" s="159">
        <f>ROUND(E31*H31,2)</f>
        <v>0</v>
      </c>
      <c r="J31" s="158"/>
      <c r="K31" s="159">
        <f>ROUND(E31*J31,2)</f>
        <v>0</v>
      </c>
      <c r="L31" s="159">
        <v>21</v>
      </c>
      <c r="M31" s="159">
        <f>G31*(1+L31/100)</f>
        <v>0</v>
      </c>
      <c r="N31" s="149">
        <v>0</v>
      </c>
      <c r="O31" s="149">
        <f>ROUND(E31*N31,5)</f>
        <v>0</v>
      </c>
      <c r="P31" s="149">
        <v>0</v>
      </c>
      <c r="Q31" s="149">
        <f>ROUND(E31*P31,5)</f>
        <v>0</v>
      </c>
      <c r="R31" s="149"/>
      <c r="S31" s="149"/>
      <c r="T31" s="150">
        <v>0.06</v>
      </c>
      <c r="U31" s="149">
        <f>ROUND(E31*T31,2)</f>
        <v>1.57</v>
      </c>
      <c r="V31" s="141"/>
      <c r="W31" s="141"/>
      <c r="X31" s="141"/>
      <c r="Y31" s="141"/>
      <c r="Z31" s="141"/>
      <c r="AA31" s="141"/>
      <c r="AB31" s="141"/>
      <c r="AC31" s="141"/>
      <c r="AD31" s="141"/>
      <c r="AE31" s="141" t="s">
        <v>102</v>
      </c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outlineLevel="1" x14ac:dyDescent="0.2">
      <c r="A32" s="142"/>
      <c r="B32" s="142"/>
      <c r="C32" s="181" t="s">
        <v>131</v>
      </c>
      <c r="D32" s="151"/>
      <c r="E32" s="156">
        <v>26.245725</v>
      </c>
      <c r="F32" s="159"/>
      <c r="G32" s="159"/>
      <c r="H32" s="159"/>
      <c r="I32" s="159"/>
      <c r="J32" s="159"/>
      <c r="K32" s="159"/>
      <c r="L32" s="159"/>
      <c r="M32" s="159"/>
      <c r="N32" s="149"/>
      <c r="O32" s="149"/>
      <c r="P32" s="149"/>
      <c r="Q32" s="149"/>
      <c r="R32" s="149"/>
      <c r="S32" s="149"/>
      <c r="T32" s="150"/>
      <c r="U32" s="149"/>
      <c r="V32" s="141"/>
      <c r="W32" s="141"/>
      <c r="X32" s="141"/>
      <c r="Y32" s="141"/>
      <c r="Z32" s="141"/>
      <c r="AA32" s="141"/>
      <c r="AB32" s="141"/>
      <c r="AC32" s="141"/>
      <c r="AD32" s="141"/>
      <c r="AE32" s="141" t="s">
        <v>104</v>
      </c>
      <c r="AF32" s="141">
        <v>0</v>
      </c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outlineLevel="1" x14ac:dyDescent="0.2">
      <c r="A33" s="142">
        <v>12</v>
      </c>
      <c r="B33" s="142" t="s">
        <v>134</v>
      </c>
      <c r="C33" s="180" t="s">
        <v>135</v>
      </c>
      <c r="D33" s="148" t="s">
        <v>136</v>
      </c>
      <c r="E33" s="155">
        <v>0.78737175000000004</v>
      </c>
      <c r="F33" s="158"/>
      <c r="G33" s="159">
        <f>ROUND(E33*F33,2)</f>
        <v>0</v>
      </c>
      <c r="H33" s="158"/>
      <c r="I33" s="159">
        <f>ROUND(E33*H33,2)</f>
        <v>0</v>
      </c>
      <c r="J33" s="158"/>
      <c r="K33" s="159">
        <f>ROUND(E33*J33,2)</f>
        <v>0</v>
      </c>
      <c r="L33" s="159">
        <v>21</v>
      </c>
      <c r="M33" s="159">
        <f>G33*(1+L33/100)</f>
        <v>0</v>
      </c>
      <c r="N33" s="149">
        <v>1E-3</v>
      </c>
      <c r="O33" s="149">
        <f>ROUND(E33*N33,5)</f>
        <v>7.9000000000000001E-4</v>
      </c>
      <c r="P33" s="149">
        <v>0</v>
      </c>
      <c r="Q33" s="149">
        <f>ROUND(E33*P33,5)</f>
        <v>0</v>
      </c>
      <c r="R33" s="149"/>
      <c r="S33" s="149"/>
      <c r="T33" s="150">
        <v>0</v>
      </c>
      <c r="U33" s="149">
        <f>ROUND(E33*T33,2)</f>
        <v>0</v>
      </c>
      <c r="V33" s="141"/>
      <c r="W33" s="141"/>
      <c r="X33" s="141"/>
      <c r="Y33" s="141"/>
      <c r="Z33" s="141"/>
      <c r="AA33" s="141"/>
      <c r="AB33" s="141"/>
      <c r="AC33" s="141"/>
      <c r="AD33" s="141"/>
      <c r="AE33" s="141" t="s">
        <v>137</v>
      </c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outlineLevel="1" x14ac:dyDescent="0.2">
      <c r="A34" s="142"/>
      <c r="B34" s="142"/>
      <c r="C34" s="181" t="s">
        <v>138</v>
      </c>
      <c r="D34" s="151"/>
      <c r="E34" s="156">
        <v>0.78737175000000004</v>
      </c>
      <c r="F34" s="159"/>
      <c r="G34" s="159"/>
      <c r="H34" s="159"/>
      <c r="I34" s="159"/>
      <c r="J34" s="159"/>
      <c r="K34" s="159"/>
      <c r="L34" s="159"/>
      <c r="M34" s="159"/>
      <c r="N34" s="149"/>
      <c r="O34" s="149"/>
      <c r="P34" s="149"/>
      <c r="Q34" s="149"/>
      <c r="R34" s="149"/>
      <c r="S34" s="149"/>
      <c r="T34" s="150"/>
      <c r="U34" s="149"/>
      <c r="V34" s="141"/>
      <c r="W34" s="141"/>
      <c r="X34" s="141"/>
      <c r="Y34" s="141"/>
      <c r="Z34" s="141"/>
      <c r="AA34" s="141"/>
      <c r="AB34" s="141"/>
      <c r="AC34" s="141"/>
      <c r="AD34" s="141"/>
      <c r="AE34" s="141" t="s">
        <v>104</v>
      </c>
      <c r="AF34" s="141">
        <v>0</v>
      </c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outlineLevel="1" x14ac:dyDescent="0.2">
      <c r="A35" s="142">
        <v>13</v>
      </c>
      <c r="B35" s="142" t="s">
        <v>139</v>
      </c>
      <c r="C35" s="180" t="s">
        <v>140</v>
      </c>
      <c r="D35" s="148" t="s">
        <v>125</v>
      </c>
      <c r="E35" s="155">
        <v>26.245725</v>
      </c>
      <c r="F35" s="158"/>
      <c r="G35" s="159">
        <f>ROUND(E35*F35,2)</f>
        <v>0</v>
      </c>
      <c r="H35" s="158"/>
      <c r="I35" s="159">
        <f>ROUND(E35*H35,2)</f>
        <v>0</v>
      </c>
      <c r="J35" s="158"/>
      <c r="K35" s="159">
        <f>ROUND(E35*J35,2)</f>
        <v>0</v>
      </c>
      <c r="L35" s="159">
        <v>21</v>
      </c>
      <c r="M35" s="159">
        <f>G35*(1+L35/100)</f>
        <v>0</v>
      </c>
      <c r="N35" s="149">
        <v>0</v>
      </c>
      <c r="O35" s="149">
        <f>ROUND(E35*N35,5)</f>
        <v>0</v>
      </c>
      <c r="P35" s="149">
        <v>0</v>
      </c>
      <c r="Q35" s="149">
        <f>ROUND(E35*P35,5)</f>
        <v>0</v>
      </c>
      <c r="R35" s="149"/>
      <c r="S35" s="149"/>
      <c r="T35" s="150">
        <v>1.0999999999999999E-2</v>
      </c>
      <c r="U35" s="149">
        <f>ROUND(E35*T35,2)</f>
        <v>0.28999999999999998</v>
      </c>
      <c r="V35" s="141"/>
      <c r="W35" s="141"/>
      <c r="X35" s="141"/>
      <c r="Y35" s="141"/>
      <c r="Z35" s="141"/>
      <c r="AA35" s="141"/>
      <c r="AB35" s="141"/>
      <c r="AC35" s="141"/>
      <c r="AD35" s="141"/>
      <c r="AE35" s="141" t="s">
        <v>102</v>
      </c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outlineLevel="1" x14ac:dyDescent="0.2">
      <c r="A36" s="142"/>
      <c r="B36" s="142"/>
      <c r="C36" s="181" t="s">
        <v>131</v>
      </c>
      <c r="D36" s="151"/>
      <c r="E36" s="156">
        <v>26.245725</v>
      </c>
      <c r="F36" s="159"/>
      <c r="G36" s="159"/>
      <c r="H36" s="159"/>
      <c r="I36" s="159"/>
      <c r="J36" s="159"/>
      <c r="K36" s="159"/>
      <c r="L36" s="159"/>
      <c r="M36" s="159"/>
      <c r="N36" s="149"/>
      <c r="O36" s="149"/>
      <c r="P36" s="149"/>
      <c r="Q36" s="149"/>
      <c r="R36" s="149"/>
      <c r="S36" s="149"/>
      <c r="T36" s="150"/>
      <c r="U36" s="149"/>
      <c r="V36" s="141"/>
      <c r="W36" s="141"/>
      <c r="X36" s="141"/>
      <c r="Y36" s="141"/>
      <c r="Z36" s="141"/>
      <c r="AA36" s="141"/>
      <c r="AB36" s="141"/>
      <c r="AC36" s="141"/>
      <c r="AD36" s="141"/>
      <c r="AE36" s="141" t="s">
        <v>104</v>
      </c>
      <c r="AF36" s="141">
        <v>0</v>
      </c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x14ac:dyDescent="0.2">
      <c r="A37" s="143" t="s">
        <v>97</v>
      </c>
      <c r="B37" s="143" t="s">
        <v>62</v>
      </c>
      <c r="C37" s="182" t="s">
        <v>63</v>
      </c>
      <c r="D37" s="152"/>
      <c r="E37" s="157"/>
      <c r="F37" s="160"/>
      <c r="G37" s="160">
        <f>SUMIF(AE38:AE54,"&lt;&gt;NOR",G38:G54)</f>
        <v>0</v>
      </c>
      <c r="H37" s="160"/>
      <c r="I37" s="160">
        <f>SUM(I38:I54)</f>
        <v>0</v>
      </c>
      <c r="J37" s="160"/>
      <c r="K37" s="160">
        <f>SUM(K38:K54)</f>
        <v>0</v>
      </c>
      <c r="L37" s="160"/>
      <c r="M37" s="160">
        <f>SUM(M38:M54)</f>
        <v>0</v>
      </c>
      <c r="N37" s="153"/>
      <c r="O37" s="153">
        <f>SUM(O38:O54)</f>
        <v>113.41883</v>
      </c>
      <c r="P37" s="153"/>
      <c r="Q37" s="153">
        <f>SUM(Q38:Q54)</f>
        <v>0</v>
      </c>
      <c r="R37" s="153"/>
      <c r="S37" s="153"/>
      <c r="T37" s="154"/>
      <c r="U37" s="153">
        <f>SUM(U38:U54)</f>
        <v>70.3</v>
      </c>
      <c r="AE37" t="s">
        <v>98</v>
      </c>
    </row>
    <row r="38" spans="1:60" outlineLevel="1" x14ac:dyDescent="0.2">
      <c r="A38" s="142">
        <v>14</v>
      </c>
      <c r="B38" s="142" t="s">
        <v>141</v>
      </c>
      <c r="C38" s="180" t="s">
        <v>142</v>
      </c>
      <c r="D38" s="148" t="s">
        <v>125</v>
      </c>
      <c r="E38" s="155">
        <v>125.28229999999999</v>
      </c>
      <c r="F38" s="158"/>
      <c r="G38" s="159">
        <f>ROUND(E38*F38,2)</f>
        <v>0</v>
      </c>
      <c r="H38" s="158"/>
      <c r="I38" s="159">
        <f>ROUND(E38*H38,2)</f>
        <v>0</v>
      </c>
      <c r="J38" s="158"/>
      <c r="K38" s="159">
        <f>ROUND(E38*J38,2)</f>
        <v>0</v>
      </c>
      <c r="L38" s="159">
        <v>21</v>
      </c>
      <c r="M38" s="159">
        <f>G38*(1+L38/100)</f>
        <v>0</v>
      </c>
      <c r="N38" s="149">
        <v>0.4284</v>
      </c>
      <c r="O38" s="149">
        <f>ROUND(E38*N38,5)</f>
        <v>53.670940000000002</v>
      </c>
      <c r="P38" s="149">
        <v>0</v>
      </c>
      <c r="Q38" s="149">
        <f>ROUND(E38*P38,5)</f>
        <v>0</v>
      </c>
      <c r="R38" s="149"/>
      <c r="S38" s="149"/>
      <c r="T38" s="150">
        <v>2.5999999999999999E-2</v>
      </c>
      <c r="U38" s="149">
        <f>ROUND(E38*T38,2)</f>
        <v>3.26</v>
      </c>
      <c r="V38" s="141"/>
      <c r="W38" s="141"/>
      <c r="X38" s="141"/>
      <c r="Y38" s="141"/>
      <c r="Z38" s="141"/>
      <c r="AA38" s="141"/>
      <c r="AB38" s="141"/>
      <c r="AC38" s="141"/>
      <c r="AD38" s="141"/>
      <c r="AE38" s="141" t="s">
        <v>102</v>
      </c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outlineLevel="1" x14ac:dyDescent="0.2">
      <c r="A39" s="142"/>
      <c r="B39" s="142"/>
      <c r="C39" s="181" t="s">
        <v>126</v>
      </c>
      <c r="D39" s="151"/>
      <c r="E39" s="156">
        <v>59.426299999999998</v>
      </c>
      <c r="F39" s="159"/>
      <c r="G39" s="159"/>
      <c r="H39" s="159"/>
      <c r="I39" s="159"/>
      <c r="J39" s="159"/>
      <c r="K39" s="159"/>
      <c r="L39" s="159"/>
      <c r="M39" s="159"/>
      <c r="N39" s="149"/>
      <c r="O39" s="149"/>
      <c r="P39" s="149"/>
      <c r="Q39" s="149"/>
      <c r="R39" s="149"/>
      <c r="S39" s="149"/>
      <c r="T39" s="150"/>
      <c r="U39" s="149"/>
      <c r="V39" s="141"/>
      <c r="W39" s="141"/>
      <c r="X39" s="141"/>
      <c r="Y39" s="141"/>
      <c r="Z39" s="141"/>
      <c r="AA39" s="141"/>
      <c r="AB39" s="141"/>
      <c r="AC39" s="141"/>
      <c r="AD39" s="141"/>
      <c r="AE39" s="141" t="s">
        <v>104</v>
      </c>
      <c r="AF39" s="141">
        <v>0</v>
      </c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outlineLevel="1" x14ac:dyDescent="0.2">
      <c r="A40" s="142"/>
      <c r="B40" s="142"/>
      <c r="C40" s="181" t="s">
        <v>127</v>
      </c>
      <c r="D40" s="151"/>
      <c r="E40" s="156">
        <v>65.855999999999995</v>
      </c>
      <c r="F40" s="159"/>
      <c r="G40" s="159"/>
      <c r="H40" s="159"/>
      <c r="I40" s="159"/>
      <c r="J40" s="159"/>
      <c r="K40" s="159"/>
      <c r="L40" s="159"/>
      <c r="M40" s="159"/>
      <c r="N40" s="149"/>
      <c r="O40" s="149"/>
      <c r="P40" s="149"/>
      <c r="Q40" s="149"/>
      <c r="R40" s="149"/>
      <c r="S40" s="149"/>
      <c r="T40" s="150"/>
      <c r="U40" s="149"/>
      <c r="V40" s="141"/>
      <c r="W40" s="141"/>
      <c r="X40" s="141"/>
      <c r="Y40" s="141"/>
      <c r="Z40" s="141"/>
      <c r="AA40" s="141"/>
      <c r="AB40" s="141"/>
      <c r="AC40" s="141"/>
      <c r="AD40" s="141"/>
      <c r="AE40" s="141" t="s">
        <v>104</v>
      </c>
      <c r="AF40" s="141">
        <v>0</v>
      </c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outlineLevel="1" x14ac:dyDescent="0.2">
      <c r="A41" s="142">
        <v>15</v>
      </c>
      <c r="B41" s="142" t="s">
        <v>143</v>
      </c>
      <c r="C41" s="180" t="s">
        <v>144</v>
      </c>
      <c r="D41" s="148" t="s">
        <v>125</v>
      </c>
      <c r="E41" s="155">
        <v>65.855999999999995</v>
      </c>
      <c r="F41" s="158"/>
      <c r="G41" s="159">
        <f>ROUND(E41*F41,2)</f>
        <v>0</v>
      </c>
      <c r="H41" s="158"/>
      <c r="I41" s="159">
        <f>ROUND(E41*H41,2)</f>
        <v>0</v>
      </c>
      <c r="J41" s="158"/>
      <c r="K41" s="159">
        <f>ROUND(E41*J41,2)</f>
        <v>0</v>
      </c>
      <c r="L41" s="159">
        <v>21</v>
      </c>
      <c r="M41" s="159">
        <f>G41*(1+L41/100)</f>
        <v>0</v>
      </c>
      <c r="N41" s="149">
        <v>0.22264</v>
      </c>
      <c r="O41" s="149">
        <f>ROUND(E41*N41,5)</f>
        <v>14.662179999999999</v>
      </c>
      <c r="P41" s="149">
        <v>0</v>
      </c>
      <c r="Q41" s="149">
        <f>ROUND(E41*P41,5)</f>
        <v>0</v>
      </c>
      <c r="R41" s="149"/>
      <c r="S41" s="149"/>
      <c r="T41" s="150">
        <v>1.4E-2</v>
      </c>
      <c r="U41" s="149">
        <f>ROUND(E41*T41,2)</f>
        <v>0.92</v>
      </c>
      <c r="V41" s="141"/>
      <c r="W41" s="141"/>
      <c r="X41" s="141"/>
      <c r="Y41" s="141"/>
      <c r="Z41" s="141"/>
      <c r="AA41" s="141"/>
      <c r="AB41" s="141"/>
      <c r="AC41" s="141"/>
      <c r="AD41" s="141"/>
      <c r="AE41" s="141" t="s">
        <v>102</v>
      </c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outlineLevel="1" x14ac:dyDescent="0.2">
      <c r="A42" s="142"/>
      <c r="B42" s="142"/>
      <c r="C42" s="181" t="s">
        <v>127</v>
      </c>
      <c r="D42" s="151"/>
      <c r="E42" s="156">
        <v>65.855999999999995</v>
      </c>
      <c r="F42" s="159"/>
      <c r="G42" s="159"/>
      <c r="H42" s="159"/>
      <c r="I42" s="159"/>
      <c r="J42" s="159"/>
      <c r="K42" s="159"/>
      <c r="L42" s="159"/>
      <c r="M42" s="159"/>
      <c r="N42" s="149"/>
      <c r="O42" s="149"/>
      <c r="P42" s="149"/>
      <c r="Q42" s="149"/>
      <c r="R42" s="149"/>
      <c r="S42" s="149"/>
      <c r="T42" s="150"/>
      <c r="U42" s="149"/>
      <c r="V42" s="141"/>
      <c r="W42" s="141"/>
      <c r="X42" s="141"/>
      <c r="Y42" s="141"/>
      <c r="Z42" s="141"/>
      <c r="AA42" s="141"/>
      <c r="AB42" s="141"/>
      <c r="AC42" s="141"/>
      <c r="AD42" s="141"/>
      <c r="AE42" s="141" t="s">
        <v>104</v>
      </c>
      <c r="AF42" s="141">
        <v>0</v>
      </c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ht="22.5" outlineLevel="1" x14ac:dyDescent="0.2">
      <c r="A43" s="142">
        <v>16</v>
      </c>
      <c r="B43" s="142" t="s">
        <v>145</v>
      </c>
      <c r="C43" s="180" t="s">
        <v>146</v>
      </c>
      <c r="D43" s="148" t="s">
        <v>125</v>
      </c>
      <c r="E43" s="155">
        <v>59.426299999999998</v>
      </c>
      <c r="F43" s="158"/>
      <c r="G43" s="159">
        <f>ROUND(E43*F43,2)</f>
        <v>0</v>
      </c>
      <c r="H43" s="158"/>
      <c r="I43" s="159">
        <f>ROUND(E43*H43,2)</f>
        <v>0</v>
      </c>
      <c r="J43" s="158"/>
      <c r="K43" s="159">
        <f>ROUND(E43*J43,2)</f>
        <v>0</v>
      </c>
      <c r="L43" s="159">
        <v>21</v>
      </c>
      <c r="M43" s="159">
        <f>G43*(1+L43/100)</f>
        <v>0</v>
      </c>
      <c r="N43" s="149">
        <v>0.30651</v>
      </c>
      <c r="O43" s="149">
        <f>ROUND(E43*N43,5)</f>
        <v>18.214759999999998</v>
      </c>
      <c r="P43" s="149">
        <v>0</v>
      </c>
      <c r="Q43" s="149">
        <f>ROUND(E43*P43,5)</f>
        <v>0</v>
      </c>
      <c r="R43" s="149"/>
      <c r="S43" s="149"/>
      <c r="T43" s="150">
        <v>2.5000000000000001E-2</v>
      </c>
      <c r="U43" s="149">
        <f>ROUND(E43*T43,2)</f>
        <v>1.49</v>
      </c>
      <c r="V43" s="141"/>
      <c r="W43" s="141"/>
      <c r="X43" s="141"/>
      <c r="Y43" s="141"/>
      <c r="Z43" s="141"/>
      <c r="AA43" s="141"/>
      <c r="AB43" s="141"/>
      <c r="AC43" s="141"/>
      <c r="AD43" s="141"/>
      <c r="AE43" s="141" t="s">
        <v>102</v>
      </c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outlineLevel="1" x14ac:dyDescent="0.2">
      <c r="A44" s="142"/>
      <c r="B44" s="142"/>
      <c r="C44" s="181" t="s">
        <v>126</v>
      </c>
      <c r="D44" s="151"/>
      <c r="E44" s="156">
        <v>59.426299999999998</v>
      </c>
      <c r="F44" s="159"/>
      <c r="G44" s="159"/>
      <c r="H44" s="159"/>
      <c r="I44" s="159"/>
      <c r="J44" s="159"/>
      <c r="K44" s="159"/>
      <c r="L44" s="159"/>
      <c r="M44" s="159"/>
      <c r="N44" s="149"/>
      <c r="O44" s="149"/>
      <c r="P44" s="149"/>
      <c r="Q44" s="149"/>
      <c r="R44" s="149"/>
      <c r="S44" s="149"/>
      <c r="T44" s="150"/>
      <c r="U44" s="149"/>
      <c r="V44" s="141"/>
      <c r="W44" s="141"/>
      <c r="X44" s="141"/>
      <c r="Y44" s="141"/>
      <c r="Z44" s="141"/>
      <c r="AA44" s="141"/>
      <c r="AB44" s="141"/>
      <c r="AC44" s="141"/>
      <c r="AD44" s="141"/>
      <c r="AE44" s="141" t="s">
        <v>104</v>
      </c>
      <c r="AF44" s="141">
        <v>0</v>
      </c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outlineLevel="1" x14ac:dyDescent="0.2">
      <c r="A45" s="142">
        <v>17</v>
      </c>
      <c r="B45" s="142" t="s">
        <v>147</v>
      </c>
      <c r="C45" s="180" t="s">
        <v>148</v>
      </c>
      <c r="D45" s="148" t="s">
        <v>125</v>
      </c>
      <c r="E45" s="155">
        <v>59.426299999999998</v>
      </c>
      <c r="F45" s="158"/>
      <c r="G45" s="159">
        <f>ROUND(E45*F45,2)</f>
        <v>0</v>
      </c>
      <c r="H45" s="158"/>
      <c r="I45" s="159">
        <f>ROUND(E45*H45,2)</f>
        <v>0</v>
      </c>
      <c r="J45" s="158"/>
      <c r="K45" s="159">
        <f>ROUND(E45*J45,2)</f>
        <v>0</v>
      </c>
      <c r="L45" s="159">
        <v>21</v>
      </c>
      <c r="M45" s="159">
        <f>G45*(1+L45/100)</f>
        <v>0</v>
      </c>
      <c r="N45" s="149">
        <v>7.3899999999999993E-2</v>
      </c>
      <c r="O45" s="149">
        <f>ROUND(E45*N45,5)</f>
        <v>4.3916000000000004</v>
      </c>
      <c r="P45" s="149">
        <v>0</v>
      </c>
      <c r="Q45" s="149">
        <f>ROUND(E45*P45,5)</f>
        <v>0</v>
      </c>
      <c r="R45" s="149"/>
      <c r="S45" s="149"/>
      <c r="T45" s="150">
        <v>0.47799999999999998</v>
      </c>
      <c r="U45" s="149">
        <f>ROUND(E45*T45,2)</f>
        <v>28.41</v>
      </c>
      <c r="V45" s="141"/>
      <c r="W45" s="141"/>
      <c r="X45" s="141"/>
      <c r="Y45" s="141"/>
      <c r="Z45" s="141"/>
      <c r="AA45" s="141"/>
      <c r="AB45" s="141"/>
      <c r="AC45" s="141"/>
      <c r="AD45" s="141"/>
      <c r="AE45" s="141" t="s">
        <v>102</v>
      </c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outlineLevel="1" x14ac:dyDescent="0.2">
      <c r="A46" s="142"/>
      <c r="B46" s="142"/>
      <c r="C46" s="181" t="s">
        <v>126</v>
      </c>
      <c r="D46" s="151"/>
      <c r="E46" s="156">
        <v>59.426299999999998</v>
      </c>
      <c r="F46" s="159"/>
      <c r="G46" s="159"/>
      <c r="H46" s="159"/>
      <c r="I46" s="159"/>
      <c r="J46" s="159"/>
      <c r="K46" s="159"/>
      <c r="L46" s="159"/>
      <c r="M46" s="159"/>
      <c r="N46" s="149"/>
      <c r="O46" s="149"/>
      <c r="P46" s="149"/>
      <c r="Q46" s="149"/>
      <c r="R46" s="149"/>
      <c r="S46" s="149"/>
      <c r="T46" s="150"/>
      <c r="U46" s="149"/>
      <c r="V46" s="141"/>
      <c r="W46" s="141"/>
      <c r="X46" s="141"/>
      <c r="Y46" s="141"/>
      <c r="Z46" s="141"/>
      <c r="AA46" s="141"/>
      <c r="AB46" s="141"/>
      <c r="AC46" s="141"/>
      <c r="AD46" s="141"/>
      <c r="AE46" s="141" t="s">
        <v>104</v>
      </c>
      <c r="AF46" s="141">
        <v>0</v>
      </c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ht="22.5" outlineLevel="1" x14ac:dyDescent="0.2">
      <c r="A47" s="142">
        <v>18</v>
      </c>
      <c r="B47" s="142" t="s">
        <v>149</v>
      </c>
      <c r="C47" s="180" t="s">
        <v>150</v>
      </c>
      <c r="D47" s="148" t="s">
        <v>125</v>
      </c>
      <c r="E47" s="155">
        <v>58.617615000000001</v>
      </c>
      <c r="F47" s="158"/>
      <c r="G47" s="159">
        <f>ROUND(E47*F47,2)</f>
        <v>0</v>
      </c>
      <c r="H47" s="158"/>
      <c r="I47" s="159">
        <f>ROUND(E47*H47,2)</f>
        <v>0</v>
      </c>
      <c r="J47" s="158"/>
      <c r="K47" s="159">
        <f>ROUND(E47*J47,2)</f>
        <v>0</v>
      </c>
      <c r="L47" s="159">
        <v>21</v>
      </c>
      <c r="M47" s="159">
        <f>G47*(1+L47/100)</f>
        <v>0</v>
      </c>
      <c r="N47" s="149">
        <v>0.17599999999999999</v>
      </c>
      <c r="O47" s="149">
        <f>ROUND(E47*N47,5)</f>
        <v>10.316700000000001</v>
      </c>
      <c r="P47" s="149">
        <v>0</v>
      </c>
      <c r="Q47" s="149">
        <f>ROUND(E47*P47,5)</f>
        <v>0</v>
      </c>
      <c r="R47" s="149"/>
      <c r="S47" s="149"/>
      <c r="T47" s="150">
        <v>0</v>
      </c>
      <c r="U47" s="149">
        <f>ROUND(E47*T47,2)</f>
        <v>0</v>
      </c>
      <c r="V47" s="141"/>
      <c r="W47" s="141"/>
      <c r="X47" s="141"/>
      <c r="Y47" s="141"/>
      <c r="Z47" s="141"/>
      <c r="AA47" s="141"/>
      <c r="AB47" s="141"/>
      <c r="AC47" s="141"/>
      <c r="AD47" s="141"/>
      <c r="AE47" s="141" t="s">
        <v>137</v>
      </c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ht="22.5" outlineLevel="1" x14ac:dyDescent="0.2">
      <c r="A48" s="142"/>
      <c r="B48" s="142"/>
      <c r="C48" s="181" t="s">
        <v>151</v>
      </c>
      <c r="D48" s="151"/>
      <c r="E48" s="156">
        <v>58.617615000000001</v>
      </c>
      <c r="F48" s="159"/>
      <c r="G48" s="159"/>
      <c r="H48" s="159"/>
      <c r="I48" s="159"/>
      <c r="J48" s="159"/>
      <c r="K48" s="159"/>
      <c r="L48" s="159"/>
      <c r="M48" s="159"/>
      <c r="N48" s="149"/>
      <c r="O48" s="149"/>
      <c r="P48" s="149"/>
      <c r="Q48" s="149"/>
      <c r="R48" s="149"/>
      <c r="S48" s="149"/>
      <c r="T48" s="150"/>
      <c r="U48" s="149"/>
      <c r="V48" s="141"/>
      <c r="W48" s="141"/>
      <c r="X48" s="141"/>
      <c r="Y48" s="141"/>
      <c r="Z48" s="141"/>
      <c r="AA48" s="141"/>
      <c r="AB48" s="141"/>
      <c r="AC48" s="141"/>
      <c r="AD48" s="141"/>
      <c r="AE48" s="141" t="s">
        <v>104</v>
      </c>
      <c r="AF48" s="141">
        <v>0</v>
      </c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ht="22.5" outlineLevel="1" x14ac:dyDescent="0.2">
      <c r="A49" s="142">
        <v>19</v>
      </c>
      <c r="B49" s="142" t="s">
        <v>152</v>
      </c>
      <c r="C49" s="180" t="s">
        <v>153</v>
      </c>
      <c r="D49" s="148" t="s">
        <v>125</v>
      </c>
      <c r="E49" s="155">
        <v>3.7800000000000002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21</v>
      </c>
      <c r="M49" s="159">
        <f>G49*(1+L49/100)</f>
        <v>0</v>
      </c>
      <c r="N49" s="149">
        <v>0.17599999999999999</v>
      </c>
      <c r="O49" s="149">
        <f>ROUND(E49*N49,5)</f>
        <v>0.66527999999999998</v>
      </c>
      <c r="P49" s="149">
        <v>0</v>
      </c>
      <c r="Q49" s="149">
        <f>ROUND(E49*P49,5)</f>
        <v>0</v>
      </c>
      <c r="R49" s="149"/>
      <c r="S49" s="149"/>
      <c r="T49" s="150">
        <v>0</v>
      </c>
      <c r="U49" s="149">
        <f>ROUND(E49*T49,2)</f>
        <v>0</v>
      </c>
      <c r="V49" s="141"/>
      <c r="W49" s="141"/>
      <c r="X49" s="141"/>
      <c r="Y49" s="141"/>
      <c r="Z49" s="141"/>
      <c r="AA49" s="141"/>
      <c r="AB49" s="141"/>
      <c r="AC49" s="141"/>
      <c r="AD49" s="141"/>
      <c r="AE49" s="141" t="s">
        <v>137</v>
      </c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outlineLevel="1" x14ac:dyDescent="0.2">
      <c r="A50" s="142"/>
      <c r="B50" s="142"/>
      <c r="C50" s="181" t="s">
        <v>154</v>
      </c>
      <c r="D50" s="151"/>
      <c r="E50" s="156">
        <v>3.78</v>
      </c>
      <c r="F50" s="159"/>
      <c r="G50" s="159"/>
      <c r="H50" s="159"/>
      <c r="I50" s="159"/>
      <c r="J50" s="159"/>
      <c r="K50" s="159"/>
      <c r="L50" s="159"/>
      <c r="M50" s="159"/>
      <c r="N50" s="149"/>
      <c r="O50" s="149"/>
      <c r="P50" s="149"/>
      <c r="Q50" s="149"/>
      <c r="R50" s="149"/>
      <c r="S50" s="149"/>
      <c r="T50" s="150"/>
      <c r="U50" s="149"/>
      <c r="V50" s="141"/>
      <c r="W50" s="141"/>
      <c r="X50" s="141"/>
      <c r="Y50" s="141"/>
      <c r="Z50" s="141"/>
      <c r="AA50" s="141"/>
      <c r="AB50" s="141"/>
      <c r="AC50" s="141"/>
      <c r="AD50" s="141"/>
      <c r="AE50" s="141" t="s">
        <v>104</v>
      </c>
      <c r="AF50" s="141">
        <v>0</v>
      </c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outlineLevel="1" x14ac:dyDescent="0.2">
      <c r="A51" s="142">
        <v>20</v>
      </c>
      <c r="B51" s="142" t="s">
        <v>155</v>
      </c>
      <c r="C51" s="180" t="s">
        <v>156</v>
      </c>
      <c r="D51" s="148" t="s">
        <v>125</v>
      </c>
      <c r="E51" s="155">
        <v>65.855999999999995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21</v>
      </c>
      <c r="M51" s="159">
        <f>G51*(1+L51/100)</f>
        <v>0</v>
      </c>
      <c r="N51" s="149">
        <v>3.15E-2</v>
      </c>
      <c r="O51" s="149">
        <f>ROUND(E51*N51,5)</f>
        <v>2.0744600000000002</v>
      </c>
      <c r="P51" s="149">
        <v>0</v>
      </c>
      <c r="Q51" s="149">
        <f>ROUND(E51*P51,5)</f>
        <v>0</v>
      </c>
      <c r="R51" s="149"/>
      <c r="S51" s="149"/>
      <c r="T51" s="150">
        <v>0.55000000000000004</v>
      </c>
      <c r="U51" s="149">
        <f>ROUND(E51*T51,2)</f>
        <v>36.22</v>
      </c>
      <c r="V51" s="141"/>
      <c r="W51" s="141"/>
      <c r="X51" s="141"/>
      <c r="Y51" s="141"/>
      <c r="Z51" s="141"/>
      <c r="AA51" s="141"/>
      <c r="AB51" s="141"/>
      <c r="AC51" s="141"/>
      <c r="AD51" s="141"/>
      <c r="AE51" s="141" t="s">
        <v>102</v>
      </c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outlineLevel="1" x14ac:dyDescent="0.2">
      <c r="A52" s="142"/>
      <c r="B52" s="142"/>
      <c r="C52" s="181" t="s">
        <v>127</v>
      </c>
      <c r="D52" s="151"/>
      <c r="E52" s="156">
        <v>65.855999999999995</v>
      </c>
      <c r="F52" s="159"/>
      <c r="G52" s="159"/>
      <c r="H52" s="159"/>
      <c r="I52" s="159"/>
      <c r="J52" s="159"/>
      <c r="K52" s="159"/>
      <c r="L52" s="159"/>
      <c r="M52" s="159"/>
      <c r="N52" s="149"/>
      <c r="O52" s="149"/>
      <c r="P52" s="149"/>
      <c r="Q52" s="149"/>
      <c r="R52" s="149"/>
      <c r="S52" s="149"/>
      <c r="T52" s="150"/>
      <c r="U52" s="149"/>
      <c r="V52" s="141"/>
      <c r="W52" s="141"/>
      <c r="X52" s="141"/>
      <c r="Y52" s="141"/>
      <c r="Z52" s="141"/>
      <c r="AA52" s="141"/>
      <c r="AB52" s="141"/>
      <c r="AC52" s="141"/>
      <c r="AD52" s="141"/>
      <c r="AE52" s="141" t="s">
        <v>104</v>
      </c>
      <c r="AF52" s="141">
        <v>0</v>
      </c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ht="22.5" outlineLevel="1" x14ac:dyDescent="0.2">
      <c r="A53" s="142">
        <v>21</v>
      </c>
      <c r="B53" s="142" t="s">
        <v>157</v>
      </c>
      <c r="C53" s="180" t="s">
        <v>158</v>
      </c>
      <c r="D53" s="148" t="s">
        <v>125</v>
      </c>
      <c r="E53" s="155">
        <v>69.148799999999994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21</v>
      </c>
      <c r="M53" s="159">
        <f>G53*(1+L53/100)</f>
        <v>0</v>
      </c>
      <c r="N53" s="149">
        <v>0.13627</v>
      </c>
      <c r="O53" s="149">
        <f>ROUND(E53*N53,5)</f>
        <v>9.4229099999999999</v>
      </c>
      <c r="P53" s="149">
        <v>0</v>
      </c>
      <c r="Q53" s="149">
        <f>ROUND(E53*P53,5)</f>
        <v>0</v>
      </c>
      <c r="R53" s="149"/>
      <c r="S53" s="149"/>
      <c r="T53" s="150">
        <v>0</v>
      </c>
      <c r="U53" s="149">
        <f>ROUND(E53*T53,2)</f>
        <v>0</v>
      </c>
      <c r="V53" s="141"/>
      <c r="W53" s="141"/>
      <c r="X53" s="141"/>
      <c r="Y53" s="141"/>
      <c r="Z53" s="141"/>
      <c r="AA53" s="141"/>
      <c r="AB53" s="141"/>
      <c r="AC53" s="141"/>
      <c r="AD53" s="141"/>
      <c r="AE53" s="141" t="s">
        <v>137</v>
      </c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outlineLevel="1" x14ac:dyDescent="0.2">
      <c r="A54" s="142"/>
      <c r="B54" s="142"/>
      <c r="C54" s="181" t="s">
        <v>159</v>
      </c>
      <c r="D54" s="151"/>
      <c r="E54" s="156">
        <v>69.148799999999994</v>
      </c>
      <c r="F54" s="159"/>
      <c r="G54" s="159"/>
      <c r="H54" s="159"/>
      <c r="I54" s="159"/>
      <c r="J54" s="159"/>
      <c r="K54" s="159"/>
      <c r="L54" s="159"/>
      <c r="M54" s="159"/>
      <c r="N54" s="149"/>
      <c r="O54" s="149"/>
      <c r="P54" s="149"/>
      <c r="Q54" s="149"/>
      <c r="R54" s="149"/>
      <c r="S54" s="149"/>
      <c r="T54" s="150"/>
      <c r="U54" s="149"/>
      <c r="V54" s="141"/>
      <c r="W54" s="141"/>
      <c r="X54" s="141"/>
      <c r="Y54" s="141"/>
      <c r="Z54" s="141"/>
      <c r="AA54" s="141"/>
      <c r="AB54" s="141"/>
      <c r="AC54" s="141"/>
      <c r="AD54" s="141"/>
      <c r="AE54" s="141" t="s">
        <v>104</v>
      </c>
      <c r="AF54" s="141">
        <v>0</v>
      </c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x14ac:dyDescent="0.2">
      <c r="A55" s="143" t="s">
        <v>97</v>
      </c>
      <c r="B55" s="143" t="s">
        <v>64</v>
      </c>
      <c r="C55" s="182" t="s">
        <v>65</v>
      </c>
      <c r="D55" s="152"/>
      <c r="E55" s="157"/>
      <c r="F55" s="160"/>
      <c r="G55" s="160">
        <f>SUMIF(AE56:AE63,"&lt;&gt;NOR",G56:G63)</f>
        <v>0</v>
      </c>
      <c r="H55" s="160"/>
      <c r="I55" s="160">
        <f>SUM(I56:I63)</f>
        <v>0</v>
      </c>
      <c r="J55" s="160"/>
      <c r="K55" s="160">
        <f>SUM(K56:K63)</f>
        <v>0</v>
      </c>
      <c r="L55" s="160"/>
      <c r="M55" s="160">
        <f>SUM(M56:M63)</f>
        <v>0</v>
      </c>
      <c r="N55" s="153"/>
      <c r="O55" s="153">
        <f>SUM(O56:O63)</f>
        <v>16.435759999999998</v>
      </c>
      <c r="P55" s="153"/>
      <c r="Q55" s="153">
        <f>SUM(Q56:Q63)</f>
        <v>0</v>
      </c>
      <c r="R55" s="153"/>
      <c r="S55" s="153"/>
      <c r="T55" s="154"/>
      <c r="U55" s="153">
        <f>SUM(U56:U63)</f>
        <v>16.64</v>
      </c>
      <c r="AE55" t="s">
        <v>98</v>
      </c>
    </row>
    <row r="56" spans="1:60" outlineLevel="1" x14ac:dyDescent="0.2">
      <c r="A56" s="142">
        <v>22</v>
      </c>
      <c r="B56" s="142" t="s">
        <v>160</v>
      </c>
      <c r="C56" s="180" t="s">
        <v>161</v>
      </c>
      <c r="D56" s="148" t="s">
        <v>107</v>
      </c>
      <c r="E56" s="155">
        <v>57.794499999999999</v>
      </c>
      <c r="F56" s="158"/>
      <c r="G56" s="159">
        <f>ROUND(E56*F56,2)</f>
        <v>0</v>
      </c>
      <c r="H56" s="158"/>
      <c r="I56" s="159">
        <f>ROUND(E56*H56,2)</f>
        <v>0</v>
      </c>
      <c r="J56" s="158"/>
      <c r="K56" s="159">
        <f>ROUND(E56*J56,2)</f>
        <v>0</v>
      </c>
      <c r="L56" s="159">
        <v>21</v>
      </c>
      <c r="M56" s="159">
        <f>G56*(1+L56/100)</f>
        <v>0</v>
      </c>
      <c r="N56" s="149">
        <v>0.188</v>
      </c>
      <c r="O56" s="149">
        <f>ROUND(E56*N56,5)</f>
        <v>10.86537</v>
      </c>
      <c r="P56" s="149">
        <v>0</v>
      </c>
      <c r="Q56" s="149">
        <f>ROUND(E56*P56,5)</f>
        <v>0</v>
      </c>
      <c r="R56" s="149"/>
      <c r="S56" s="149"/>
      <c r="T56" s="150">
        <v>0.27200000000000002</v>
      </c>
      <c r="U56" s="149">
        <f>ROUND(E56*T56,2)</f>
        <v>15.72</v>
      </c>
      <c r="V56" s="141"/>
      <c r="W56" s="141"/>
      <c r="X56" s="141"/>
      <c r="Y56" s="141"/>
      <c r="Z56" s="141"/>
      <c r="AA56" s="141"/>
      <c r="AB56" s="141"/>
      <c r="AC56" s="141"/>
      <c r="AD56" s="141"/>
      <c r="AE56" s="141" t="s">
        <v>102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outlineLevel="1" x14ac:dyDescent="0.2">
      <c r="A57" s="142"/>
      <c r="B57" s="142"/>
      <c r="C57" s="181" t="s">
        <v>162</v>
      </c>
      <c r="D57" s="151"/>
      <c r="E57" s="156">
        <v>57.794499999999999</v>
      </c>
      <c r="F57" s="159"/>
      <c r="G57" s="159"/>
      <c r="H57" s="159"/>
      <c r="I57" s="159"/>
      <c r="J57" s="159"/>
      <c r="K57" s="159"/>
      <c r="L57" s="159"/>
      <c r="M57" s="159"/>
      <c r="N57" s="149"/>
      <c r="O57" s="149"/>
      <c r="P57" s="149"/>
      <c r="Q57" s="149"/>
      <c r="R57" s="149"/>
      <c r="S57" s="149"/>
      <c r="T57" s="150"/>
      <c r="U57" s="149"/>
      <c r="V57" s="141"/>
      <c r="W57" s="141"/>
      <c r="X57" s="141"/>
      <c r="Y57" s="141"/>
      <c r="Z57" s="141"/>
      <c r="AA57" s="141"/>
      <c r="AB57" s="141"/>
      <c r="AC57" s="141"/>
      <c r="AD57" s="141"/>
      <c r="AE57" s="141" t="s">
        <v>104</v>
      </c>
      <c r="AF57" s="141">
        <v>0</v>
      </c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ht="22.5" outlineLevel="1" x14ac:dyDescent="0.2">
      <c r="A58" s="142">
        <v>23</v>
      </c>
      <c r="B58" s="142" t="s">
        <v>163</v>
      </c>
      <c r="C58" s="180" t="s">
        <v>164</v>
      </c>
      <c r="D58" s="148" t="s">
        <v>165</v>
      </c>
      <c r="E58" s="155">
        <v>58.372444999999999</v>
      </c>
      <c r="F58" s="158"/>
      <c r="G58" s="159">
        <f>ROUND(E58*F58,2)</f>
        <v>0</v>
      </c>
      <c r="H58" s="158"/>
      <c r="I58" s="159">
        <f>ROUND(E58*H58,2)</f>
        <v>0</v>
      </c>
      <c r="J58" s="158"/>
      <c r="K58" s="159">
        <f>ROUND(E58*J58,2)</f>
        <v>0</v>
      </c>
      <c r="L58" s="159">
        <v>21</v>
      </c>
      <c r="M58" s="159">
        <f>G58*(1+L58/100)</f>
        <v>0</v>
      </c>
      <c r="N58" s="149">
        <v>9.3399999999999997E-2</v>
      </c>
      <c r="O58" s="149">
        <f>ROUND(E58*N58,5)</f>
        <v>5.4519900000000003</v>
      </c>
      <c r="P58" s="149">
        <v>0</v>
      </c>
      <c r="Q58" s="149">
        <f>ROUND(E58*P58,5)</f>
        <v>0</v>
      </c>
      <c r="R58" s="149"/>
      <c r="S58" s="149"/>
      <c r="T58" s="150">
        <v>0</v>
      </c>
      <c r="U58" s="149">
        <f>ROUND(E58*T58,2)</f>
        <v>0</v>
      </c>
      <c r="V58" s="141"/>
      <c r="W58" s="141"/>
      <c r="X58" s="141"/>
      <c r="Y58" s="141"/>
      <c r="Z58" s="141"/>
      <c r="AA58" s="141"/>
      <c r="AB58" s="141"/>
      <c r="AC58" s="141"/>
      <c r="AD58" s="141"/>
      <c r="AE58" s="141" t="s">
        <v>137</v>
      </c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outlineLevel="1" x14ac:dyDescent="0.2">
      <c r="A59" s="142"/>
      <c r="B59" s="142"/>
      <c r="C59" s="181" t="s">
        <v>166</v>
      </c>
      <c r="D59" s="151"/>
      <c r="E59" s="156">
        <v>58.372444999999999</v>
      </c>
      <c r="F59" s="159"/>
      <c r="G59" s="159"/>
      <c r="H59" s="159"/>
      <c r="I59" s="159"/>
      <c r="J59" s="159"/>
      <c r="K59" s="159"/>
      <c r="L59" s="159"/>
      <c r="M59" s="159"/>
      <c r="N59" s="149"/>
      <c r="O59" s="149"/>
      <c r="P59" s="149"/>
      <c r="Q59" s="149"/>
      <c r="R59" s="149"/>
      <c r="S59" s="149"/>
      <c r="T59" s="150"/>
      <c r="U59" s="149"/>
      <c r="V59" s="141"/>
      <c r="W59" s="141"/>
      <c r="X59" s="141"/>
      <c r="Y59" s="141"/>
      <c r="Z59" s="141"/>
      <c r="AA59" s="141"/>
      <c r="AB59" s="141"/>
      <c r="AC59" s="141"/>
      <c r="AD59" s="141"/>
      <c r="AE59" s="141" t="s">
        <v>104</v>
      </c>
      <c r="AF59" s="141">
        <v>0</v>
      </c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outlineLevel="1" x14ac:dyDescent="0.2">
      <c r="A60" s="142">
        <v>24</v>
      </c>
      <c r="B60" s="142" t="s">
        <v>167</v>
      </c>
      <c r="C60" s="180" t="s">
        <v>168</v>
      </c>
      <c r="D60" s="148" t="s">
        <v>165</v>
      </c>
      <c r="E60" s="155">
        <v>1</v>
      </c>
      <c r="F60" s="158"/>
      <c r="G60" s="159">
        <f>ROUND(E60*F60,2)</f>
        <v>0</v>
      </c>
      <c r="H60" s="158"/>
      <c r="I60" s="159">
        <f>ROUND(E60*H60,2)</f>
        <v>0</v>
      </c>
      <c r="J60" s="158"/>
      <c r="K60" s="159">
        <f>ROUND(E60*J60,2)</f>
        <v>0</v>
      </c>
      <c r="L60" s="159">
        <v>21</v>
      </c>
      <c r="M60" s="159">
        <f>G60*(1+L60/100)</f>
        <v>0</v>
      </c>
      <c r="N60" s="149">
        <v>0.1133</v>
      </c>
      <c r="O60" s="149">
        <f>ROUND(E60*N60,5)</f>
        <v>0.1133</v>
      </c>
      <c r="P60" s="149">
        <v>0</v>
      </c>
      <c r="Q60" s="149">
        <f>ROUND(E60*P60,5)</f>
        <v>0</v>
      </c>
      <c r="R60" s="149"/>
      <c r="S60" s="149"/>
      <c r="T60" s="150">
        <v>0.91800000000000004</v>
      </c>
      <c r="U60" s="149">
        <f>ROUND(E60*T60,2)</f>
        <v>0.92</v>
      </c>
      <c r="V60" s="141"/>
      <c r="W60" s="141"/>
      <c r="X60" s="141"/>
      <c r="Y60" s="141"/>
      <c r="Z60" s="141"/>
      <c r="AA60" s="141"/>
      <c r="AB60" s="141"/>
      <c r="AC60" s="141"/>
      <c r="AD60" s="141"/>
      <c r="AE60" s="141" t="s">
        <v>102</v>
      </c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outlineLevel="1" x14ac:dyDescent="0.2">
      <c r="A61" s="142"/>
      <c r="B61" s="142"/>
      <c r="C61" s="181" t="s">
        <v>169</v>
      </c>
      <c r="D61" s="151"/>
      <c r="E61" s="156">
        <v>1</v>
      </c>
      <c r="F61" s="159"/>
      <c r="G61" s="159"/>
      <c r="H61" s="159"/>
      <c r="I61" s="159"/>
      <c r="J61" s="159"/>
      <c r="K61" s="159"/>
      <c r="L61" s="159"/>
      <c r="M61" s="159"/>
      <c r="N61" s="149"/>
      <c r="O61" s="149"/>
      <c r="P61" s="149"/>
      <c r="Q61" s="149"/>
      <c r="R61" s="149"/>
      <c r="S61" s="149"/>
      <c r="T61" s="150"/>
      <c r="U61" s="149"/>
      <c r="V61" s="141"/>
      <c r="W61" s="141"/>
      <c r="X61" s="141"/>
      <c r="Y61" s="141"/>
      <c r="Z61" s="141"/>
      <c r="AA61" s="141"/>
      <c r="AB61" s="141"/>
      <c r="AC61" s="141"/>
      <c r="AD61" s="141"/>
      <c r="AE61" s="141" t="s">
        <v>104</v>
      </c>
      <c r="AF61" s="141">
        <v>0</v>
      </c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outlineLevel="1" x14ac:dyDescent="0.2">
      <c r="A62" s="142">
        <v>25</v>
      </c>
      <c r="B62" s="142" t="s">
        <v>170</v>
      </c>
      <c r="C62" s="180" t="s">
        <v>171</v>
      </c>
      <c r="D62" s="148" t="s">
        <v>165</v>
      </c>
      <c r="E62" s="155">
        <v>1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21</v>
      </c>
      <c r="M62" s="159">
        <f>G62*(1+L62/100)</f>
        <v>0</v>
      </c>
      <c r="N62" s="149">
        <v>5.1000000000000004E-3</v>
      </c>
      <c r="O62" s="149">
        <f>ROUND(E62*N62,5)</f>
        <v>5.1000000000000004E-3</v>
      </c>
      <c r="P62" s="149">
        <v>0</v>
      </c>
      <c r="Q62" s="149">
        <f>ROUND(E62*P62,5)</f>
        <v>0</v>
      </c>
      <c r="R62" s="149"/>
      <c r="S62" s="149"/>
      <c r="T62" s="150">
        <v>0</v>
      </c>
      <c r="U62" s="149">
        <f>ROUND(E62*T62,2)</f>
        <v>0</v>
      </c>
      <c r="V62" s="141"/>
      <c r="W62" s="141"/>
      <c r="X62" s="141"/>
      <c r="Y62" s="141"/>
      <c r="Z62" s="141"/>
      <c r="AA62" s="141"/>
      <c r="AB62" s="141"/>
      <c r="AC62" s="141"/>
      <c r="AD62" s="141"/>
      <c r="AE62" s="141" t="s">
        <v>137</v>
      </c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outlineLevel="1" x14ac:dyDescent="0.2">
      <c r="A63" s="142"/>
      <c r="B63" s="142"/>
      <c r="C63" s="181" t="s">
        <v>172</v>
      </c>
      <c r="D63" s="151"/>
      <c r="E63" s="156">
        <v>1</v>
      </c>
      <c r="F63" s="159"/>
      <c r="G63" s="159"/>
      <c r="H63" s="159"/>
      <c r="I63" s="159"/>
      <c r="J63" s="159"/>
      <c r="K63" s="159"/>
      <c r="L63" s="159"/>
      <c r="M63" s="159"/>
      <c r="N63" s="149"/>
      <c r="O63" s="149"/>
      <c r="P63" s="149"/>
      <c r="Q63" s="149"/>
      <c r="R63" s="149"/>
      <c r="S63" s="149"/>
      <c r="T63" s="150"/>
      <c r="U63" s="149"/>
      <c r="V63" s="141"/>
      <c r="W63" s="141"/>
      <c r="X63" s="141"/>
      <c r="Y63" s="141"/>
      <c r="Z63" s="141"/>
      <c r="AA63" s="141"/>
      <c r="AB63" s="141"/>
      <c r="AC63" s="141"/>
      <c r="AD63" s="141"/>
      <c r="AE63" s="141" t="s">
        <v>104</v>
      </c>
      <c r="AF63" s="141">
        <v>0</v>
      </c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x14ac:dyDescent="0.2">
      <c r="A64" s="143" t="s">
        <v>97</v>
      </c>
      <c r="B64" s="143" t="s">
        <v>66</v>
      </c>
      <c r="C64" s="182" t="s">
        <v>67</v>
      </c>
      <c r="D64" s="152"/>
      <c r="E64" s="157"/>
      <c r="F64" s="160"/>
      <c r="G64" s="160">
        <f>SUMIF(AE65:AE70,"&lt;&gt;NOR",G65:G70)</f>
        <v>0</v>
      </c>
      <c r="H64" s="160"/>
      <c r="I64" s="160">
        <f>SUM(I65:I70)</f>
        <v>0</v>
      </c>
      <c r="J64" s="160"/>
      <c r="K64" s="160">
        <f>SUM(K65:K70)</f>
        <v>0</v>
      </c>
      <c r="L64" s="160"/>
      <c r="M64" s="160">
        <f>SUM(M65:M70)</f>
        <v>0</v>
      </c>
      <c r="N64" s="153"/>
      <c r="O64" s="153">
        <f>SUM(O65:O70)</f>
        <v>0</v>
      </c>
      <c r="P64" s="153"/>
      <c r="Q64" s="153">
        <f>SUM(Q65:Q70)</f>
        <v>0</v>
      </c>
      <c r="R64" s="153"/>
      <c r="S64" s="153"/>
      <c r="T64" s="154"/>
      <c r="U64" s="153">
        <f>SUM(U65:U70)</f>
        <v>0.19</v>
      </c>
      <c r="AE64" t="s">
        <v>98</v>
      </c>
    </row>
    <row r="65" spans="1:60" outlineLevel="1" x14ac:dyDescent="0.2">
      <c r="A65" s="142">
        <v>26</v>
      </c>
      <c r="B65" s="142" t="s">
        <v>173</v>
      </c>
      <c r="C65" s="180" t="s">
        <v>174</v>
      </c>
      <c r="D65" s="148" t="s">
        <v>175</v>
      </c>
      <c r="E65" s="155">
        <v>0.27</v>
      </c>
      <c r="F65" s="158"/>
      <c r="G65" s="159">
        <f>ROUND(E65*F65,2)</f>
        <v>0</v>
      </c>
      <c r="H65" s="158"/>
      <c r="I65" s="159">
        <f>ROUND(E65*H65,2)</f>
        <v>0</v>
      </c>
      <c r="J65" s="158"/>
      <c r="K65" s="159">
        <f>ROUND(E65*J65,2)</f>
        <v>0</v>
      </c>
      <c r="L65" s="159">
        <v>21</v>
      </c>
      <c r="M65" s="159">
        <f>G65*(1+L65/100)</f>
        <v>0</v>
      </c>
      <c r="N65" s="149">
        <v>0</v>
      </c>
      <c r="O65" s="149">
        <f>ROUND(E65*N65,5)</f>
        <v>0</v>
      </c>
      <c r="P65" s="149">
        <v>0</v>
      </c>
      <c r="Q65" s="149">
        <f>ROUND(E65*P65,5)</f>
        <v>0</v>
      </c>
      <c r="R65" s="149"/>
      <c r="S65" s="149"/>
      <c r="T65" s="150">
        <v>0.68799999999999994</v>
      </c>
      <c r="U65" s="149">
        <f>ROUND(E65*T65,2)</f>
        <v>0.19</v>
      </c>
      <c r="V65" s="141"/>
      <c r="W65" s="141"/>
      <c r="X65" s="141"/>
      <c r="Y65" s="141"/>
      <c r="Z65" s="141"/>
      <c r="AA65" s="141"/>
      <c r="AB65" s="141"/>
      <c r="AC65" s="141"/>
      <c r="AD65" s="141"/>
      <c r="AE65" s="141" t="s">
        <v>102</v>
      </c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outlineLevel="1" x14ac:dyDescent="0.2">
      <c r="A66" s="142"/>
      <c r="B66" s="142"/>
      <c r="C66" s="181" t="s">
        <v>176</v>
      </c>
      <c r="D66" s="151"/>
      <c r="E66" s="156">
        <v>0.27</v>
      </c>
      <c r="F66" s="159"/>
      <c r="G66" s="159"/>
      <c r="H66" s="159"/>
      <c r="I66" s="159"/>
      <c r="J66" s="159"/>
      <c r="K66" s="159"/>
      <c r="L66" s="159"/>
      <c r="M66" s="159"/>
      <c r="N66" s="149"/>
      <c r="O66" s="149"/>
      <c r="P66" s="149"/>
      <c r="Q66" s="149"/>
      <c r="R66" s="149"/>
      <c r="S66" s="149"/>
      <c r="T66" s="150"/>
      <c r="U66" s="149"/>
      <c r="V66" s="141"/>
      <c r="W66" s="141"/>
      <c r="X66" s="141"/>
      <c r="Y66" s="141"/>
      <c r="Z66" s="141"/>
      <c r="AA66" s="141"/>
      <c r="AB66" s="141"/>
      <c r="AC66" s="141"/>
      <c r="AD66" s="141"/>
      <c r="AE66" s="141" t="s">
        <v>104</v>
      </c>
      <c r="AF66" s="141">
        <v>0</v>
      </c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outlineLevel="1" x14ac:dyDescent="0.2">
      <c r="A67" s="142">
        <v>27</v>
      </c>
      <c r="B67" s="142" t="s">
        <v>177</v>
      </c>
      <c r="C67" s="180" t="s">
        <v>178</v>
      </c>
      <c r="D67" s="148" t="s">
        <v>175</v>
      </c>
      <c r="E67" s="155">
        <v>0.54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21</v>
      </c>
      <c r="M67" s="159">
        <f>G67*(1+L67/100)</f>
        <v>0</v>
      </c>
      <c r="N67" s="149">
        <v>0</v>
      </c>
      <c r="O67" s="149">
        <f>ROUND(E67*N67,5)</f>
        <v>0</v>
      </c>
      <c r="P67" s="149">
        <v>0</v>
      </c>
      <c r="Q67" s="149">
        <f>ROUND(E67*P67,5)</f>
        <v>0</v>
      </c>
      <c r="R67" s="149"/>
      <c r="S67" s="149"/>
      <c r="T67" s="150">
        <v>0</v>
      </c>
      <c r="U67" s="149">
        <f>ROUND(E67*T67,2)</f>
        <v>0</v>
      </c>
      <c r="V67" s="141"/>
      <c r="W67" s="141"/>
      <c r="X67" s="141"/>
      <c r="Y67" s="141"/>
      <c r="Z67" s="141"/>
      <c r="AA67" s="141"/>
      <c r="AB67" s="141"/>
      <c r="AC67" s="141"/>
      <c r="AD67" s="141"/>
      <c r="AE67" s="141" t="s">
        <v>102</v>
      </c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outlineLevel="1" x14ac:dyDescent="0.2">
      <c r="A68" s="142"/>
      <c r="B68" s="142"/>
      <c r="C68" s="181" t="s">
        <v>179</v>
      </c>
      <c r="D68" s="151"/>
      <c r="E68" s="156">
        <v>0.54</v>
      </c>
      <c r="F68" s="159"/>
      <c r="G68" s="159"/>
      <c r="H68" s="159"/>
      <c r="I68" s="159"/>
      <c r="J68" s="159"/>
      <c r="K68" s="159"/>
      <c r="L68" s="159"/>
      <c r="M68" s="159"/>
      <c r="N68" s="149"/>
      <c r="O68" s="149"/>
      <c r="P68" s="149"/>
      <c r="Q68" s="149"/>
      <c r="R68" s="149"/>
      <c r="S68" s="149"/>
      <c r="T68" s="150"/>
      <c r="U68" s="149"/>
      <c r="V68" s="141"/>
      <c r="W68" s="141"/>
      <c r="X68" s="141"/>
      <c r="Y68" s="141"/>
      <c r="Z68" s="141"/>
      <c r="AA68" s="141"/>
      <c r="AB68" s="141"/>
      <c r="AC68" s="141"/>
      <c r="AD68" s="141"/>
      <c r="AE68" s="141" t="s">
        <v>104</v>
      </c>
      <c r="AF68" s="141">
        <v>0</v>
      </c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</row>
    <row r="69" spans="1:60" outlineLevel="1" x14ac:dyDescent="0.2">
      <c r="A69" s="142">
        <v>28</v>
      </c>
      <c r="B69" s="142" t="s">
        <v>180</v>
      </c>
      <c r="C69" s="180" t="s">
        <v>181</v>
      </c>
      <c r="D69" s="148" t="s">
        <v>175</v>
      </c>
      <c r="E69" s="155">
        <v>0.27</v>
      </c>
      <c r="F69" s="158"/>
      <c r="G69" s="159">
        <f>ROUND(E69*F69,2)</f>
        <v>0</v>
      </c>
      <c r="H69" s="158"/>
      <c r="I69" s="159">
        <f>ROUND(E69*H69,2)</f>
        <v>0</v>
      </c>
      <c r="J69" s="158"/>
      <c r="K69" s="159">
        <f>ROUND(E69*J69,2)</f>
        <v>0</v>
      </c>
      <c r="L69" s="159">
        <v>21</v>
      </c>
      <c r="M69" s="159">
        <f>G69*(1+L69/100)</f>
        <v>0</v>
      </c>
      <c r="N69" s="149">
        <v>0</v>
      </c>
      <c r="O69" s="149">
        <f>ROUND(E69*N69,5)</f>
        <v>0</v>
      </c>
      <c r="P69" s="149">
        <v>0</v>
      </c>
      <c r="Q69" s="149">
        <f>ROUND(E69*P69,5)</f>
        <v>0</v>
      </c>
      <c r="R69" s="149"/>
      <c r="S69" s="149"/>
      <c r="T69" s="150">
        <v>0</v>
      </c>
      <c r="U69" s="149">
        <f>ROUND(E69*T69,2)</f>
        <v>0</v>
      </c>
      <c r="V69" s="141"/>
      <c r="W69" s="141"/>
      <c r="X69" s="141"/>
      <c r="Y69" s="141"/>
      <c r="Z69" s="141"/>
      <c r="AA69" s="141"/>
      <c r="AB69" s="141"/>
      <c r="AC69" s="141"/>
      <c r="AD69" s="141"/>
      <c r="AE69" s="141" t="s">
        <v>102</v>
      </c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outlineLevel="1" x14ac:dyDescent="0.2">
      <c r="A70" s="142"/>
      <c r="B70" s="142"/>
      <c r="C70" s="181" t="s">
        <v>176</v>
      </c>
      <c r="D70" s="151"/>
      <c r="E70" s="156">
        <v>0.27</v>
      </c>
      <c r="F70" s="159"/>
      <c r="G70" s="159"/>
      <c r="H70" s="159"/>
      <c r="I70" s="159"/>
      <c r="J70" s="159"/>
      <c r="K70" s="159"/>
      <c r="L70" s="159"/>
      <c r="M70" s="159"/>
      <c r="N70" s="149"/>
      <c r="O70" s="149"/>
      <c r="P70" s="149"/>
      <c r="Q70" s="149"/>
      <c r="R70" s="149"/>
      <c r="S70" s="149"/>
      <c r="T70" s="150"/>
      <c r="U70" s="149"/>
      <c r="V70" s="141"/>
      <c r="W70" s="141"/>
      <c r="X70" s="141"/>
      <c r="Y70" s="141"/>
      <c r="Z70" s="141"/>
      <c r="AA70" s="141"/>
      <c r="AB70" s="141"/>
      <c r="AC70" s="141"/>
      <c r="AD70" s="141"/>
      <c r="AE70" s="141" t="s">
        <v>104</v>
      </c>
      <c r="AF70" s="141">
        <v>0</v>
      </c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</row>
    <row r="71" spans="1:60" x14ac:dyDescent="0.2">
      <c r="A71" s="143" t="s">
        <v>97</v>
      </c>
      <c r="B71" s="143" t="s">
        <v>68</v>
      </c>
      <c r="C71" s="182" t="s">
        <v>69</v>
      </c>
      <c r="D71" s="152"/>
      <c r="E71" s="157"/>
      <c r="F71" s="160"/>
      <c r="G71" s="160">
        <f>SUMIF(AE72:AE75,"&lt;&gt;NOR",G72:G75)</f>
        <v>0</v>
      </c>
      <c r="H71" s="160"/>
      <c r="I71" s="160">
        <f>SUM(I72:I75)</f>
        <v>0</v>
      </c>
      <c r="J71" s="160"/>
      <c r="K71" s="160">
        <f>SUM(K72:K75)</f>
        <v>0</v>
      </c>
      <c r="L71" s="160"/>
      <c r="M71" s="160">
        <f>SUM(M72:M75)</f>
        <v>0</v>
      </c>
      <c r="N71" s="153"/>
      <c r="O71" s="153">
        <f>SUM(O72:O75)</f>
        <v>0</v>
      </c>
      <c r="P71" s="153"/>
      <c r="Q71" s="153">
        <f>SUM(Q72:Q75)</f>
        <v>0</v>
      </c>
      <c r="R71" s="153"/>
      <c r="S71" s="153"/>
      <c r="T71" s="154"/>
      <c r="U71" s="153">
        <f>SUM(U72:U75)</f>
        <v>49.47</v>
      </c>
      <c r="AE71" t="s">
        <v>98</v>
      </c>
    </row>
    <row r="72" spans="1:60" outlineLevel="1" x14ac:dyDescent="0.2">
      <c r="A72" s="142">
        <v>29</v>
      </c>
      <c r="B72" s="142" t="s">
        <v>182</v>
      </c>
      <c r="C72" s="180" t="s">
        <v>183</v>
      </c>
      <c r="D72" s="148" t="s">
        <v>175</v>
      </c>
      <c r="E72" s="155">
        <v>126.85538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21</v>
      </c>
      <c r="M72" s="159">
        <f>G72*(1+L72/100)</f>
        <v>0</v>
      </c>
      <c r="N72" s="149">
        <v>0</v>
      </c>
      <c r="O72" s="149">
        <f>ROUND(E72*N72,5)</f>
        <v>0</v>
      </c>
      <c r="P72" s="149">
        <v>0</v>
      </c>
      <c r="Q72" s="149">
        <f>ROUND(E72*P72,5)</f>
        <v>0</v>
      </c>
      <c r="R72" s="149"/>
      <c r="S72" s="149"/>
      <c r="T72" s="150">
        <v>0.39</v>
      </c>
      <c r="U72" s="149">
        <f>ROUND(E72*T72,2)</f>
        <v>49.47</v>
      </c>
      <c r="V72" s="141"/>
      <c r="W72" s="141"/>
      <c r="X72" s="141"/>
      <c r="Y72" s="141"/>
      <c r="Z72" s="141"/>
      <c r="AA72" s="141"/>
      <c r="AB72" s="141"/>
      <c r="AC72" s="141"/>
      <c r="AD72" s="141"/>
      <c r="AE72" s="141" t="s">
        <v>102</v>
      </c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</row>
    <row r="73" spans="1:60" outlineLevel="1" x14ac:dyDescent="0.2">
      <c r="A73" s="142"/>
      <c r="B73" s="142"/>
      <c r="C73" s="181" t="s">
        <v>184</v>
      </c>
      <c r="D73" s="151"/>
      <c r="E73" s="156">
        <v>7.9000000000000001E-4</v>
      </c>
      <c r="F73" s="159"/>
      <c r="G73" s="159"/>
      <c r="H73" s="159"/>
      <c r="I73" s="159"/>
      <c r="J73" s="159"/>
      <c r="K73" s="159"/>
      <c r="L73" s="159"/>
      <c r="M73" s="159"/>
      <c r="N73" s="149"/>
      <c r="O73" s="149"/>
      <c r="P73" s="149"/>
      <c r="Q73" s="149"/>
      <c r="R73" s="149"/>
      <c r="S73" s="149"/>
      <c r="T73" s="150"/>
      <c r="U73" s="149"/>
      <c r="V73" s="141"/>
      <c r="W73" s="141"/>
      <c r="X73" s="141"/>
      <c r="Y73" s="141"/>
      <c r="Z73" s="141"/>
      <c r="AA73" s="141"/>
      <c r="AB73" s="141"/>
      <c r="AC73" s="141"/>
      <c r="AD73" s="141"/>
      <c r="AE73" s="141" t="s">
        <v>104</v>
      </c>
      <c r="AF73" s="141">
        <v>0</v>
      </c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</row>
    <row r="74" spans="1:60" outlineLevel="1" x14ac:dyDescent="0.2">
      <c r="A74" s="142"/>
      <c r="B74" s="142"/>
      <c r="C74" s="181" t="s">
        <v>185</v>
      </c>
      <c r="D74" s="151"/>
      <c r="E74" s="156">
        <v>113.41883</v>
      </c>
      <c r="F74" s="159"/>
      <c r="G74" s="159"/>
      <c r="H74" s="159"/>
      <c r="I74" s="159"/>
      <c r="J74" s="159"/>
      <c r="K74" s="159"/>
      <c r="L74" s="159"/>
      <c r="M74" s="159"/>
      <c r="N74" s="149"/>
      <c r="O74" s="149"/>
      <c r="P74" s="149"/>
      <c r="Q74" s="149"/>
      <c r="R74" s="149"/>
      <c r="S74" s="149"/>
      <c r="T74" s="150"/>
      <c r="U74" s="149"/>
      <c r="V74" s="141"/>
      <c r="W74" s="141"/>
      <c r="X74" s="141"/>
      <c r="Y74" s="141"/>
      <c r="Z74" s="141"/>
      <c r="AA74" s="141"/>
      <c r="AB74" s="141"/>
      <c r="AC74" s="141"/>
      <c r="AD74" s="141"/>
      <c r="AE74" s="141" t="s">
        <v>104</v>
      </c>
      <c r="AF74" s="141">
        <v>0</v>
      </c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</row>
    <row r="75" spans="1:60" outlineLevel="1" x14ac:dyDescent="0.2">
      <c r="A75" s="142"/>
      <c r="B75" s="142"/>
      <c r="C75" s="181" t="s">
        <v>186</v>
      </c>
      <c r="D75" s="151"/>
      <c r="E75" s="156">
        <v>13.43576</v>
      </c>
      <c r="F75" s="159"/>
      <c r="G75" s="159"/>
      <c r="H75" s="159"/>
      <c r="I75" s="159"/>
      <c r="J75" s="159"/>
      <c r="K75" s="159"/>
      <c r="L75" s="159"/>
      <c r="M75" s="159"/>
      <c r="N75" s="149"/>
      <c r="O75" s="149"/>
      <c r="P75" s="149"/>
      <c r="Q75" s="149"/>
      <c r="R75" s="149"/>
      <c r="S75" s="149"/>
      <c r="T75" s="150"/>
      <c r="U75" s="149"/>
      <c r="V75" s="141"/>
      <c r="W75" s="141"/>
      <c r="X75" s="141"/>
      <c r="Y75" s="141"/>
      <c r="Z75" s="141"/>
      <c r="AA75" s="141"/>
      <c r="AB75" s="141"/>
      <c r="AC75" s="141"/>
      <c r="AD75" s="141"/>
      <c r="AE75" s="141" t="s">
        <v>104</v>
      </c>
      <c r="AF75" s="141">
        <v>0</v>
      </c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</row>
    <row r="76" spans="1:60" x14ac:dyDescent="0.2">
      <c r="A76" s="143" t="s">
        <v>97</v>
      </c>
      <c r="B76" s="143" t="s">
        <v>70</v>
      </c>
      <c r="C76" s="182" t="s">
        <v>26</v>
      </c>
      <c r="D76" s="152"/>
      <c r="E76" s="157"/>
      <c r="F76" s="160"/>
      <c r="G76" s="160">
        <f>SUMIF(AE77:AE82,"&lt;&gt;NOR",G77:G82)</f>
        <v>0</v>
      </c>
      <c r="H76" s="160"/>
      <c r="I76" s="160">
        <f>SUM(I77:I82)</f>
        <v>0</v>
      </c>
      <c r="J76" s="160"/>
      <c r="K76" s="160">
        <f>SUM(K77:K82)</f>
        <v>0</v>
      </c>
      <c r="L76" s="160"/>
      <c r="M76" s="160">
        <f>SUM(M77:M82)</f>
        <v>0</v>
      </c>
      <c r="N76" s="153"/>
      <c r="O76" s="153">
        <f>SUM(O77:O82)</f>
        <v>0</v>
      </c>
      <c r="P76" s="153"/>
      <c r="Q76" s="153">
        <f>SUM(Q77:Q82)</f>
        <v>0</v>
      </c>
      <c r="R76" s="153"/>
      <c r="S76" s="153"/>
      <c r="T76" s="154"/>
      <c r="U76" s="153">
        <f>SUM(U77:U82)</f>
        <v>0</v>
      </c>
      <c r="AE76" t="s">
        <v>98</v>
      </c>
    </row>
    <row r="77" spans="1:60" outlineLevel="1" x14ac:dyDescent="0.2">
      <c r="A77" s="142">
        <v>30</v>
      </c>
      <c r="B77" s="142" t="s">
        <v>187</v>
      </c>
      <c r="C77" s="180" t="s">
        <v>188</v>
      </c>
      <c r="D77" s="148" t="s">
        <v>189</v>
      </c>
      <c r="E77" s="155">
        <v>1</v>
      </c>
      <c r="F77" s="158"/>
      <c r="G77" s="159">
        <f t="shared" ref="G77:G82" si="0">ROUND(E77*F77,2)</f>
        <v>0</v>
      </c>
      <c r="H77" s="158"/>
      <c r="I77" s="159">
        <f t="shared" ref="I77:I82" si="1">ROUND(E77*H77,2)</f>
        <v>0</v>
      </c>
      <c r="J77" s="158"/>
      <c r="K77" s="159">
        <f t="shared" ref="K77:K82" si="2">ROUND(E77*J77,2)</f>
        <v>0</v>
      </c>
      <c r="L77" s="159">
        <v>21</v>
      </c>
      <c r="M77" s="159">
        <f t="shared" ref="M77:M82" si="3">G77*(1+L77/100)</f>
        <v>0</v>
      </c>
      <c r="N77" s="149">
        <v>0</v>
      </c>
      <c r="O77" s="149">
        <f t="shared" ref="O77:O82" si="4">ROUND(E77*N77,5)</f>
        <v>0</v>
      </c>
      <c r="P77" s="149">
        <v>0</v>
      </c>
      <c r="Q77" s="149">
        <f t="shared" ref="Q77:Q82" si="5">ROUND(E77*P77,5)</f>
        <v>0</v>
      </c>
      <c r="R77" s="149"/>
      <c r="S77" s="149"/>
      <c r="T77" s="150">
        <v>0</v>
      </c>
      <c r="U77" s="149">
        <f t="shared" ref="U77:U82" si="6">ROUND(E77*T77,2)</f>
        <v>0</v>
      </c>
      <c r="V77" s="141"/>
      <c r="W77" s="141"/>
      <c r="X77" s="141"/>
      <c r="Y77" s="141"/>
      <c r="Z77" s="141"/>
      <c r="AA77" s="141"/>
      <c r="AB77" s="141"/>
      <c r="AC77" s="141"/>
      <c r="AD77" s="141"/>
      <c r="AE77" s="141" t="s">
        <v>190</v>
      </c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</row>
    <row r="78" spans="1:60" outlineLevel="1" x14ac:dyDescent="0.2">
      <c r="A78" s="142">
        <v>31</v>
      </c>
      <c r="B78" s="142" t="s">
        <v>191</v>
      </c>
      <c r="C78" s="180" t="s">
        <v>192</v>
      </c>
      <c r="D78" s="148" t="s">
        <v>189</v>
      </c>
      <c r="E78" s="155">
        <v>1</v>
      </c>
      <c r="F78" s="158"/>
      <c r="G78" s="159">
        <f t="shared" si="0"/>
        <v>0</v>
      </c>
      <c r="H78" s="158"/>
      <c r="I78" s="159">
        <f t="shared" si="1"/>
        <v>0</v>
      </c>
      <c r="J78" s="158"/>
      <c r="K78" s="159">
        <f t="shared" si="2"/>
        <v>0</v>
      </c>
      <c r="L78" s="159">
        <v>21</v>
      </c>
      <c r="M78" s="159">
        <f t="shared" si="3"/>
        <v>0</v>
      </c>
      <c r="N78" s="149">
        <v>0</v>
      </c>
      <c r="O78" s="149">
        <f t="shared" si="4"/>
        <v>0</v>
      </c>
      <c r="P78" s="149">
        <v>0</v>
      </c>
      <c r="Q78" s="149">
        <f t="shared" si="5"/>
        <v>0</v>
      </c>
      <c r="R78" s="149"/>
      <c r="S78" s="149"/>
      <c r="T78" s="150">
        <v>0</v>
      </c>
      <c r="U78" s="149">
        <f t="shared" si="6"/>
        <v>0</v>
      </c>
      <c r="V78" s="141"/>
      <c r="W78" s="141"/>
      <c r="X78" s="141"/>
      <c r="Y78" s="141"/>
      <c r="Z78" s="141"/>
      <c r="AA78" s="141"/>
      <c r="AB78" s="141"/>
      <c r="AC78" s="141"/>
      <c r="AD78" s="141"/>
      <c r="AE78" s="141" t="s">
        <v>190</v>
      </c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</row>
    <row r="79" spans="1:60" outlineLevel="1" x14ac:dyDescent="0.2">
      <c r="A79" s="142">
        <v>32</v>
      </c>
      <c r="B79" s="142" t="s">
        <v>193</v>
      </c>
      <c r="C79" s="180" t="s">
        <v>194</v>
      </c>
      <c r="D79" s="148" t="s">
        <v>189</v>
      </c>
      <c r="E79" s="155">
        <v>2</v>
      </c>
      <c r="F79" s="158"/>
      <c r="G79" s="159">
        <f t="shared" si="0"/>
        <v>0</v>
      </c>
      <c r="H79" s="158"/>
      <c r="I79" s="159">
        <f t="shared" si="1"/>
        <v>0</v>
      </c>
      <c r="J79" s="158"/>
      <c r="K79" s="159">
        <f t="shared" si="2"/>
        <v>0</v>
      </c>
      <c r="L79" s="159">
        <v>21</v>
      </c>
      <c r="M79" s="159">
        <f t="shared" si="3"/>
        <v>0</v>
      </c>
      <c r="N79" s="149">
        <v>0</v>
      </c>
      <c r="O79" s="149">
        <f t="shared" si="4"/>
        <v>0</v>
      </c>
      <c r="P79" s="149">
        <v>0</v>
      </c>
      <c r="Q79" s="149">
        <f t="shared" si="5"/>
        <v>0</v>
      </c>
      <c r="R79" s="149"/>
      <c r="S79" s="149"/>
      <c r="T79" s="150">
        <v>0</v>
      </c>
      <c r="U79" s="149">
        <f t="shared" si="6"/>
        <v>0</v>
      </c>
      <c r="V79" s="141"/>
      <c r="W79" s="141"/>
      <c r="X79" s="141"/>
      <c r="Y79" s="141"/>
      <c r="Z79" s="141"/>
      <c r="AA79" s="141"/>
      <c r="AB79" s="141"/>
      <c r="AC79" s="141"/>
      <c r="AD79" s="141"/>
      <c r="AE79" s="141" t="s">
        <v>190</v>
      </c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</row>
    <row r="80" spans="1:60" outlineLevel="1" x14ac:dyDescent="0.2">
      <c r="A80" s="142">
        <v>33</v>
      </c>
      <c r="B80" s="142" t="s">
        <v>195</v>
      </c>
      <c r="C80" s="180" t="s">
        <v>196</v>
      </c>
      <c r="D80" s="148" t="s">
        <v>189</v>
      </c>
      <c r="E80" s="155">
        <v>1</v>
      </c>
      <c r="F80" s="158"/>
      <c r="G80" s="159">
        <f t="shared" si="0"/>
        <v>0</v>
      </c>
      <c r="H80" s="158"/>
      <c r="I80" s="159">
        <f t="shared" si="1"/>
        <v>0</v>
      </c>
      <c r="J80" s="158"/>
      <c r="K80" s="159">
        <f t="shared" si="2"/>
        <v>0</v>
      </c>
      <c r="L80" s="159">
        <v>21</v>
      </c>
      <c r="M80" s="159">
        <f t="shared" si="3"/>
        <v>0</v>
      </c>
      <c r="N80" s="149">
        <v>0</v>
      </c>
      <c r="O80" s="149">
        <f t="shared" si="4"/>
        <v>0</v>
      </c>
      <c r="P80" s="149">
        <v>0</v>
      </c>
      <c r="Q80" s="149">
        <f t="shared" si="5"/>
        <v>0</v>
      </c>
      <c r="R80" s="149"/>
      <c r="S80" s="149"/>
      <c r="T80" s="150">
        <v>0</v>
      </c>
      <c r="U80" s="149">
        <f t="shared" si="6"/>
        <v>0</v>
      </c>
      <c r="V80" s="141"/>
      <c r="W80" s="141"/>
      <c r="X80" s="141"/>
      <c r="Y80" s="141"/>
      <c r="Z80" s="141"/>
      <c r="AA80" s="141"/>
      <c r="AB80" s="141"/>
      <c r="AC80" s="141"/>
      <c r="AD80" s="141"/>
      <c r="AE80" s="141" t="s">
        <v>190</v>
      </c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</row>
    <row r="81" spans="1:60" outlineLevel="1" x14ac:dyDescent="0.2">
      <c r="A81" s="142">
        <v>34</v>
      </c>
      <c r="B81" s="142" t="s">
        <v>197</v>
      </c>
      <c r="C81" s="180" t="s">
        <v>198</v>
      </c>
      <c r="D81" s="148" t="s">
        <v>189</v>
      </c>
      <c r="E81" s="155">
        <v>1</v>
      </c>
      <c r="F81" s="158"/>
      <c r="G81" s="159">
        <f t="shared" si="0"/>
        <v>0</v>
      </c>
      <c r="H81" s="158"/>
      <c r="I81" s="159">
        <f t="shared" si="1"/>
        <v>0</v>
      </c>
      <c r="J81" s="158"/>
      <c r="K81" s="159">
        <f t="shared" si="2"/>
        <v>0</v>
      </c>
      <c r="L81" s="159">
        <v>21</v>
      </c>
      <c r="M81" s="159">
        <f t="shared" si="3"/>
        <v>0</v>
      </c>
      <c r="N81" s="149">
        <v>0</v>
      </c>
      <c r="O81" s="149">
        <f t="shared" si="4"/>
        <v>0</v>
      </c>
      <c r="P81" s="149">
        <v>0</v>
      </c>
      <c r="Q81" s="149">
        <f t="shared" si="5"/>
        <v>0</v>
      </c>
      <c r="R81" s="149"/>
      <c r="S81" s="149"/>
      <c r="T81" s="150">
        <v>0</v>
      </c>
      <c r="U81" s="149">
        <f t="shared" si="6"/>
        <v>0</v>
      </c>
      <c r="V81" s="141"/>
      <c r="W81" s="141"/>
      <c r="X81" s="141"/>
      <c r="Y81" s="141"/>
      <c r="Z81" s="141"/>
      <c r="AA81" s="141"/>
      <c r="AB81" s="141"/>
      <c r="AC81" s="141"/>
      <c r="AD81" s="141"/>
      <c r="AE81" s="141" t="s">
        <v>190</v>
      </c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</row>
    <row r="82" spans="1:60" outlineLevel="1" x14ac:dyDescent="0.2">
      <c r="A82" s="169">
        <v>35</v>
      </c>
      <c r="B82" s="169" t="s">
        <v>199</v>
      </c>
      <c r="C82" s="183" t="s">
        <v>200</v>
      </c>
      <c r="D82" s="170" t="s">
        <v>189</v>
      </c>
      <c r="E82" s="171">
        <v>1</v>
      </c>
      <c r="F82" s="172"/>
      <c r="G82" s="173">
        <f t="shared" si="0"/>
        <v>0</v>
      </c>
      <c r="H82" s="172"/>
      <c r="I82" s="173">
        <f t="shared" si="1"/>
        <v>0</v>
      </c>
      <c r="J82" s="172"/>
      <c r="K82" s="173">
        <f t="shared" si="2"/>
        <v>0</v>
      </c>
      <c r="L82" s="173">
        <v>21</v>
      </c>
      <c r="M82" s="173">
        <f t="shared" si="3"/>
        <v>0</v>
      </c>
      <c r="N82" s="174">
        <v>0</v>
      </c>
      <c r="O82" s="174">
        <f t="shared" si="4"/>
        <v>0</v>
      </c>
      <c r="P82" s="174">
        <v>0</v>
      </c>
      <c r="Q82" s="174">
        <f t="shared" si="5"/>
        <v>0</v>
      </c>
      <c r="R82" s="174"/>
      <c r="S82" s="174"/>
      <c r="T82" s="175">
        <v>0</v>
      </c>
      <c r="U82" s="174">
        <f t="shared" si="6"/>
        <v>0</v>
      </c>
      <c r="V82" s="141"/>
      <c r="W82" s="141"/>
      <c r="X82" s="141"/>
      <c r="Y82" s="141"/>
      <c r="Z82" s="141"/>
      <c r="AA82" s="141"/>
      <c r="AB82" s="141"/>
      <c r="AC82" s="141"/>
      <c r="AD82" s="141"/>
      <c r="AE82" s="141" t="s">
        <v>190</v>
      </c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</row>
    <row r="83" spans="1:60" x14ac:dyDescent="0.2">
      <c r="A83" s="4"/>
      <c r="B83" s="5" t="s">
        <v>201</v>
      </c>
      <c r="C83" s="184" t="s">
        <v>201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AC83">
        <v>15</v>
      </c>
      <c r="AD83">
        <v>21</v>
      </c>
    </row>
    <row r="84" spans="1:60" x14ac:dyDescent="0.2">
      <c r="A84" s="176"/>
      <c r="B84" s="177">
        <v>26</v>
      </c>
      <c r="C84" s="185" t="s">
        <v>201</v>
      </c>
      <c r="D84" s="178"/>
      <c r="E84" s="178"/>
      <c r="F84" s="178"/>
      <c r="G84" s="179">
        <f>G8+G37+G55+G64+G71+G76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AC84">
        <f>SUMIF(L7:L82,AC83,G7:G82)</f>
        <v>0</v>
      </c>
      <c r="AD84">
        <f>SUMIF(L7:L82,AD83,G7:G82)</f>
        <v>0</v>
      </c>
      <c r="AE84" t="s">
        <v>202</v>
      </c>
    </row>
    <row r="85" spans="1:60" x14ac:dyDescent="0.2">
      <c r="A85" s="4"/>
      <c r="B85" s="5" t="s">
        <v>201</v>
      </c>
      <c r="C85" s="184" t="s">
        <v>201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60" x14ac:dyDescent="0.2">
      <c r="A86" s="4"/>
      <c r="B86" s="5" t="s">
        <v>201</v>
      </c>
      <c r="C86" s="184" t="s">
        <v>201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60" x14ac:dyDescent="0.2">
      <c r="A87" s="247">
        <v>33</v>
      </c>
      <c r="B87" s="247"/>
      <c r="C87" s="24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60" x14ac:dyDescent="0.2">
      <c r="A88" s="249"/>
      <c r="B88" s="250"/>
      <c r="C88" s="251"/>
      <c r="D88" s="250"/>
      <c r="E88" s="250"/>
      <c r="F88" s="250"/>
      <c r="G88" s="25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AE88" t="s">
        <v>203</v>
      </c>
    </row>
    <row r="89" spans="1:60" x14ac:dyDescent="0.2">
      <c r="A89" s="253"/>
      <c r="B89" s="254"/>
      <c r="C89" s="255"/>
      <c r="D89" s="254"/>
      <c r="E89" s="254"/>
      <c r="F89" s="254"/>
      <c r="G89" s="25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60" x14ac:dyDescent="0.2">
      <c r="A90" s="253"/>
      <c r="B90" s="254"/>
      <c r="C90" s="255"/>
      <c r="D90" s="254"/>
      <c r="E90" s="254"/>
      <c r="F90" s="254"/>
      <c r="G90" s="25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60" x14ac:dyDescent="0.2">
      <c r="A91" s="253"/>
      <c r="B91" s="254"/>
      <c r="C91" s="255"/>
      <c r="D91" s="254"/>
      <c r="E91" s="254"/>
      <c r="F91" s="254"/>
      <c r="G91" s="25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60" x14ac:dyDescent="0.2">
      <c r="A92" s="257"/>
      <c r="B92" s="258"/>
      <c r="C92" s="259"/>
      <c r="D92" s="258"/>
      <c r="E92" s="258"/>
      <c r="F92" s="258"/>
      <c r="G92" s="26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60" x14ac:dyDescent="0.2">
      <c r="A93" s="4"/>
      <c r="B93" s="5" t="s">
        <v>201</v>
      </c>
      <c r="C93" s="184" t="s">
        <v>201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60" x14ac:dyDescent="0.2">
      <c r="C94" s="186"/>
      <c r="AE94" t="s">
        <v>204</v>
      </c>
    </row>
  </sheetData>
  <sheetProtection algorithmName="SHA-512" hashValue="g8k405z5fhSiQfoHoBB3Kf6SOmxZbZGj9CJivTfnp2KfHa4ujptHhXyoocrPDbwHqoHGGgN0fnXiB9pB+7N7yw==" saltValue="N2/NZRkSAP0OvUihrt5EkA==" spinCount="100000" sheet="1" objects="1" scenarios="1"/>
  <mergeCells count="6">
    <mergeCell ref="A88:G92"/>
    <mergeCell ref="A1:G1"/>
    <mergeCell ref="C2:G2"/>
    <mergeCell ref="C3:G3"/>
    <mergeCell ref="C4:G4"/>
    <mergeCell ref="A87:C87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Pravec, Luboš</cp:lastModifiedBy>
  <cp:lastPrinted>2014-02-28T09:52:57Z</cp:lastPrinted>
  <dcterms:created xsi:type="dcterms:W3CDTF">2009-04-08T07:15:50Z</dcterms:created>
  <dcterms:modified xsi:type="dcterms:W3CDTF">2022-10-11T07:28:08Z</dcterms:modified>
</cp:coreProperties>
</file>