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2022-01 - Střecha strojov..." sheetId="2" r:id="rId2"/>
  </sheets>
  <definedNames>
    <definedName name="_xlnm._FilterDatabase" localSheetId="1" hidden="1">'2022-01 - Střecha strojov...'!$C$131:$K$218</definedName>
    <definedName name="_xlnm.Print_Titles" localSheetId="1">'2022-01 - Střecha strojov...'!$131:$131</definedName>
    <definedName name="_xlnm.Print_Titles" localSheetId="0">'Rekapitulace stavby'!$92:$92</definedName>
    <definedName name="_xlnm.Print_Area" localSheetId="1">'2022-01 - Střecha strojov...'!$C$4:$J$76,'2022-01 - Střecha strojov...'!$C$82:$J$113,'2022-01 - Střecha strojov...'!$C$119:$J$218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T212" i="2" s="1"/>
  <c r="R213" i="2"/>
  <c r="R212" i="2" s="1"/>
  <c r="P213" i="2"/>
  <c r="P212" i="2" s="1"/>
  <c r="BI211" i="2"/>
  <c r="BH211" i="2"/>
  <c r="BG211" i="2"/>
  <c r="BF211" i="2"/>
  <c r="T211" i="2"/>
  <c r="T210" i="2" s="1"/>
  <c r="R211" i="2"/>
  <c r="R210" i="2" s="1"/>
  <c r="P211" i="2"/>
  <c r="P210" i="2" s="1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R187" i="2" s="1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T159" i="2" s="1"/>
  <c r="R160" i="2"/>
  <c r="R159" i="2" s="1"/>
  <c r="P160" i="2"/>
  <c r="P159" i="2" s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/>
  <c r="R135" i="2"/>
  <c r="R134" i="2"/>
  <c r="P135" i="2"/>
  <c r="P134" i="2"/>
  <c r="F126" i="2"/>
  <c r="E124" i="2"/>
  <c r="F89" i="2"/>
  <c r="E87" i="2"/>
  <c r="J24" i="2"/>
  <c r="E24" i="2"/>
  <c r="J92" i="2" s="1"/>
  <c r="J23" i="2"/>
  <c r="J21" i="2"/>
  <c r="E21" i="2"/>
  <c r="J128" i="2" s="1"/>
  <c r="J20" i="2"/>
  <c r="J18" i="2"/>
  <c r="E18" i="2"/>
  <c r="F129" i="2" s="1"/>
  <c r="J17" i="2"/>
  <c r="J15" i="2"/>
  <c r="E15" i="2"/>
  <c r="F128" i="2" s="1"/>
  <c r="J14" i="2"/>
  <c r="J12" i="2"/>
  <c r="J89" i="2"/>
  <c r="E7" i="2"/>
  <c r="E122" i="2"/>
  <c r="L90" i="1"/>
  <c r="AM90" i="1"/>
  <c r="AM89" i="1"/>
  <c r="L89" i="1"/>
  <c r="AM87" i="1"/>
  <c r="L87" i="1"/>
  <c r="L85" i="1"/>
  <c r="L84" i="1"/>
  <c r="J211" i="2"/>
  <c r="J202" i="2"/>
  <c r="BK192" i="2"/>
  <c r="J150" i="2"/>
  <c r="BK135" i="2"/>
  <c r="J209" i="2"/>
  <c r="J200" i="2"/>
  <c r="J188" i="2"/>
  <c r="J172" i="2"/>
  <c r="BK139" i="2"/>
  <c r="BK197" i="2"/>
  <c r="J173" i="2"/>
  <c r="J192" i="2"/>
  <c r="BK182" i="2"/>
  <c r="J174" i="2"/>
  <c r="J152" i="2"/>
  <c r="J138" i="2"/>
  <c r="J178" i="2"/>
  <c r="BK158" i="2"/>
  <c r="J143" i="2"/>
  <c r="J205" i="2"/>
  <c r="J195" i="2"/>
  <c r="BK175" i="2"/>
  <c r="BK148" i="2"/>
  <c r="BK218" i="2"/>
  <c r="BK207" i="2"/>
  <c r="BK195" i="2"/>
  <c r="J182" i="2"/>
  <c r="J144" i="2"/>
  <c r="BK202" i="2"/>
  <c r="J186" i="2"/>
  <c r="BK193" i="2"/>
  <c r="J177" i="2"/>
  <c r="BK157" i="2"/>
  <c r="BK144" i="2"/>
  <c r="J207" i="2"/>
  <c r="BK177" i="2"/>
  <c r="J157" i="2"/>
  <c r="BK145" i="2"/>
  <c r="J208" i="2"/>
  <c r="J199" i="2"/>
  <c r="BK185" i="2"/>
  <c r="BK151" i="2"/>
  <c r="J139" i="2"/>
  <c r="BK216" i="2"/>
  <c r="J197" i="2"/>
  <c r="J184" i="2"/>
  <c r="BK174" i="2"/>
  <c r="BK203" i="2"/>
  <c r="BK191" i="2"/>
  <c r="J156" i="2"/>
  <c r="BK186" i="2"/>
  <c r="J167" i="2"/>
  <c r="BK150" i="2"/>
  <c r="BK180" i="2"/>
  <c r="BK162" i="2"/>
  <c r="J213" i="2"/>
  <c r="BK200" i="2"/>
  <c r="BK173" i="2"/>
  <c r="J145" i="2"/>
  <c r="J218" i="2"/>
  <c r="BK201" i="2"/>
  <c r="BK196" i="2"/>
  <c r="BK178" i="2"/>
  <c r="J160" i="2"/>
  <c r="BK205" i="2"/>
  <c r="BK188" i="2"/>
  <c r="J146" i="2"/>
  <c r="BK183" i="2"/>
  <c r="J170" i="2"/>
  <c r="J147" i="2"/>
  <c r="BK179" i="2"/>
  <c r="J155" i="2"/>
  <c r="BK138" i="2"/>
  <c r="BK209" i="2"/>
  <c r="BK198" i="2"/>
  <c r="J180" i="2"/>
  <c r="BK146" i="2"/>
  <c r="J217" i="2"/>
  <c r="J198" i="2"/>
  <c r="J185" i="2"/>
  <c r="BK156" i="2"/>
  <c r="J201" i="2"/>
  <c r="BK211" i="2"/>
  <c r="BK184" i="2"/>
  <c r="J175" i="2"/>
  <c r="BK155" i="2"/>
  <c r="BK143" i="2"/>
  <c r="BK176" i="2"/>
  <c r="J154" i="2"/>
  <c r="BK140" i="2"/>
  <c r="J216" i="2"/>
  <c r="J203" i="2"/>
  <c r="J191" i="2"/>
  <c r="BK153" i="2"/>
  <c r="J137" i="2"/>
  <c r="BK208" i="2"/>
  <c r="BK190" i="2"/>
  <c r="J181" i="2"/>
  <c r="J162" i="2"/>
  <c r="J135" i="2"/>
  <c r="J183" i="2"/>
  <c r="J190" i="2"/>
  <c r="J179" i="2"/>
  <c r="BK172" i="2"/>
  <c r="J153" i="2"/>
  <c r="BK137" i="2"/>
  <c r="BK167" i="2"/>
  <c r="J151" i="2"/>
  <c r="AS94" i="1"/>
  <c r="BK217" i="2"/>
  <c r="J204" i="2"/>
  <c r="J193" i="2"/>
  <c r="BK154" i="2"/>
  <c r="J140" i="2"/>
  <c r="BK213" i="2"/>
  <c r="BK199" i="2"/>
  <c r="BK189" i="2"/>
  <c r="J176" i="2"/>
  <c r="J158" i="2"/>
  <c r="BK204" i="2"/>
  <c r="J196" i="2"/>
  <c r="BK152" i="2"/>
  <c r="J189" i="2"/>
  <c r="BK160" i="2"/>
  <c r="J148" i="2"/>
  <c r="BK181" i="2"/>
  <c r="BK170" i="2"/>
  <c r="BK147" i="2"/>
  <c r="T142" i="2" l="1"/>
  <c r="BK136" i="2"/>
  <c r="BK133" i="2" s="1"/>
  <c r="BK142" i="2"/>
  <c r="R149" i="2"/>
  <c r="P171" i="2"/>
  <c r="P194" i="2"/>
  <c r="P136" i="2"/>
  <c r="P133" i="2"/>
  <c r="R142" i="2"/>
  <c r="P161" i="2"/>
  <c r="T161" i="2"/>
  <c r="T187" i="2"/>
  <c r="T206" i="2"/>
  <c r="R136" i="2"/>
  <c r="R133" i="2" s="1"/>
  <c r="T149" i="2"/>
  <c r="R161" i="2"/>
  <c r="T171" i="2"/>
  <c r="BK194" i="2"/>
  <c r="J194" i="2"/>
  <c r="J107" i="2"/>
  <c r="BK206" i="2"/>
  <c r="J206" i="2" s="1"/>
  <c r="J108" i="2" s="1"/>
  <c r="BK215" i="2"/>
  <c r="BK214" i="2"/>
  <c r="J214" i="2" s="1"/>
  <c r="J111" i="2" s="1"/>
  <c r="P215" i="2"/>
  <c r="P214" i="2"/>
  <c r="BK149" i="2"/>
  <c r="J149" i="2"/>
  <c r="J102" i="2"/>
  <c r="BK161" i="2"/>
  <c r="J161" i="2" s="1"/>
  <c r="J104" i="2" s="1"/>
  <c r="R171" i="2"/>
  <c r="P187" i="2"/>
  <c r="R194" i="2"/>
  <c r="P206" i="2"/>
  <c r="R215" i="2"/>
  <c r="R214" i="2"/>
  <c r="T136" i="2"/>
  <c r="T133" i="2"/>
  <c r="P142" i="2"/>
  <c r="P149" i="2"/>
  <c r="BK171" i="2"/>
  <c r="J171" i="2"/>
  <c r="J105" i="2"/>
  <c r="BK187" i="2"/>
  <c r="J187" i="2" s="1"/>
  <c r="J106" i="2" s="1"/>
  <c r="T194" i="2"/>
  <c r="R206" i="2"/>
  <c r="T215" i="2"/>
  <c r="T214" i="2"/>
  <c r="BK212" i="2"/>
  <c r="J212" i="2"/>
  <c r="J110" i="2" s="1"/>
  <c r="BK134" i="2"/>
  <c r="BK210" i="2"/>
  <c r="J210" i="2" s="1"/>
  <c r="J109" i="2" s="1"/>
  <c r="BK159" i="2"/>
  <c r="J159" i="2"/>
  <c r="J103" i="2" s="1"/>
  <c r="E85" i="2"/>
  <c r="J91" i="2"/>
  <c r="J126" i="2"/>
  <c r="J129" i="2"/>
  <c r="BE139" i="2"/>
  <c r="BE172" i="2"/>
  <c r="BE174" i="2"/>
  <c r="BE175" i="2"/>
  <c r="BE181" i="2"/>
  <c r="BE182" i="2"/>
  <c r="F91" i="2"/>
  <c r="BE137" i="2"/>
  <c r="BE146" i="2"/>
  <c r="BE148" i="2"/>
  <c r="BE151" i="2"/>
  <c r="BE153" i="2"/>
  <c r="BE154" i="2"/>
  <c r="BE156" i="2"/>
  <c r="BE157" i="2"/>
  <c r="BE162" i="2"/>
  <c r="BE185" i="2"/>
  <c r="BE188" i="2"/>
  <c r="BE197" i="2"/>
  <c r="BE199" i="2"/>
  <c r="BE209" i="2"/>
  <c r="F92" i="2"/>
  <c r="BE135" i="2"/>
  <c r="BE143" i="2"/>
  <c r="BE145" i="2"/>
  <c r="BE150" i="2"/>
  <c r="BE189" i="2"/>
  <c r="BE192" i="2"/>
  <c r="BE195" i="2"/>
  <c r="BE198" i="2"/>
  <c r="BE203" i="2"/>
  <c r="BE140" i="2"/>
  <c r="BE160" i="2"/>
  <c r="BE170" i="2"/>
  <c r="BE173" i="2"/>
  <c r="BE176" i="2"/>
  <c r="BE180" i="2"/>
  <c r="BE183" i="2"/>
  <c r="BE186" i="2"/>
  <c r="BE191" i="2"/>
  <c r="BE193" i="2"/>
  <c r="BE200" i="2"/>
  <c r="BE211" i="2"/>
  <c r="BE217" i="2"/>
  <c r="BE218" i="2"/>
  <c r="BE138" i="2"/>
  <c r="BE144" i="2"/>
  <c r="BE147" i="2"/>
  <c r="BE152" i="2"/>
  <c r="BE155" i="2"/>
  <c r="BE158" i="2"/>
  <c r="BE167" i="2"/>
  <c r="BE177" i="2"/>
  <c r="BE178" i="2"/>
  <c r="BE179" i="2"/>
  <c r="BE184" i="2"/>
  <c r="BE190" i="2"/>
  <c r="BE196" i="2"/>
  <c r="BE201" i="2"/>
  <c r="BE202" i="2"/>
  <c r="BE204" i="2"/>
  <c r="BE205" i="2"/>
  <c r="BE207" i="2"/>
  <c r="BE208" i="2"/>
  <c r="BE213" i="2"/>
  <c r="BE216" i="2"/>
  <c r="F36" i="2"/>
  <c r="BC95" i="1" s="1"/>
  <c r="BC94" i="1" s="1"/>
  <c r="AY94" i="1" s="1"/>
  <c r="J34" i="2"/>
  <c r="AW95" i="1" s="1"/>
  <c r="F35" i="2"/>
  <c r="BB95" i="1"/>
  <c r="BB94" i="1" s="1"/>
  <c r="W31" i="1" s="1"/>
  <c r="F37" i="2"/>
  <c r="BD95" i="1"/>
  <c r="BD94" i="1"/>
  <c r="W33" i="1" s="1"/>
  <c r="F34" i="2"/>
  <c r="BA95" i="1" s="1"/>
  <c r="BA94" i="1" s="1"/>
  <c r="W30" i="1" s="1"/>
  <c r="J136" i="2" l="1"/>
  <c r="J99" i="2" s="1"/>
  <c r="P141" i="2"/>
  <c r="P132" i="2"/>
  <c r="AU95" i="1"/>
  <c r="AU94" i="1" s="1"/>
  <c r="BK141" i="2"/>
  <c r="J141" i="2" s="1"/>
  <c r="J100" i="2" s="1"/>
  <c r="T141" i="2"/>
  <c r="T132" i="2"/>
  <c r="R141" i="2"/>
  <c r="R132" i="2"/>
  <c r="J133" i="2"/>
  <c r="J97" i="2"/>
  <c r="J134" i="2"/>
  <c r="J98" i="2"/>
  <c r="J215" i="2"/>
  <c r="J112" i="2"/>
  <c r="J142" i="2"/>
  <c r="J101" i="2"/>
  <c r="AX94" i="1"/>
  <c r="W32" i="1"/>
  <c r="J33" i="2"/>
  <c r="AV95" i="1" s="1"/>
  <c r="AT95" i="1" s="1"/>
  <c r="AW94" i="1"/>
  <c r="AK30" i="1" s="1"/>
  <c r="F33" i="2"/>
  <c r="AZ95" i="1" s="1"/>
  <c r="AZ94" i="1" s="1"/>
  <c r="W29" i="1" s="1"/>
  <c r="BK132" i="2" l="1"/>
  <c r="J132" i="2"/>
  <c r="J30" i="2"/>
  <c r="AG95" i="1" s="1"/>
  <c r="AG94" i="1" s="1"/>
  <c r="AK26" i="1" s="1"/>
  <c r="AK35" i="1" s="1"/>
  <c r="AV94" i="1"/>
  <c r="AK29" i="1"/>
  <c r="J39" i="2" l="1"/>
  <c r="J96" i="2"/>
  <c r="AN95" i="1"/>
  <c r="AT94" i="1"/>
  <c r="AN94" i="1" s="1"/>
</calcChain>
</file>

<file path=xl/sharedStrings.xml><?xml version="1.0" encoding="utf-8"?>
<sst xmlns="http://schemas.openxmlformats.org/spreadsheetml/2006/main" count="1317" uniqueCount="388">
  <si>
    <t>Export Komplet</t>
  </si>
  <si>
    <t/>
  </si>
  <si>
    <t>2.0</t>
  </si>
  <si>
    <t>ZAMOK</t>
  </si>
  <si>
    <t>False</t>
  </si>
  <si>
    <t>{01d566e3-e01c-4bf5-888d-e2fc9f69f3ab}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</si>
  <si>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</si>
  <si>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</si>
  <si>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</si>
  <si>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</si>
  <si>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</si>
  <si>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</si>
  <si>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</si>
  <si>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</si>
  <si>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</si>
  <si>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</si>
  <si>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</si>
  <si>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2022-01 - Střecha strojovny zimního stadionu (zadání)</t>
  </si>
  <si>
    <t>KSO:</t>
  </si>
  <si>
    <t>CC-CZ:</t>
  </si>
  <si>
    <t>Místo:</t>
  </si>
  <si>
    <t xml:space="preserve"> </t>
  </si>
  <si>
    <t>Datum:</t>
  </si>
  <si>
    <t>12. 1. 2022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</si>
  <si>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</si>
  <si>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</si>
  <si>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</si>
  <si>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</si>
  <si>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</si>
  <si>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</si>
  <si>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</si>
  <si>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</si>
  <si>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</si>
  <si>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</si>
  <si>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</si>
  <si>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</si>
  <si>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</si>
  <si>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</si>
  <si>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</si>
  <si>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</si>
  <si>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</si>
  <si>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</si>
  <si>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</si>
  <si>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</si>
  <si>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</si>
  <si>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</si>
  <si>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</si>
  <si>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</si>
  <si>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</si>
  <si>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</si>
  <si>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</si>
  <si>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</si>
  <si>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</si>
  <si>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</si>
  <si>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</si>
  <si>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</si>
  <si>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</si>
  <si>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</si>
  <si>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</si>
  <si>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</si>
  <si>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</si>
  <si>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</si>
  <si>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</si>
  <si>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</si>
  <si>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</si>
  <si>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</si>
  <si>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</si>
  <si>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</si>
  <si>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</si>
  <si>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</si>
  <si>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</si>
  <si>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</si>
  <si>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</si>
  <si>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</si>
  <si>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</si>
  <si>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</si>
  <si>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</si>
  <si>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2022-01</t>
  </si>
  <si>
    <t>Střecha strojov...</t>
  </si>
  <si>
    <t>STA</t>
  </si>
  <si>
    <t>1</t>
  </si>
  <si>
    <t>{d908e422-575b-4773-8166-38221b1ae43b}</t>
  </si>
  <si>
    <t>2</t>
  </si>
  <si>
    <t>KRYCÍ LIST SOUPISU PRACÍ</t>
  </si>
  <si>
    <t>Objekt:</t>
  </si>
  <si>
    <t>2022-01 - Střecha strojov...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</si>
  <si>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</si>
  <si>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</si>
  <si>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</si>
  <si>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</si>
  <si>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</si>
  <si>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</si>
  <si>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</si>
  <si>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</si>
  <si>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</si>
  <si>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</si>
  <si>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</si>
  <si>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743 - Elektromontáže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</si>
  <si>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</si>
  <si>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</si>
  <si>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</si>
  <si>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</si>
  <si>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</si>
  <si>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</si>
  <si>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</si>
  <si>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</si>
  <si>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</si>
  <si>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</si>
  <si>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</si>
  <si>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</si>
  <si>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</si>
  <si>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</si>
  <si>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</si>
  <si>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</si>
  <si>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</si>
  <si>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</si>
  <si>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</si>
  <si>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</si>
  <si>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</si>
  <si>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</si>
  <si>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</si>
  <si>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</si>
  <si>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</si>
  <si>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</si>
  <si>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</si>
  <si>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65</t>
  </si>
  <si>
    <t>K</t>
  </si>
  <si>
    <t>945412111</t>
  </si>
  <si>
    <t>Pronájem montážní plošiny</t>
  </si>
  <si>
    <t>kpl</t>
  </si>
  <si>
    <t>4</t>
  </si>
  <si>
    <t>997</t>
  </si>
  <si>
    <t>Přesun sutě</t>
  </si>
  <si>
    <t>997002511</t>
  </si>
  <si>
    <t>Vodorovné přemístění suti a vybouraných hmot bez naložení ale se složením a urovnáním do 1 km</t>
  </si>
  <si>
    <t>t</t>
  </si>
  <si>
    <t>99700251R</t>
  </si>
  <si>
    <t>Příplatek za dalších 10 km přemístění suti a vybouraných hmot</t>
  </si>
  <si>
    <t>6</t>
  </si>
  <si>
    <t>3</t>
  </si>
  <si>
    <t>997013831</t>
  </si>
  <si>
    <t>Poplatek za uložení na skládce (skládkovné) stavebního odpadu směsného kód odpadu 170 904</t>
  </si>
  <si>
    <t>8</t>
  </si>
  <si>
    <t>60</t>
  </si>
  <si>
    <t>M</t>
  </si>
  <si>
    <t>28322011</t>
  </si>
  <si>
    <t>fólie hydroizolační střešní mPVC mechanicky kotvená tl 1,8mm šedá, vč. kotevního plánu</t>
  </si>
  <si>
    <t>m2</t>
  </si>
  <si>
    <t>10</t>
  </si>
  <si>
    <t>PSV</t>
  </si>
  <si>
    <t>Práce a dodávky PSV</t>
  </si>
  <si>
    <t>712</t>
  </si>
  <si>
    <t>Povlakové krytiny</t>
  </si>
  <si>
    <t>712363411</t>
  </si>
  <si>
    <t>Provedení povlak krytiny mechanicky kotvenou do dřeva TI tl do 100mm vnitřní pole, budova v do 18m</t>
  </si>
  <si>
    <t>16</t>
  </si>
  <si>
    <t>12</t>
  </si>
  <si>
    <t>5</t>
  </si>
  <si>
    <t>712363412</t>
  </si>
  <si>
    <t>Provedení povlak krytiny mechanicky kotvenou do dřeva TI tl do 100 mm krajní pole, budova v do 18m</t>
  </si>
  <si>
    <t>14</t>
  </si>
  <si>
    <t>712363413</t>
  </si>
  <si>
    <t>Provedení povlak krytiny mechanicky kotvenou do dřeva TI tl do 100 mm rohové pole budova v do 18m</t>
  </si>
  <si>
    <t>712391171</t>
  </si>
  <si>
    <t>Provedení povlakové krytiny střech do 10° podkladní textilní vrstvy</t>
  </si>
  <si>
    <t>18</t>
  </si>
  <si>
    <t>7M2</t>
  </si>
  <si>
    <t>Separační textilie ze skleněných vláken, parametry dle dokumentace</t>
  </si>
  <si>
    <t>32</t>
  </si>
  <si>
    <t>20</t>
  </si>
  <si>
    <t>998712201</t>
  </si>
  <si>
    <t>Přesun hmot procentní pro krytiny povlakové v objektech v do 6 m</t>
  </si>
  <si>
    <t>%</t>
  </si>
  <si>
    <t>22</t>
  </si>
  <si>
    <t>713</t>
  </si>
  <si>
    <t>Izolace tepelné</t>
  </si>
  <si>
    <t>11</t>
  </si>
  <si>
    <t>713140811</t>
  </si>
  <si>
    <t>Odstranění tepelné izolace střech nadstřešní volně kladené z vláknitých materiálů tl do 100 mm</t>
  </si>
  <si>
    <t>24</t>
  </si>
  <si>
    <t>713140813</t>
  </si>
  <si>
    <t>Odstranění tepelné izolace střech nadstřešní volně kladené z vláknitých materiálů tl přes 100 mm</t>
  </si>
  <si>
    <t>26</t>
  </si>
  <si>
    <t>13</t>
  </si>
  <si>
    <t>71314081R</t>
  </si>
  <si>
    <t>Odstranění tepelné izolace k dalšímu použití, střech nadstřešní volně kladené z vláknitých materiálů tl přes 100 mm, včetně uložení</t>
  </si>
  <si>
    <t>28</t>
  </si>
  <si>
    <t>713141151</t>
  </si>
  <si>
    <t>Montáž izolace tepelné střech plochých kladené volně 1 vrstva rohoží, pásů, dílců, desek</t>
  </si>
  <si>
    <t>30</t>
  </si>
  <si>
    <t>63151M1</t>
  </si>
  <si>
    <t>deska tepelně izolační minerální λ=0,35 tl 100mm</t>
  </si>
  <si>
    <t>63151M2</t>
  </si>
  <si>
    <t>deska tepelně izolační minerální λ=0,35 tl 50mm</t>
  </si>
  <si>
    <t>34</t>
  </si>
  <si>
    <t>17</t>
  </si>
  <si>
    <t>713191134</t>
  </si>
  <si>
    <t>Montáž izolace tepelné podlah, stropů vrchem nebo střech překrytí fólií se svařovaným spojem</t>
  </si>
  <si>
    <t>36</t>
  </si>
  <si>
    <t>28329029</t>
  </si>
  <si>
    <t>fólie kontaktní difuzně propustná pro doplňkovou hydroizolační vrstvu, monolitická třívrstvá PES/PP 150-160g/m2</t>
  </si>
  <si>
    <t>38</t>
  </si>
  <si>
    <t>19</t>
  </si>
  <si>
    <t>998713201</t>
  </si>
  <si>
    <t>Přesun hmot procentní pro izolace tepelné v objektech v do 6 m</t>
  </si>
  <si>
    <t>40</t>
  </si>
  <si>
    <t>743</t>
  </si>
  <si>
    <t>Elektromontáže</t>
  </si>
  <si>
    <t>7436R1</t>
  </si>
  <si>
    <t>Demontáž, uložení, repase a montáž nového hromosvodu - nový Pz drát na betonové podstavce, vč. napojení dle dokumentace dle platné legislativy, včetně revize</t>
  </si>
  <si>
    <t>42</t>
  </si>
  <si>
    <t>751</t>
  </si>
  <si>
    <t>Vzduchotechnika</t>
  </si>
  <si>
    <t>751398021</t>
  </si>
  <si>
    <t>Mtž větrací mřížky stěnové do 0,040 m2</t>
  </si>
  <si>
    <t>kus</t>
  </si>
  <si>
    <t>44</t>
  </si>
  <si>
    <t>VV</t>
  </si>
  <si>
    <t>včetně zhotovení otvoru v čele fasády dle detailu B</t>
  </si>
  <si>
    <t>množství dle TZ 2*8ks</t>
  </si>
  <si>
    <t>2*8</t>
  </si>
  <si>
    <t>Součet</t>
  </si>
  <si>
    <t>7M1</t>
  </si>
  <si>
    <t>Větrací mřížka z extrudovaného hliníku 200x100 mm</t>
  </si>
  <si>
    <t>46</t>
  </si>
  <si>
    <t>23</t>
  </si>
  <si>
    <t>998751201</t>
  </si>
  <si>
    <t>Přesun hmot procentní pro vzduchotechniku v objektech v do 12 m</t>
  </si>
  <si>
    <t>48</t>
  </si>
  <si>
    <t>762</t>
  </si>
  <si>
    <t>Konstrukce tesařské</t>
  </si>
  <si>
    <t>762132137</t>
  </si>
  <si>
    <t>Montáž bednění stěn z hoblovaných prken na sraz s olištováním</t>
  </si>
  <si>
    <t>50</t>
  </si>
  <si>
    <t>25</t>
  </si>
  <si>
    <t>60515111</t>
  </si>
  <si>
    <t>řezivo jehličnaté boční prkno 20-30mm</t>
  </si>
  <si>
    <t>m3</t>
  </si>
  <si>
    <t>52</t>
  </si>
  <si>
    <t>762332131</t>
  </si>
  <si>
    <t>Montáž vázaných kcí krovů pravidelných z hraněného řeziva průřezové plochy do 120 cm2</t>
  </si>
  <si>
    <t>m</t>
  </si>
  <si>
    <t>54</t>
  </si>
  <si>
    <t>27</t>
  </si>
  <si>
    <t>60512126</t>
  </si>
  <si>
    <t>hranol stavební řezivo průřezu do 120cm2 dl 6-8m</t>
  </si>
  <si>
    <t>56</t>
  </si>
  <si>
    <t>76234103R</t>
  </si>
  <si>
    <t>D+M Bednění střech rovných z desek OSB tl 30 mm na sraz šroubovaných na rošt</t>
  </si>
  <si>
    <t>58</t>
  </si>
  <si>
    <t>29</t>
  </si>
  <si>
    <t>762341811</t>
  </si>
  <si>
    <t>Demontáž bednění střech z prken</t>
  </si>
  <si>
    <t>762341832</t>
  </si>
  <si>
    <t>Demontáž bednění střech z desek tvrdých</t>
  </si>
  <si>
    <t>62</t>
  </si>
  <si>
    <t>31</t>
  </si>
  <si>
    <t>762342441</t>
  </si>
  <si>
    <t>Montáž lišt trojúhelníkových nebo kontralatí na střechách sklonu do 60°</t>
  </si>
  <si>
    <t>64</t>
  </si>
  <si>
    <t>60514114</t>
  </si>
  <si>
    <t>řezivo jehličnaté lať impregnovaná dl 4 m</t>
  </si>
  <si>
    <t>66</t>
  </si>
  <si>
    <t>60726248</t>
  </si>
  <si>
    <t>deska dřevoštěpková OSB 3 ostrá hrana nebroušená tl 22mm</t>
  </si>
  <si>
    <t>68</t>
  </si>
  <si>
    <t>33</t>
  </si>
  <si>
    <t>76234281R</t>
  </si>
  <si>
    <t>Demontáž laťování střech z latí osové vzdálenosti do 0,50 m, včetně uložení 50%</t>
  </si>
  <si>
    <t>70</t>
  </si>
  <si>
    <t>61</t>
  </si>
  <si>
    <t>762361114R</t>
  </si>
  <si>
    <t>Výroba a montáž námětků</t>
  </si>
  <si>
    <t>ks</t>
  </si>
  <si>
    <t>72</t>
  </si>
  <si>
    <t>63</t>
  </si>
  <si>
    <t>762395000</t>
  </si>
  <si>
    <t>Spojovací materiál</t>
  </si>
  <si>
    <t>kpt</t>
  </si>
  <si>
    <t>74</t>
  </si>
  <si>
    <t>762R1</t>
  </si>
  <si>
    <t>Odborné posouzení stavu dřev.kcí, odstranění+náhrada pošk. prvků, které nelze jinak ošetřit, mechanické očištění a odstranění nátěrů a povrchového poškození. Fungicidní postřik. Ochranný nátěr proti dřevokaz. houbám a hmyzu. Dle dokumentace a stavu kce.</t>
  </si>
  <si>
    <t>76</t>
  </si>
  <si>
    <t>35</t>
  </si>
  <si>
    <t>998762201</t>
  </si>
  <si>
    <t>Přesun hmot procentní pro kce tesařské v objektech v do 6 m</t>
  </si>
  <si>
    <t>78</t>
  </si>
  <si>
    <t>763</t>
  </si>
  <si>
    <t>Konstrukce suché výstavby</t>
  </si>
  <si>
    <t>763131511</t>
  </si>
  <si>
    <t>D+M SDK podhled deska 1xA 12,5 bez TI jednovrstvá spodní kce profil CD+UD</t>
  </si>
  <si>
    <t>80</t>
  </si>
  <si>
    <t>37</t>
  </si>
  <si>
    <t>763131751</t>
  </si>
  <si>
    <t>Montáž parotěsné zábrany do SDK podhledu</t>
  </si>
  <si>
    <t>82</t>
  </si>
  <si>
    <t>28329012</t>
  </si>
  <si>
    <t>fólie PE vyztužená pro parotěsnou vrstvu (reakce na oheň - třída F) 140g/m2</t>
  </si>
  <si>
    <t>84</t>
  </si>
  <si>
    <t>39</t>
  </si>
  <si>
    <t>7631317R</t>
  </si>
  <si>
    <t>D+M SDK podhled napojení na obvodové konstrukce - opracování prostupu - zajištění proti parotěsnosti</t>
  </si>
  <si>
    <t>86</t>
  </si>
  <si>
    <t>763131831</t>
  </si>
  <si>
    <t>Demontáž SDK podhledu s jednovrstvou nosnou kcí z ocelových profilů opláštění jednoduché</t>
  </si>
  <si>
    <t>88</t>
  </si>
  <si>
    <t>41</t>
  </si>
  <si>
    <t>998763401</t>
  </si>
  <si>
    <t>Přesun hmot procentní pro sádrokartonové konstrukce v objektech v do 6 m</t>
  </si>
  <si>
    <t>90</t>
  </si>
  <si>
    <t>764</t>
  </si>
  <si>
    <t>Konstrukce klempířské</t>
  </si>
  <si>
    <t>764001821</t>
  </si>
  <si>
    <t>Demontáž krytiny ze svitků nebo tabulí do suti</t>
  </si>
  <si>
    <t>92</t>
  </si>
  <si>
    <t>43</t>
  </si>
  <si>
    <t>7640028R</t>
  </si>
  <si>
    <t>Demontáž oplechování - lišt do suti</t>
  </si>
  <si>
    <t>94</t>
  </si>
  <si>
    <t>7640116R1</t>
  </si>
  <si>
    <t>D+M stěnová lišta z Pz s povrchovou úpravou - poplastovaný plech  rš 75 mm, vč. kotvení a zaháknutí do původního plechu a ohnutí původního plechu</t>
  </si>
  <si>
    <t>96</t>
  </si>
  <si>
    <t>45</t>
  </si>
  <si>
    <t>7640116R3</t>
  </si>
  <si>
    <t>D+M koutová lišta z Pz s povrchovou úpravou, poplastovaný plech, rš 100 mm, vč. kotvení</t>
  </si>
  <si>
    <t>98</t>
  </si>
  <si>
    <t>7640116R4</t>
  </si>
  <si>
    <t>D+M stěnová lišta z Pz s povrchovou úpravou, poplastovaný plech,  rš 70 mm, včetně kotvení a tmelení</t>
  </si>
  <si>
    <t>100</t>
  </si>
  <si>
    <t>764111435</t>
  </si>
  <si>
    <t>Krytina střechy oblé z tabulí (referenční mat. Viplanyl)</t>
  </si>
  <si>
    <t>102</t>
  </si>
  <si>
    <t>47</t>
  </si>
  <si>
    <t>7642126R2</t>
  </si>
  <si>
    <t>D+M oplechování závětrnou lištou z Pz s povrchovou úpravou, poplastovaný plech rš 250 mm, vč. kotvení  a zaháknutí do původního plechu, vč. ohnutí plechu</t>
  </si>
  <si>
    <t>104</t>
  </si>
  <si>
    <t>49</t>
  </si>
  <si>
    <t>7642126R6</t>
  </si>
  <si>
    <t>D+M krycí lišta z Pz s povrchovou úpravou, jednostranné lakování, včetně kotvení a puklíků rš 150 mm</t>
  </si>
  <si>
    <t>106</t>
  </si>
  <si>
    <t>7643061R</t>
  </si>
  <si>
    <t>Montáž ventilační turbíny průměru do 350 mm na ploché střeše, včetně kotvení k nosné dřevěné konstrukci, včetně opracování manžetami z nevyztužené PVC folie, vč. nerezové objímky, včetně tmelení PU tmelem, dle dokumentace.</t>
  </si>
  <si>
    <t>108</t>
  </si>
  <si>
    <t>51</t>
  </si>
  <si>
    <t>553M1</t>
  </si>
  <si>
    <t>turbína ventilační Al kompletní hlavice dle dokumentace se základnou D 305 mm</t>
  </si>
  <si>
    <t>110</t>
  </si>
  <si>
    <t>998764202</t>
  </si>
  <si>
    <t>Přesun hmot procentní pro konstrukce klempířské v objektech přes 6 do 12 m</t>
  </si>
  <si>
    <t>112</t>
  </si>
  <si>
    <t>765</t>
  </si>
  <si>
    <t>Krytina skládaná</t>
  </si>
  <si>
    <t>53</t>
  </si>
  <si>
    <t>765191031</t>
  </si>
  <si>
    <t>Montáž pojistné hydroizolační fólie lepení těsnících pásků pod kontralatě</t>
  </si>
  <si>
    <t>114</t>
  </si>
  <si>
    <t>28329309</t>
  </si>
  <si>
    <t>páska oboustranně samolepící difúzních membrán</t>
  </si>
  <si>
    <t>116</t>
  </si>
  <si>
    <t>55</t>
  </si>
  <si>
    <t>998765202</t>
  </si>
  <si>
    <t>Přesun hmot procentní pro krytiny skládané v objektech přes 6 do 12 m</t>
  </si>
  <si>
    <t>118</t>
  </si>
  <si>
    <t>783</t>
  </si>
  <si>
    <t>Dokončovací práce - nátěry</t>
  </si>
  <si>
    <t>783213121</t>
  </si>
  <si>
    <t>Napouštěcí dvojnásobný syntetický biocidní nátěr tesařských konstrukcí zabudovaných do konstrukce</t>
  </si>
  <si>
    <t>120</t>
  </si>
  <si>
    <t>784</t>
  </si>
  <si>
    <t>Dokončovací práce - malby a tapety</t>
  </si>
  <si>
    <t>784211003R</t>
  </si>
  <si>
    <t>Jednonásobné bílé malby ze směsí za mokra výborně oděruvzdorných v místnostech v přes 3,80 do 5,00 m, vč. lešení a penetrace</t>
  </si>
  <si>
    <t>122</t>
  </si>
  <si>
    <t>VRN</t>
  </si>
  <si>
    <t>Vedlejší rozpočtové náklady</t>
  </si>
  <si>
    <t>VRN3</t>
  </si>
  <si>
    <t>Zařízení staveniště</t>
  </si>
  <si>
    <t>57</t>
  </si>
  <si>
    <t>030001R4</t>
  </si>
  <si>
    <t>Zařízení staveniště - lešení - montáž, demontáž, pronájem (pro realizaci čel fasády - viz det. A a B a prací prováděných z interiéru - výměna SDK podhledu a výměna, nátěr a ošetření dřevěných prvků)</t>
  </si>
  <si>
    <t>124</t>
  </si>
  <si>
    <t>030001R2</t>
  </si>
  <si>
    <t>Zařízení staveniště - shoz suti - montáž, demontáž, pronájem</t>
  </si>
  <si>
    <t>126</t>
  </si>
  <si>
    <t>59</t>
  </si>
  <si>
    <t>030001R3</t>
  </si>
  <si>
    <t>Zařízení staveniště - ostatní (ochranné konstrukce, likvidace odpadů, zajištění BOZP, zázemí a další ZS jinde neuvedené potřebné pro realizaci procesů uvedených v rozpočtu, mechanizace pro přesun hmot, krytí střechy před zatékáním během realizace)</t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</si>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</sst>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2"/>
      <c r="AQ5" s="22"/>
      <c r="AR5" s="20"/>
      <c r="BE5" s="24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2"/>
      <c r="AQ6" s="22"/>
      <c r="AR6" s="20"/>
      <c r="BE6" s="24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8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8"/>
      <c r="BS13" s="17" t="s">
        <v>6</v>
      </c>
    </row>
    <row r="14" spans="1:74" ht="12.75">
      <c r="B14" s="21"/>
      <c r="C14" s="22"/>
      <c r="D14" s="22"/>
      <c r="E14" s="253" t="s">
        <v>28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8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8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8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8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8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8"/>
    </row>
    <row r="23" spans="1:71" s="1" customFormat="1" ht="16.5" customHeight="1">
      <c r="B23" s="21"/>
      <c r="C23" s="22"/>
      <c r="D23" s="22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2"/>
      <c r="AP23" s="22"/>
      <c r="AQ23" s="22"/>
      <c r="AR23" s="20"/>
      <c r="BE23" s="24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8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6">
        <f>ROUND(AG94,2)</f>
        <v>0</v>
      </c>
      <c r="AL26" s="257"/>
      <c r="AM26" s="257"/>
      <c r="AN26" s="257"/>
      <c r="AO26" s="257"/>
      <c r="AP26" s="36"/>
      <c r="AQ26" s="36"/>
      <c r="AR26" s="39"/>
      <c r="BE26" s="24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8" t="s">
        <v>34</v>
      </c>
      <c r="M28" s="258"/>
      <c r="N28" s="258"/>
      <c r="O28" s="258"/>
      <c r="P28" s="258"/>
      <c r="Q28" s="36"/>
      <c r="R28" s="36"/>
      <c r="S28" s="36"/>
      <c r="T28" s="36"/>
      <c r="U28" s="36"/>
      <c r="V28" s="36"/>
      <c r="W28" s="258" t="s">
        <v>35</v>
      </c>
      <c r="X28" s="258"/>
      <c r="Y28" s="258"/>
      <c r="Z28" s="258"/>
      <c r="AA28" s="258"/>
      <c r="AB28" s="258"/>
      <c r="AC28" s="258"/>
      <c r="AD28" s="258"/>
      <c r="AE28" s="258"/>
      <c r="AF28" s="36"/>
      <c r="AG28" s="36"/>
      <c r="AH28" s="36"/>
      <c r="AI28" s="36"/>
      <c r="AJ28" s="36"/>
      <c r="AK28" s="258" t="s">
        <v>36</v>
      </c>
      <c r="AL28" s="258"/>
      <c r="AM28" s="258"/>
      <c r="AN28" s="258"/>
      <c r="AO28" s="258"/>
      <c r="AP28" s="36"/>
      <c r="AQ28" s="36"/>
      <c r="AR28" s="39"/>
      <c r="BE28" s="248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1">
        <v>0.21</v>
      </c>
      <c r="M29" s="260"/>
      <c r="N29" s="260"/>
      <c r="O29" s="260"/>
      <c r="P29" s="260"/>
      <c r="Q29" s="41"/>
      <c r="R29" s="41"/>
      <c r="S29" s="41"/>
      <c r="T29" s="41"/>
      <c r="U29" s="41"/>
      <c r="V29" s="41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41"/>
      <c r="AG29" s="41"/>
      <c r="AH29" s="41"/>
      <c r="AI29" s="41"/>
      <c r="AJ29" s="41"/>
      <c r="AK29" s="259">
        <f>ROUND(AV94, 2)</f>
        <v>0</v>
      </c>
      <c r="AL29" s="260"/>
      <c r="AM29" s="260"/>
      <c r="AN29" s="260"/>
      <c r="AO29" s="260"/>
      <c r="AP29" s="41"/>
      <c r="AQ29" s="41"/>
      <c r="AR29" s="42"/>
      <c r="BE29" s="249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1">
        <v>0.15</v>
      </c>
      <c r="M30" s="260"/>
      <c r="N30" s="260"/>
      <c r="O30" s="260"/>
      <c r="P30" s="260"/>
      <c r="Q30" s="41"/>
      <c r="R30" s="41"/>
      <c r="S30" s="41"/>
      <c r="T30" s="41"/>
      <c r="U30" s="41"/>
      <c r="V30" s="41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41"/>
      <c r="AG30" s="41"/>
      <c r="AH30" s="41"/>
      <c r="AI30" s="41"/>
      <c r="AJ30" s="41"/>
      <c r="AK30" s="259">
        <f>ROUND(AW94, 2)</f>
        <v>0</v>
      </c>
      <c r="AL30" s="260"/>
      <c r="AM30" s="260"/>
      <c r="AN30" s="260"/>
      <c r="AO30" s="260"/>
      <c r="AP30" s="41"/>
      <c r="AQ30" s="41"/>
      <c r="AR30" s="42"/>
      <c r="BE30" s="249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1">
        <v>0.21</v>
      </c>
      <c r="M31" s="260"/>
      <c r="N31" s="260"/>
      <c r="O31" s="260"/>
      <c r="P31" s="260"/>
      <c r="Q31" s="41"/>
      <c r="R31" s="41"/>
      <c r="S31" s="41"/>
      <c r="T31" s="41"/>
      <c r="U31" s="41"/>
      <c r="V31" s="41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41"/>
      <c r="AG31" s="41"/>
      <c r="AH31" s="41"/>
      <c r="AI31" s="41"/>
      <c r="AJ31" s="41"/>
      <c r="AK31" s="259">
        <v>0</v>
      </c>
      <c r="AL31" s="260"/>
      <c r="AM31" s="260"/>
      <c r="AN31" s="260"/>
      <c r="AO31" s="260"/>
      <c r="AP31" s="41"/>
      <c r="AQ31" s="41"/>
      <c r="AR31" s="42"/>
      <c r="BE31" s="249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1">
        <v>0.15</v>
      </c>
      <c r="M32" s="260"/>
      <c r="N32" s="260"/>
      <c r="O32" s="260"/>
      <c r="P32" s="260"/>
      <c r="Q32" s="41"/>
      <c r="R32" s="41"/>
      <c r="S32" s="41"/>
      <c r="T32" s="41"/>
      <c r="U32" s="41"/>
      <c r="V32" s="41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41"/>
      <c r="AG32" s="41"/>
      <c r="AH32" s="41"/>
      <c r="AI32" s="41"/>
      <c r="AJ32" s="41"/>
      <c r="AK32" s="259">
        <v>0</v>
      </c>
      <c r="AL32" s="260"/>
      <c r="AM32" s="260"/>
      <c r="AN32" s="260"/>
      <c r="AO32" s="260"/>
      <c r="AP32" s="41"/>
      <c r="AQ32" s="41"/>
      <c r="AR32" s="42"/>
      <c r="BE32" s="249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1">
        <v>0</v>
      </c>
      <c r="M33" s="260"/>
      <c r="N33" s="260"/>
      <c r="O33" s="260"/>
      <c r="P33" s="260"/>
      <c r="Q33" s="41"/>
      <c r="R33" s="41"/>
      <c r="S33" s="41"/>
      <c r="T33" s="41"/>
      <c r="U33" s="41"/>
      <c r="V33" s="41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41"/>
      <c r="AG33" s="41"/>
      <c r="AH33" s="41"/>
      <c r="AI33" s="41"/>
      <c r="AJ33" s="41"/>
      <c r="AK33" s="259">
        <v>0</v>
      </c>
      <c r="AL33" s="260"/>
      <c r="AM33" s="260"/>
      <c r="AN33" s="260"/>
      <c r="AO33" s="260"/>
      <c r="AP33" s="41"/>
      <c r="AQ33" s="41"/>
      <c r="AR33" s="42"/>
      <c r="BE33" s="24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8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2" t="s">
        <v>45</v>
      </c>
      <c r="Y35" s="263"/>
      <c r="Z35" s="263"/>
      <c r="AA35" s="263"/>
      <c r="AB35" s="263"/>
      <c r="AC35" s="45"/>
      <c r="AD35" s="45"/>
      <c r="AE35" s="45"/>
      <c r="AF35" s="45"/>
      <c r="AG35" s="45"/>
      <c r="AH35" s="45"/>
      <c r="AI35" s="45"/>
      <c r="AJ35" s="45"/>
      <c r="AK35" s="264">
        <f>SUM(AK26:AK33)</f>
        <v>0</v>
      </c>
      <c r="AL35" s="263"/>
      <c r="AM35" s="263"/>
      <c r="AN35" s="263"/>
      <c r="AO35" s="26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IMPORT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6" t="str">
        <f>K6</f>
        <v>2022-01 - Střecha strojovny zimního stadionu (zadání)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8" t="str">
        <f>IF(AN8= "","",AN8)</f>
        <v>12. 1. 2022</v>
      </c>
      <c r="AN87" s="26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9" t="str">
        <f>IF(E17="","",E17)</f>
        <v xml:space="preserve"> </v>
      </c>
      <c r="AN89" s="270"/>
      <c r="AO89" s="270"/>
      <c r="AP89" s="270"/>
      <c r="AQ89" s="36"/>
      <c r="AR89" s="39"/>
      <c r="AS89" s="271" t="s">
        <v>53</v>
      </c>
      <c r="AT89" s="27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69" t="str">
        <f>IF(E20="","",E20)</f>
        <v xml:space="preserve"> </v>
      </c>
      <c r="AN90" s="270"/>
      <c r="AO90" s="270"/>
      <c r="AP90" s="270"/>
      <c r="AQ90" s="36"/>
      <c r="AR90" s="39"/>
      <c r="AS90" s="273"/>
      <c r="AT90" s="27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5"/>
      <c r="AT91" s="27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7" t="s">
        <v>54</v>
      </c>
      <c r="D92" s="278"/>
      <c r="E92" s="278"/>
      <c r="F92" s="278"/>
      <c r="G92" s="278"/>
      <c r="H92" s="73"/>
      <c r="I92" s="279" t="s">
        <v>55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80" t="s">
        <v>56</v>
      </c>
      <c r="AH92" s="278"/>
      <c r="AI92" s="278"/>
      <c r="AJ92" s="278"/>
      <c r="AK92" s="278"/>
      <c r="AL92" s="278"/>
      <c r="AM92" s="278"/>
      <c r="AN92" s="279" t="s">
        <v>57</v>
      </c>
      <c r="AO92" s="278"/>
      <c r="AP92" s="28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5">
        <f>ROUND(AG95,2)</f>
        <v>0</v>
      </c>
      <c r="AH94" s="285"/>
      <c r="AI94" s="285"/>
      <c r="AJ94" s="285"/>
      <c r="AK94" s="285"/>
      <c r="AL94" s="285"/>
      <c r="AM94" s="285"/>
      <c r="AN94" s="286">
        <f>SUM(AG94,AT94)</f>
        <v>0</v>
      </c>
      <c r="AO94" s="286"/>
      <c r="AP94" s="28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14</v>
      </c>
      <c r="BW94" s="91" t="s">
        <v>5</v>
      </c>
      <c r="BX94" s="91" t="s">
        <v>75</v>
      </c>
      <c r="CL94" s="91" t="s">
        <v>1</v>
      </c>
    </row>
    <row r="95" spans="1:91" s="7" customFormat="1" ht="16.5" customHeight="1">
      <c r="A95" s="93" t="s">
        <v>76</v>
      </c>
      <c r="B95" s="94"/>
      <c r="C95" s="95"/>
      <c r="D95" s="284" t="s">
        <v>77</v>
      </c>
      <c r="E95" s="284"/>
      <c r="F95" s="284"/>
      <c r="G95" s="284"/>
      <c r="H95" s="284"/>
      <c r="I95" s="96"/>
      <c r="J95" s="284" t="s">
        <v>78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2">
        <f>'2022-01 - Střecha strojov...'!J30</f>
        <v>0</v>
      </c>
      <c r="AH95" s="283"/>
      <c r="AI95" s="283"/>
      <c r="AJ95" s="283"/>
      <c r="AK95" s="283"/>
      <c r="AL95" s="283"/>
      <c r="AM95" s="283"/>
      <c r="AN95" s="282">
        <f>SUM(AG95,AT95)</f>
        <v>0</v>
      </c>
      <c r="AO95" s="283"/>
      <c r="AP95" s="283"/>
      <c r="AQ95" s="97" t="s">
        <v>79</v>
      </c>
      <c r="AR95" s="98"/>
      <c r="AS95" s="99">
        <v>0</v>
      </c>
      <c r="AT95" s="100">
        <f>ROUND(SUM(AV95:AW95),2)</f>
        <v>0</v>
      </c>
      <c r="AU95" s="101">
        <f>'2022-01 - Střecha strojov...'!P132</f>
        <v>0</v>
      </c>
      <c r="AV95" s="100">
        <f>'2022-01 - Střecha strojov...'!J33</f>
        <v>0</v>
      </c>
      <c r="AW95" s="100">
        <f>'2022-01 - Střecha strojov...'!J34</f>
        <v>0</v>
      </c>
      <c r="AX95" s="100">
        <f>'2022-01 - Střecha strojov...'!J35</f>
        <v>0</v>
      </c>
      <c r="AY95" s="100">
        <f>'2022-01 - Střecha strojov...'!J36</f>
        <v>0</v>
      </c>
      <c r="AZ95" s="100">
        <f>'2022-01 - Střecha strojov...'!F33</f>
        <v>0</v>
      </c>
      <c r="BA95" s="100">
        <f>'2022-01 - Střecha strojov...'!F34</f>
        <v>0</v>
      </c>
      <c r="BB95" s="100">
        <f>'2022-01 - Střecha strojov...'!F35</f>
        <v>0</v>
      </c>
      <c r="BC95" s="100">
        <f>'2022-01 - Střecha strojov...'!F36</f>
        <v>0</v>
      </c>
      <c r="BD95" s="102">
        <f>'2022-01 - Střecha strojov...'!F37</f>
        <v>0</v>
      </c>
      <c r="BT95" s="103" t="s">
        <v>80</v>
      </c>
      <c r="BV95" s="103" t="s">
        <v>14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CNo6820liiHKZNd3Ch3ApKTCVfbqO366klT9zXv5M5n5O/kDh9V5rsMiz72xn54L5sstALXonuVwf8XrHHYoqw==" saltValue="lE9T3q3mHAb26qMNF6FaCJqzp2McnTZD5IGWHb9ANeI5q6OEUh3L2zgCdM4wo6fXlIA16rcnVWfZj4epyLEwM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2-01 - Střecha stroj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>
      <selection activeCell="I138" sqref="I13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82</v>
      </c>
    </row>
    <row r="4" spans="1:46" s="1" customFormat="1" ht="24.95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8" t="str">
        <f>'Rekapitulace stavby'!K6</f>
        <v>2022-01 - Střecha strojovny zimního stadionu (zadání)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85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12. 1. 2022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31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4" t="s">
        <v>1</v>
      </c>
      <c r="F27" s="294"/>
      <c r="G27" s="294"/>
      <c r="H27" s="29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ROUND((SUM(BE132:BE218)),  2)</f>
        <v>0</v>
      </c>
      <c r="G33" s="34"/>
      <c r="H33" s="34"/>
      <c r="I33" s="120">
        <v>0.21</v>
      </c>
      <c r="J33" s="119">
        <f>ROUND(((SUM(BE132:BE218))*I33),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ROUND((SUM(BF132:BF218)),  2)</f>
        <v>0</v>
      </c>
      <c r="G34" s="34"/>
      <c r="H34" s="34"/>
      <c r="I34" s="120">
        <v>0.15</v>
      </c>
      <c r="J34" s="119">
        <f>ROUND(((SUM(BF132:BF218))*I34),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ROUND((SUM(BG132:BG218)),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ROUND((SUM(BH132:BH218)),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ROUND((SUM(BI132:BI218)),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5" t="str">
        <f>E7</f>
        <v>2022-01 - Střecha strojovny zimního stadionu (zadání)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2022-01 - Střecha strojov...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12. 1. 2022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2:12" s="9" customFormat="1" ht="24.95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J133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J134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J136</f>
        <v>0</v>
      </c>
      <c r="K99" s="150"/>
      <c r="L99" s="154"/>
    </row>
    <row r="100" spans="2:12" s="9" customFormat="1" ht="24.95" customHeight="1">
      <c r="B100" s="143"/>
      <c r="C100" s="144"/>
      <c r="D100" s="145" t="s">
        <v>94</v>
      </c>
      <c r="E100" s="146"/>
      <c r="F100" s="146"/>
      <c r="G100" s="146"/>
      <c r="H100" s="146"/>
      <c r="I100" s="146"/>
      <c r="J100" s="147">
        <f>J141</f>
        <v>0</v>
      </c>
      <c r="K100" s="144"/>
      <c r="L100" s="148"/>
    </row>
    <row r="101" spans="2:12" s="10" customFormat="1" ht="19.899999999999999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J142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96</v>
      </c>
      <c r="E102" s="152"/>
      <c r="F102" s="152"/>
      <c r="G102" s="152"/>
      <c r="H102" s="152"/>
      <c r="I102" s="152"/>
      <c r="J102" s="153">
        <f>J149</f>
        <v>0</v>
      </c>
      <c r="K102" s="150"/>
      <c r="L102" s="154"/>
    </row>
    <row r="103" spans="2:12" s="10" customFormat="1" ht="19.899999999999999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J159</f>
        <v>0</v>
      </c>
      <c r="K103" s="150"/>
      <c r="L103" s="154"/>
    </row>
    <row r="104" spans="2:12" s="10" customFormat="1" ht="19.899999999999999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J161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J171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J187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J194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J206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J210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J212</f>
        <v>0</v>
      </c>
      <c r="K110" s="150"/>
      <c r="L110" s="154"/>
    </row>
    <row r="111" spans="2:12" s="9" customFormat="1" ht="24.95" customHeight="1">
      <c r="B111" s="143"/>
      <c r="C111" s="144"/>
      <c r="D111" s="145" t="s">
        <v>105</v>
      </c>
      <c r="E111" s="146"/>
      <c r="F111" s="146"/>
      <c r="G111" s="146"/>
      <c r="H111" s="146"/>
      <c r="I111" s="146"/>
      <c r="J111" s="147">
        <f>J214</f>
        <v>0</v>
      </c>
      <c r="K111" s="144"/>
      <c r="L111" s="148"/>
    </row>
    <row r="112" spans="2:12" s="10" customFormat="1" ht="19.899999999999999" customHeight="1">
      <c r="B112" s="149"/>
      <c r="C112" s="150"/>
      <c r="D112" s="151" t="s">
        <v>106</v>
      </c>
      <c r="E112" s="152"/>
      <c r="F112" s="152"/>
      <c r="G112" s="152"/>
      <c r="H112" s="152"/>
      <c r="I112" s="152"/>
      <c r="J112" s="153">
        <f>J215</f>
        <v>0</v>
      </c>
      <c r="K112" s="150"/>
      <c r="L112" s="154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107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5" t="str">
        <f>E7</f>
        <v>2022-01 - Střecha strojovny zimního stadionu (zadání)</v>
      </c>
      <c r="F122" s="296"/>
      <c r="G122" s="296"/>
      <c r="H122" s="29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84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6" t="str">
        <f>E9</f>
        <v>2022-01 - Střecha strojov...</v>
      </c>
      <c r="F124" s="297"/>
      <c r="G124" s="297"/>
      <c r="H124" s="297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12. 1. 2022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 xml:space="preserve"> </v>
      </c>
      <c r="G128" s="36"/>
      <c r="H128" s="36"/>
      <c r="I128" s="29" t="s">
        <v>29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31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5"/>
      <c r="B131" s="156"/>
      <c r="C131" s="157" t="s">
        <v>108</v>
      </c>
      <c r="D131" s="158" t="s">
        <v>58</v>
      </c>
      <c r="E131" s="158" t="s">
        <v>54</v>
      </c>
      <c r="F131" s="158" t="s">
        <v>55</v>
      </c>
      <c r="G131" s="158" t="s">
        <v>109</v>
      </c>
      <c r="H131" s="158" t="s">
        <v>110</v>
      </c>
      <c r="I131" s="158" t="s">
        <v>111</v>
      </c>
      <c r="J131" s="159" t="s">
        <v>88</v>
      </c>
      <c r="K131" s="160" t="s">
        <v>112</v>
      </c>
      <c r="L131" s="161"/>
      <c r="M131" s="75" t="s">
        <v>1</v>
      </c>
      <c r="N131" s="76" t="s">
        <v>37</v>
      </c>
      <c r="O131" s="76" t="s">
        <v>113</v>
      </c>
      <c r="P131" s="76" t="s">
        <v>114</v>
      </c>
      <c r="Q131" s="76" t="s">
        <v>115</v>
      </c>
      <c r="R131" s="76" t="s">
        <v>116</v>
      </c>
      <c r="S131" s="76" t="s">
        <v>117</v>
      </c>
      <c r="T131" s="77" t="s">
        <v>118</v>
      </c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1:65" s="2" customFormat="1" ht="22.9" customHeight="1">
      <c r="A132" s="34"/>
      <c r="B132" s="35"/>
      <c r="C132" s="82" t="s">
        <v>119</v>
      </c>
      <c r="D132" s="36"/>
      <c r="E132" s="36"/>
      <c r="F132" s="36"/>
      <c r="G132" s="36"/>
      <c r="H132" s="36"/>
      <c r="I132" s="36"/>
      <c r="J132" s="162">
        <f>BK132</f>
        <v>0</v>
      </c>
      <c r="K132" s="36"/>
      <c r="L132" s="39"/>
      <c r="M132" s="78"/>
      <c r="N132" s="163"/>
      <c r="O132" s="79"/>
      <c r="P132" s="164">
        <f>P133+P141+P214</f>
        <v>0</v>
      </c>
      <c r="Q132" s="79"/>
      <c r="R132" s="164">
        <f>R133+R141+R214</f>
        <v>0</v>
      </c>
      <c r="S132" s="79"/>
      <c r="T132" s="165">
        <f>T133+T141+T214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72</v>
      </c>
      <c r="AU132" s="17" t="s">
        <v>90</v>
      </c>
      <c r="BK132" s="166">
        <f>BK133+BK141+BK214</f>
        <v>0</v>
      </c>
    </row>
    <row r="133" spans="1:65" s="12" customFormat="1" ht="25.9" customHeight="1">
      <c r="B133" s="167"/>
      <c r="C133" s="168"/>
      <c r="D133" s="169" t="s">
        <v>72</v>
      </c>
      <c r="E133" s="170" t="s">
        <v>120</v>
      </c>
      <c r="F133" s="170" t="s">
        <v>121</v>
      </c>
      <c r="G133" s="168"/>
      <c r="H133" s="168"/>
      <c r="I133" s="171"/>
      <c r="J133" s="172">
        <f>BK133</f>
        <v>0</v>
      </c>
      <c r="K133" s="168"/>
      <c r="L133" s="173"/>
      <c r="M133" s="174"/>
      <c r="N133" s="175"/>
      <c r="O133" s="175"/>
      <c r="P133" s="176">
        <f>P134+P136</f>
        <v>0</v>
      </c>
      <c r="Q133" s="175"/>
      <c r="R133" s="176">
        <f>R134+R136</f>
        <v>0</v>
      </c>
      <c r="S133" s="175"/>
      <c r="T133" s="177">
        <f>T134+T136</f>
        <v>0</v>
      </c>
      <c r="AR133" s="178" t="s">
        <v>80</v>
      </c>
      <c r="AT133" s="179" t="s">
        <v>72</v>
      </c>
      <c r="AU133" s="179" t="s">
        <v>73</v>
      </c>
      <c r="AY133" s="178" t="s">
        <v>122</v>
      </c>
      <c r="BK133" s="180">
        <f>BK134+BK136</f>
        <v>0</v>
      </c>
    </row>
    <row r="134" spans="1:65" s="12" customFormat="1" ht="22.9" customHeight="1">
      <c r="B134" s="167"/>
      <c r="C134" s="168"/>
      <c r="D134" s="169" t="s">
        <v>72</v>
      </c>
      <c r="E134" s="181" t="s">
        <v>123</v>
      </c>
      <c r="F134" s="181" t="s">
        <v>124</v>
      </c>
      <c r="G134" s="168"/>
      <c r="H134" s="168"/>
      <c r="I134" s="171"/>
      <c r="J134" s="182">
        <f>BK134</f>
        <v>0</v>
      </c>
      <c r="K134" s="168"/>
      <c r="L134" s="173"/>
      <c r="M134" s="174"/>
      <c r="N134" s="175"/>
      <c r="O134" s="175"/>
      <c r="P134" s="176">
        <f>P135</f>
        <v>0</v>
      </c>
      <c r="Q134" s="175"/>
      <c r="R134" s="176">
        <f>R135</f>
        <v>0</v>
      </c>
      <c r="S134" s="175"/>
      <c r="T134" s="177">
        <f>T135</f>
        <v>0</v>
      </c>
      <c r="AR134" s="178" t="s">
        <v>80</v>
      </c>
      <c r="AT134" s="179" t="s">
        <v>72</v>
      </c>
      <c r="AU134" s="179" t="s">
        <v>80</v>
      </c>
      <c r="AY134" s="178" t="s">
        <v>122</v>
      </c>
      <c r="BK134" s="180">
        <f>BK135</f>
        <v>0</v>
      </c>
    </row>
    <row r="135" spans="1:65" s="2" customFormat="1" ht="16.5" customHeight="1">
      <c r="A135" s="34"/>
      <c r="B135" s="35"/>
      <c r="C135" s="183" t="s">
        <v>125</v>
      </c>
      <c r="D135" s="183" t="s">
        <v>126</v>
      </c>
      <c r="E135" s="184" t="s">
        <v>127</v>
      </c>
      <c r="F135" s="185" t="s">
        <v>128</v>
      </c>
      <c r="G135" s="186" t="s">
        <v>129</v>
      </c>
      <c r="H135" s="187">
        <v>1</v>
      </c>
      <c r="I135" s="188"/>
      <c r="J135" s="189">
        <f>ROUND(I135*H135,2)</f>
        <v>0</v>
      </c>
      <c r="K135" s="190"/>
      <c r="L135" s="39"/>
      <c r="M135" s="191" t="s">
        <v>1</v>
      </c>
      <c r="N135" s="192" t="s">
        <v>38</v>
      </c>
      <c r="O135" s="71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5" t="s">
        <v>130</v>
      </c>
      <c r="AT135" s="195" t="s">
        <v>126</v>
      </c>
      <c r="AU135" s="195" t="s">
        <v>82</v>
      </c>
      <c r="AY135" s="17" t="s">
        <v>122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7" t="s">
        <v>80</v>
      </c>
      <c r="BK135" s="196">
        <f>ROUND(I135*H135,2)</f>
        <v>0</v>
      </c>
      <c r="BL135" s="17" t="s">
        <v>130</v>
      </c>
      <c r="BM135" s="195" t="s">
        <v>82</v>
      </c>
    </row>
    <row r="136" spans="1:65" s="12" customFormat="1" ht="22.9" customHeight="1">
      <c r="B136" s="167"/>
      <c r="C136" s="168"/>
      <c r="D136" s="169" t="s">
        <v>72</v>
      </c>
      <c r="E136" s="181" t="s">
        <v>131</v>
      </c>
      <c r="F136" s="181" t="s">
        <v>132</v>
      </c>
      <c r="G136" s="168"/>
      <c r="H136" s="168"/>
      <c r="I136" s="171"/>
      <c r="J136" s="182">
        <f>BK136</f>
        <v>0</v>
      </c>
      <c r="K136" s="168"/>
      <c r="L136" s="173"/>
      <c r="M136" s="174"/>
      <c r="N136" s="175"/>
      <c r="O136" s="175"/>
      <c r="P136" s="176">
        <f>SUM(P137:P140)</f>
        <v>0</v>
      </c>
      <c r="Q136" s="175"/>
      <c r="R136" s="176">
        <f>SUM(R137:R140)</f>
        <v>0</v>
      </c>
      <c r="S136" s="175"/>
      <c r="T136" s="177">
        <f>SUM(T137:T140)</f>
        <v>0</v>
      </c>
      <c r="AR136" s="178" t="s">
        <v>80</v>
      </c>
      <c r="AT136" s="179" t="s">
        <v>72</v>
      </c>
      <c r="AU136" s="179" t="s">
        <v>80</v>
      </c>
      <c r="AY136" s="178" t="s">
        <v>122</v>
      </c>
      <c r="BK136" s="180">
        <f>SUM(BK137:BK140)</f>
        <v>0</v>
      </c>
    </row>
    <row r="137" spans="1:65" s="2" customFormat="1" ht="33" customHeight="1">
      <c r="A137" s="34"/>
      <c r="B137" s="35"/>
      <c r="C137" s="183" t="s">
        <v>80</v>
      </c>
      <c r="D137" s="183" t="s">
        <v>126</v>
      </c>
      <c r="E137" s="184" t="s">
        <v>133</v>
      </c>
      <c r="F137" s="185" t="s">
        <v>134</v>
      </c>
      <c r="G137" s="186" t="s">
        <v>135</v>
      </c>
      <c r="H137" s="187">
        <v>14.27</v>
      </c>
      <c r="I137" s="188"/>
      <c r="J137" s="189">
        <f>ROUND(I137*H137,2)</f>
        <v>0</v>
      </c>
      <c r="K137" s="190"/>
      <c r="L137" s="39"/>
      <c r="M137" s="191" t="s">
        <v>1</v>
      </c>
      <c r="N137" s="192" t="s">
        <v>38</v>
      </c>
      <c r="O137" s="71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130</v>
      </c>
      <c r="AT137" s="195" t="s">
        <v>126</v>
      </c>
      <c r="AU137" s="195" t="s">
        <v>82</v>
      </c>
      <c r="AY137" s="17" t="s">
        <v>122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7" t="s">
        <v>80</v>
      </c>
      <c r="BK137" s="196">
        <f>ROUND(I137*H137,2)</f>
        <v>0</v>
      </c>
      <c r="BL137" s="17" t="s">
        <v>130</v>
      </c>
      <c r="BM137" s="195" t="s">
        <v>130</v>
      </c>
    </row>
    <row r="138" spans="1:65" s="2" customFormat="1" ht="24.2" customHeight="1">
      <c r="A138" s="34"/>
      <c r="B138" s="35"/>
      <c r="C138" s="183" t="s">
        <v>82</v>
      </c>
      <c r="D138" s="183" t="s">
        <v>126</v>
      </c>
      <c r="E138" s="184" t="s">
        <v>136</v>
      </c>
      <c r="F138" s="185" t="s">
        <v>137</v>
      </c>
      <c r="G138" s="186" t="s">
        <v>135</v>
      </c>
      <c r="H138" s="187">
        <v>14.27</v>
      </c>
      <c r="I138" s="188"/>
      <c r="J138" s="189">
        <f>ROUND(I138*H138,2)</f>
        <v>0</v>
      </c>
      <c r="K138" s="190"/>
      <c r="L138" s="39"/>
      <c r="M138" s="191" t="s">
        <v>1</v>
      </c>
      <c r="N138" s="192" t="s">
        <v>38</v>
      </c>
      <c r="O138" s="71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130</v>
      </c>
      <c r="AT138" s="195" t="s">
        <v>126</v>
      </c>
      <c r="AU138" s="195" t="s">
        <v>82</v>
      </c>
      <c r="AY138" s="17" t="s">
        <v>122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7" t="s">
        <v>80</v>
      </c>
      <c r="BK138" s="196">
        <f>ROUND(I138*H138,2)</f>
        <v>0</v>
      </c>
      <c r="BL138" s="17" t="s">
        <v>130</v>
      </c>
      <c r="BM138" s="195" t="s">
        <v>138</v>
      </c>
    </row>
    <row r="139" spans="1:65" s="2" customFormat="1" ht="33" customHeight="1">
      <c r="A139" s="34"/>
      <c r="B139" s="35"/>
      <c r="C139" s="183" t="s">
        <v>139</v>
      </c>
      <c r="D139" s="183" t="s">
        <v>126</v>
      </c>
      <c r="E139" s="184" t="s">
        <v>140</v>
      </c>
      <c r="F139" s="185" t="s">
        <v>141</v>
      </c>
      <c r="G139" s="186" t="s">
        <v>135</v>
      </c>
      <c r="H139" s="187">
        <v>16.152999999999999</v>
      </c>
      <c r="I139" s="188"/>
      <c r="J139" s="189">
        <f>ROUND(I139*H139,2)</f>
        <v>0</v>
      </c>
      <c r="K139" s="190"/>
      <c r="L139" s="39"/>
      <c r="M139" s="191" t="s">
        <v>1</v>
      </c>
      <c r="N139" s="192" t="s">
        <v>38</v>
      </c>
      <c r="O139" s="71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130</v>
      </c>
      <c r="AT139" s="195" t="s">
        <v>126</v>
      </c>
      <c r="AU139" s="195" t="s">
        <v>82</v>
      </c>
      <c r="AY139" s="17" t="s">
        <v>122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7" t="s">
        <v>80</v>
      </c>
      <c r="BK139" s="196">
        <f>ROUND(I139*H139,2)</f>
        <v>0</v>
      </c>
      <c r="BL139" s="17" t="s">
        <v>130</v>
      </c>
      <c r="BM139" s="195" t="s">
        <v>142</v>
      </c>
    </row>
    <row r="140" spans="1:65" s="2" customFormat="1" ht="24.2" customHeight="1">
      <c r="A140" s="34"/>
      <c r="B140" s="35"/>
      <c r="C140" s="197" t="s">
        <v>143</v>
      </c>
      <c r="D140" s="197" t="s">
        <v>144</v>
      </c>
      <c r="E140" s="198" t="s">
        <v>145</v>
      </c>
      <c r="F140" s="199" t="s">
        <v>146</v>
      </c>
      <c r="G140" s="200" t="s">
        <v>147</v>
      </c>
      <c r="H140" s="201">
        <v>298.99599999999998</v>
      </c>
      <c r="I140" s="202"/>
      <c r="J140" s="203">
        <f>ROUND(I140*H140,2)</f>
        <v>0</v>
      </c>
      <c r="K140" s="204"/>
      <c r="L140" s="205"/>
      <c r="M140" s="206" t="s">
        <v>1</v>
      </c>
      <c r="N140" s="207" t="s">
        <v>38</v>
      </c>
      <c r="O140" s="71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142</v>
      </c>
      <c r="AT140" s="195" t="s">
        <v>144</v>
      </c>
      <c r="AU140" s="195" t="s">
        <v>82</v>
      </c>
      <c r="AY140" s="17" t="s">
        <v>122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7" t="s">
        <v>80</v>
      </c>
      <c r="BK140" s="196">
        <f>ROUND(I140*H140,2)</f>
        <v>0</v>
      </c>
      <c r="BL140" s="17" t="s">
        <v>130</v>
      </c>
      <c r="BM140" s="195" t="s">
        <v>148</v>
      </c>
    </row>
    <row r="141" spans="1:65" s="12" customFormat="1" ht="25.9" customHeight="1">
      <c r="B141" s="167"/>
      <c r="C141" s="168"/>
      <c r="D141" s="169" t="s">
        <v>72</v>
      </c>
      <c r="E141" s="170" t="s">
        <v>149</v>
      </c>
      <c r="F141" s="170" t="s">
        <v>150</v>
      </c>
      <c r="G141" s="168"/>
      <c r="H141" s="168"/>
      <c r="I141" s="171"/>
      <c r="J141" s="172">
        <f>BK141</f>
        <v>0</v>
      </c>
      <c r="K141" s="168"/>
      <c r="L141" s="173"/>
      <c r="M141" s="174"/>
      <c r="N141" s="175"/>
      <c r="O141" s="175"/>
      <c r="P141" s="176">
        <f>P142+P149+P159+P161+P171+P187+P194+P206+P210+P212</f>
        <v>0</v>
      </c>
      <c r="Q141" s="175"/>
      <c r="R141" s="176">
        <f>R142+R149+R159+R161+R171+R187+R194+R206+R210+R212</f>
        <v>0</v>
      </c>
      <c r="S141" s="175"/>
      <c r="T141" s="177">
        <f>T142+T149+T159+T161+T171+T187+T194+T206+T210+T212</f>
        <v>0</v>
      </c>
      <c r="AR141" s="178" t="s">
        <v>82</v>
      </c>
      <c r="AT141" s="179" t="s">
        <v>72</v>
      </c>
      <c r="AU141" s="179" t="s">
        <v>73</v>
      </c>
      <c r="AY141" s="178" t="s">
        <v>122</v>
      </c>
      <c r="BK141" s="180">
        <f>BK142+BK149+BK159+BK161+BK171+BK187+BK194+BK206+BK210+BK212</f>
        <v>0</v>
      </c>
    </row>
    <row r="142" spans="1:65" s="12" customFormat="1" ht="22.9" customHeight="1">
      <c r="B142" s="167"/>
      <c r="C142" s="168"/>
      <c r="D142" s="169" t="s">
        <v>72</v>
      </c>
      <c r="E142" s="181" t="s">
        <v>151</v>
      </c>
      <c r="F142" s="181" t="s">
        <v>152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SUM(P143:P148)</f>
        <v>0</v>
      </c>
      <c r="Q142" s="175"/>
      <c r="R142" s="176">
        <f>SUM(R143:R148)</f>
        <v>0</v>
      </c>
      <c r="S142" s="175"/>
      <c r="T142" s="177">
        <f>SUM(T143:T148)</f>
        <v>0</v>
      </c>
      <c r="AR142" s="178" t="s">
        <v>82</v>
      </c>
      <c r="AT142" s="179" t="s">
        <v>72</v>
      </c>
      <c r="AU142" s="179" t="s">
        <v>80</v>
      </c>
      <c r="AY142" s="178" t="s">
        <v>122</v>
      </c>
      <c r="BK142" s="180">
        <f>SUM(BK143:BK148)</f>
        <v>0</v>
      </c>
    </row>
    <row r="143" spans="1:65" s="2" customFormat="1" ht="33" customHeight="1">
      <c r="A143" s="34"/>
      <c r="B143" s="35"/>
      <c r="C143" s="183" t="s">
        <v>130</v>
      </c>
      <c r="D143" s="183" t="s">
        <v>126</v>
      </c>
      <c r="E143" s="184" t="s">
        <v>153</v>
      </c>
      <c r="F143" s="185" t="s">
        <v>154</v>
      </c>
      <c r="G143" s="186" t="s">
        <v>147</v>
      </c>
      <c r="H143" s="187">
        <v>76.069999999999993</v>
      </c>
      <c r="I143" s="188"/>
      <c r="J143" s="189">
        <f t="shared" ref="J143:J148" si="0">ROUND(I143*H143,2)</f>
        <v>0</v>
      </c>
      <c r="K143" s="190"/>
      <c r="L143" s="39"/>
      <c r="M143" s="191" t="s">
        <v>1</v>
      </c>
      <c r="N143" s="192" t="s">
        <v>38</v>
      </c>
      <c r="O143" s="71"/>
      <c r="P143" s="193">
        <f t="shared" ref="P143:P148" si="1">O143*H143</f>
        <v>0</v>
      </c>
      <c r="Q143" s="193">
        <v>0</v>
      </c>
      <c r="R143" s="193">
        <f t="shared" ref="R143:R148" si="2">Q143*H143</f>
        <v>0</v>
      </c>
      <c r="S143" s="193">
        <v>0</v>
      </c>
      <c r="T143" s="194">
        <f t="shared" ref="T143:T148" si="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155</v>
      </c>
      <c r="AT143" s="195" t="s">
        <v>126</v>
      </c>
      <c r="AU143" s="195" t="s">
        <v>82</v>
      </c>
      <c r="AY143" s="17" t="s">
        <v>122</v>
      </c>
      <c r="BE143" s="196">
        <f t="shared" ref="BE143:BE148" si="4">IF(N143="základní",J143,0)</f>
        <v>0</v>
      </c>
      <c r="BF143" s="196">
        <f t="shared" ref="BF143:BF148" si="5">IF(N143="snížená",J143,0)</f>
        <v>0</v>
      </c>
      <c r="BG143" s="196">
        <f t="shared" ref="BG143:BG148" si="6">IF(N143="zákl. přenesená",J143,0)</f>
        <v>0</v>
      </c>
      <c r="BH143" s="196">
        <f t="shared" ref="BH143:BH148" si="7">IF(N143="sníž. přenesená",J143,0)</f>
        <v>0</v>
      </c>
      <c r="BI143" s="196">
        <f t="shared" ref="BI143:BI148" si="8">IF(N143="nulová",J143,0)</f>
        <v>0</v>
      </c>
      <c r="BJ143" s="17" t="s">
        <v>80</v>
      </c>
      <c r="BK143" s="196">
        <f t="shared" ref="BK143:BK148" si="9">ROUND(I143*H143,2)</f>
        <v>0</v>
      </c>
      <c r="BL143" s="17" t="s">
        <v>155</v>
      </c>
      <c r="BM143" s="195" t="s">
        <v>156</v>
      </c>
    </row>
    <row r="144" spans="1:65" s="2" customFormat="1" ht="33" customHeight="1">
      <c r="A144" s="34"/>
      <c r="B144" s="35"/>
      <c r="C144" s="183" t="s">
        <v>157</v>
      </c>
      <c r="D144" s="183" t="s">
        <v>126</v>
      </c>
      <c r="E144" s="184" t="s">
        <v>158</v>
      </c>
      <c r="F144" s="185" t="s">
        <v>159</v>
      </c>
      <c r="G144" s="186" t="s">
        <v>147</v>
      </c>
      <c r="H144" s="187">
        <v>82.953000000000003</v>
      </c>
      <c r="I144" s="188"/>
      <c r="J144" s="189">
        <f t="shared" si="0"/>
        <v>0</v>
      </c>
      <c r="K144" s="190"/>
      <c r="L144" s="39"/>
      <c r="M144" s="191" t="s">
        <v>1</v>
      </c>
      <c r="N144" s="192" t="s">
        <v>38</v>
      </c>
      <c r="O144" s="71"/>
      <c r="P144" s="193">
        <f t="shared" si="1"/>
        <v>0</v>
      </c>
      <c r="Q144" s="193">
        <v>0</v>
      </c>
      <c r="R144" s="193">
        <f t="shared" si="2"/>
        <v>0</v>
      </c>
      <c r="S144" s="193">
        <v>0</v>
      </c>
      <c r="T144" s="194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5" t="s">
        <v>155</v>
      </c>
      <c r="AT144" s="195" t="s">
        <v>126</v>
      </c>
      <c r="AU144" s="195" t="s">
        <v>82</v>
      </c>
      <c r="AY144" s="17" t="s">
        <v>122</v>
      </c>
      <c r="BE144" s="196">
        <f t="shared" si="4"/>
        <v>0</v>
      </c>
      <c r="BF144" s="196">
        <f t="shared" si="5"/>
        <v>0</v>
      </c>
      <c r="BG144" s="196">
        <f t="shared" si="6"/>
        <v>0</v>
      </c>
      <c r="BH144" s="196">
        <f t="shared" si="7"/>
        <v>0</v>
      </c>
      <c r="BI144" s="196">
        <f t="shared" si="8"/>
        <v>0</v>
      </c>
      <c r="BJ144" s="17" t="s">
        <v>80</v>
      </c>
      <c r="BK144" s="196">
        <f t="shared" si="9"/>
        <v>0</v>
      </c>
      <c r="BL144" s="17" t="s">
        <v>155</v>
      </c>
      <c r="BM144" s="195" t="s">
        <v>160</v>
      </c>
    </row>
    <row r="145" spans="1:65" s="2" customFormat="1" ht="33" customHeight="1">
      <c r="A145" s="34"/>
      <c r="B145" s="35"/>
      <c r="C145" s="183" t="s">
        <v>138</v>
      </c>
      <c r="D145" s="183" t="s">
        <v>126</v>
      </c>
      <c r="E145" s="184" t="s">
        <v>161</v>
      </c>
      <c r="F145" s="185" t="s">
        <v>162</v>
      </c>
      <c r="G145" s="186" t="s">
        <v>147</v>
      </c>
      <c r="H145" s="187">
        <v>92.977000000000004</v>
      </c>
      <c r="I145" s="188"/>
      <c r="J145" s="189">
        <f t="shared" si="0"/>
        <v>0</v>
      </c>
      <c r="K145" s="190"/>
      <c r="L145" s="39"/>
      <c r="M145" s="191" t="s">
        <v>1</v>
      </c>
      <c r="N145" s="192" t="s">
        <v>38</v>
      </c>
      <c r="O145" s="71"/>
      <c r="P145" s="193">
        <f t="shared" si="1"/>
        <v>0</v>
      </c>
      <c r="Q145" s="193">
        <v>0</v>
      </c>
      <c r="R145" s="193">
        <f t="shared" si="2"/>
        <v>0</v>
      </c>
      <c r="S145" s="193">
        <v>0</v>
      </c>
      <c r="T145" s="194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155</v>
      </c>
      <c r="AT145" s="195" t="s">
        <v>126</v>
      </c>
      <c r="AU145" s="195" t="s">
        <v>82</v>
      </c>
      <c r="AY145" s="17" t="s">
        <v>122</v>
      </c>
      <c r="BE145" s="196">
        <f t="shared" si="4"/>
        <v>0</v>
      </c>
      <c r="BF145" s="196">
        <f t="shared" si="5"/>
        <v>0</v>
      </c>
      <c r="BG145" s="196">
        <f t="shared" si="6"/>
        <v>0</v>
      </c>
      <c r="BH145" s="196">
        <f t="shared" si="7"/>
        <v>0</v>
      </c>
      <c r="BI145" s="196">
        <f t="shared" si="8"/>
        <v>0</v>
      </c>
      <c r="BJ145" s="17" t="s">
        <v>80</v>
      </c>
      <c r="BK145" s="196">
        <f t="shared" si="9"/>
        <v>0</v>
      </c>
      <c r="BL145" s="17" t="s">
        <v>155</v>
      </c>
      <c r="BM145" s="195" t="s">
        <v>155</v>
      </c>
    </row>
    <row r="146" spans="1:65" s="2" customFormat="1" ht="24.2" customHeight="1">
      <c r="A146" s="34"/>
      <c r="B146" s="35"/>
      <c r="C146" s="183" t="s">
        <v>142</v>
      </c>
      <c r="D146" s="183" t="s">
        <v>126</v>
      </c>
      <c r="E146" s="184" t="s">
        <v>163</v>
      </c>
      <c r="F146" s="185" t="s">
        <v>164</v>
      </c>
      <c r="G146" s="186" t="s">
        <v>147</v>
      </c>
      <c r="H146" s="187">
        <v>259.99599999999998</v>
      </c>
      <c r="I146" s="188"/>
      <c r="J146" s="189">
        <f t="shared" si="0"/>
        <v>0</v>
      </c>
      <c r="K146" s="190"/>
      <c r="L146" s="39"/>
      <c r="M146" s="191" t="s">
        <v>1</v>
      </c>
      <c r="N146" s="192" t="s">
        <v>38</v>
      </c>
      <c r="O146" s="71"/>
      <c r="P146" s="193">
        <f t="shared" si="1"/>
        <v>0</v>
      </c>
      <c r="Q146" s="193">
        <v>0</v>
      </c>
      <c r="R146" s="193">
        <f t="shared" si="2"/>
        <v>0</v>
      </c>
      <c r="S146" s="193">
        <v>0</v>
      </c>
      <c r="T146" s="194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5" t="s">
        <v>155</v>
      </c>
      <c r="AT146" s="195" t="s">
        <v>126</v>
      </c>
      <c r="AU146" s="195" t="s">
        <v>82</v>
      </c>
      <c r="AY146" s="17" t="s">
        <v>122</v>
      </c>
      <c r="BE146" s="196">
        <f t="shared" si="4"/>
        <v>0</v>
      </c>
      <c r="BF146" s="196">
        <f t="shared" si="5"/>
        <v>0</v>
      </c>
      <c r="BG146" s="196">
        <f t="shared" si="6"/>
        <v>0</v>
      </c>
      <c r="BH146" s="196">
        <f t="shared" si="7"/>
        <v>0</v>
      </c>
      <c r="BI146" s="196">
        <f t="shared" si="8"/>
        <v>0</v>
      </c>
      <c r="BJ146" s="17" t="s">
        <v>80</v>
      </c>
      <c r="BK146" s="196">
        <f t="shared" si="9"/>
        <v>0</v>
      </c>
      <c r="BL146" s="17" t="s">
        <v>155</v>
      </c>
      <c r="BM146" s="195" t="s">
        <v>165</v>
      </c>
    </row>
    <row r="147" spans="1:65" s="2" customFormat="1" ht="24.2" customHeight="1">
      <c r="A147" s="34"/>
      <c r="B147" s="35"/>
      <c r="C147" s="197" t="s">
        <v>123</v>
      </c>
      <c r="D147" s="197" t="s">
        <v>144</v>
      </c>
      <c r="E147" s="198" t="s">
        <v>166</v>
      </c>
      <c r="F147" s="199" t="s">
        <v>167</v>
      </c>
      <c r="G147" s="200" t="s">
        <v>147</v>
      </c>
      <c r="H147" s="201">
        <v>298.99599999999998</v>
      </c>
      <c r="I147" s="202"/>
      <c r="J147" s="203">
        <f t="shared" si="0"/>
        <v>0</v>
      </c>
      <c r="K147" s="204"/>
      <c r="L147" s="205"/>
      <c r="M147" s="206" t="s">
        <v>1</v>
      </c>
      <c r="N147" s="207" t="s">
        <v>38</v>
      </c>
      <c r="O147" s="71"/>
      <c r="P147" s="193">
        <f t="shared" si="1"/>
        <v>0</v>
      </c>
      <c r="Q147" s="193">
        <v>0</v>
      </c>
      <c r="R147" s="193">
        <f t="shared" si="2"/>
        <v>0</v>
      </c>
      <c r="S147" s="193">
        <v>0</v>
      </c>
      <c r="T147" s="194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168</v>
      </c>
      <c r="AT147" s="195" t="s">
        <v>144</v>
      </c>
      <c r="AU147" s="195" t="s">
        <v>82</v>
      </c>
      <c r="AY147" s="17" t="s">
        <v>122</v>
      </c>
      <c r="BE147" s="196">
        <f t="shared" si="4"/>
        <v>0</v>
      </c>
      <c r="BF147" s="196">
        <f t="shared" si="5"/>
        <v>0</v>
      </c>
      <c r="BG147" s="196">
        <f t="shared" si="6"/>
        <v>0</v>
      </c>
      <c r="BH147" s="196">
        <f t="shared" si="7"/>
        <v>0</v>
      </c>
      <c r="BI147" s="196">
        <f t="shared" si="8"/>
        <v>0</v>
      </c>
      <c r="BJ147" s="17" t="s">
        <v>80</v>
      </c>
      <c r="BK147" s="196">
        <f t="shared" si="9"/>
        <v>0</v>
      </c>
      <c r="BL147" s="17" t="s">
        <v>155</v>
      </c>
      <c r="BM147" s="195" t="s">
        <v>169</v>
      </c>
    </row>
    <row r="148" spans="1:65" s="2" customFormat="1" ht="24.2" customHeight="1">
      <c r="A148" s="34"/>
      <c r="B148" s="35"/>
      <c r="C148" s="183" t="s">
        <v>148</v>
      </c>
      <c r="D148" s="183" t="s">
        <v>126</v>
      </c>
      <c r="E148" s="184" t="s">
        <v>170</v>
      </c>
      <c r="F148" s="185" t="s">
        <v>171</v>
      </c>
      <c r="G148" s="186" t="s">
        <v>172</v>
      </c>
      <c r="H148" s="208"/>
      <c r="I148" s="188"/>
      <c r="J148" s="189">
        <f t="shared" si="0"/>
        <v>0</v>
      </c>
      <c r="K148" s="190"/>
      <c r="L148" s="39"/>
      <c r="M148" s="191" t="s">
        <v>1</v>
      </c>
      <c r="N148" s="192" t="s">
        <v>38</v>
      </c>
      <c r="O148" s="71"/>
      <c r="P148" s="193">
        <f t="shared" si="1"/>
        <v>0</v>
      </c>
      <c r="Q148" s="193">
        <v>0</v>
      </c>
      <c r="R148" s="193">
        <f t="shared" si="2"/>
        <v>0</v>
      </c>
      <c r="S148" s="193">
        <v>0</v>
      </c>
      <c r="T148" s="194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155</v>
      </c>
      <c r="AT148" s="195" t="s">
        <v>126</v>
      </c>
      <c r="AU148" s="195" t="s">
        <v>82</v>
      </c>
      <c r="AY148" s="17" t="s">
        <v>122</v>
      </c>
      <c r="BE148" s="196">
        <f t="shared" si="4"/>
        <v>0</v>
      </c>
      <c r="BF148" s="196">
        <f t="shared" si="5"/>
        <v>0</v>
      </c>
      <c r="BG148" s="196">
        <f t="shared" si="6"/>
        <v>0</v>
      </c>
      <c r="BH148" s="196">
        <f t="shared" si="7"/>
        <v>0</v>
      </c>
      <c r="BI148" s="196">
        <f t="shared" si="8"/>
        <v>0</v>
      </c>
      <c r="BJ148" s="17" t="s">
        <v>80</v>
      </c>
      <c r="BK148" s="196">
        <f t="shared" si="9"/>
        <v>0</v>
      </c>
      <c r="BL148" s="17" t="s">
        <v>155</v>
      </c>
      <c r="BM148" s="195" t="s">
        <v>173</v>
      </c>
    </row>
    <row r="149" spans="1:65" s="12" customFormat="1" ht="22.9" customHeight="1">
      <c r="B149" s="167"/>
      <c r="C149" s="168"/>
      <c r="D149" s="169" t="s">
        <v>72</v>
      </c>
      <c r="E149" s="181" t="s">
        <v>174</v>
      </c>
      <c r="F149" s="181" t="s">
        <v>175</v>
      </c>
      <c r="G149" s="168"/>
      <c r="H149" s="168"/>
      <c r="I149" s="171"/>
      <c r="J149" s="182">
        <f>BK149</f>
        <v>0</v>
      </c>
      <c r="K149" s="168"/>
      <c r="L149" s="173"/>
      <c r="M149" s="174"/>
      <c r="N149" s="175"/>
      <c r="O149" s="175"/>
      <c r="P149" s="176">
        <f>SUM(P150:P158)</f>
        <v>0</v>
      </c>
      <c r="Q149" s="175"/>
      <c r="R149" s="176">
        <f>SUM(R150:R158)</f>
        <v>0</v>
      </c>
      <c r="S149" s="175"/>
      <c r="T149" s="177">
        <f>SUM(T150:T158)</f>
        <v>0</v>
      </c>
      <c r="AR149" s="178" t="s">
        <v>82</v>
      </c>
      <c r="AT149" s="179" t="s">
        <v>72</v>
      </c>
      <c r="AU149" s="179" t="s">
        <v>80</v>
      </c>
      <c r="AY149" s="178" t="s">
        <v>122</v>
      </c>
      <c r="BK149" s="180">
        <f>SUM(BK150:BK158)</f>
        <v>0</v>
      </c>
    </row>
    <row r="150" spans="1:65" s="2" customFormat="1" ht="33" customHeight="1">
      <c r="A150" s="34"/>
      <c r="B150" s="35"/>
      <c r="C150" s="183" t="s">
        <v>176</v>
      </c>
      <c r="D150" s="183" t="s">
        <v>126</v>
      </c>
      <c r="E150" s="184" t="s">
        <v>177</v>
      </c>
      <c r="F150" s="185" t="s">
        <v>178</v>
      </c>
      <c r="G150" s="186" t="s">
        <v>147</v>
      </c>
      <c r="H150" s="187">
        <v>175.821</v>
      </c>
      <c r="I150" s="188"/>
      <c r="J150" s="189">
        <f t="shared" ref="J150:J158" si="10">ROUND(I150*H150,2)</f>
        <v>0</v>
      </c>
      <c r="K150" s="190"/>
      <c r="L150" s="39"/>
      <c r="M150" s="191" t="s">
        <v>1</v>
      </c>
      <c r="N150" s="192" t="s">
        <v>38</v>
      </c>
      <c r="O150" s="71"/>
      <c r="P150" s="193">
        <f t="shared" ref="P150:P158" si="11">O150*H150</f>
        <v>0</v>
      </c>
      <c r="Q150" s="193">
        <v>0</v>
      </c>
      <c r="R150" s="193">
        <f t="shared" ref="R150:R158" si="12">Q150*H150</f>
        <v>0</v>
      </c>
      <c r="S150" s="193">
        <v>0</v>
      </c>
      <c r="T150" s="194">
        <f t="shared" ref="T150:T158" si="1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155</v>
      </c>
      <c r="AT150" s="195" t="s">
        <v>126</v>
      </c>
      <c r="AU150" s="195" t="s">
        <v>82</v>
      </c>
      <c r="AY150" s="17" t="s">
        <v>122</v>
      </c>
      <c r="BE150" s="196">
        <f t="shared" ref="BE150:BE158" si="14">IF(N150="základní",J150,0)</f>
        <v>0</v>
      </c>
      <c r="BF150" s="196">
        <f t="shared" ref="BF150:BF158" si="15">IF(N150="snížená",J150,0)</f>
        <v>0</v>
      </c>
      <c r="BG150" s="196">
        <f t="shared" ref="BG150:BG158" si="16">IF(N150="zákl. přenesená",J150,0)</f>
        <v>0</v>
      </c>
      <c r="BH150" s="196">
        <f t="shared" ref="BH150:BH158" si="17">IF(N150="sníž. přenesená",J150,0)</f>
        <v>0</v>
      </c>
      <c r="BI150" s="196">
        <f t="shared" ref="BI150:BI158" si="18">IF(N150="nulová",J150,0)</f>
        <v>0</v>
      </c>
      <c r="BJ150" s="17" t="s">
        <v>80</v>
      </c>
      <c r="BK150" s="196">
        <f t="shared" ref="BK150:BK158" si="19">ROUND(I150*H150,2)</f>
        <v>0</v>
      </c>
      <c r="BL150" s="17" t="s">
        <v>155</v>
      </c>
      <c r="BM150" s="195" t="s">
        <v>179</v>
      </c>
    </row>
    <row r="151" spans="1:65" s="2" customFormat="1" ht="33" customHeight="1">
      <c r="A151" s="34"/>
      <c r="B151" s="35"/>
      <c r="C151" s="183" t="s">
        <v>156</v>
      </c>
      <c r="D151" s="183" t="s">
        <v>126</v>
      </c>
      <c r="E151" s="184" t="s">
        <v>180</v>
      </c>
      <c r="F151" s="185" t="s">
        <v>181</v>
      </c>
      <c r="G151" s="186" t="s">
        <v>147</v>
      </c>
      <c r="H151" s="187">
        <v>87.911000000000001</v>
      </c>
      <c r="I151" s="188"/>
      <c r="J151" s="189">
        <f t="shared" si="10"/>
        <v>0</v>
      </c>
      <c r="K151" s="190"/>
      <c r="L151" s="39"/>
      <c r="M151" s="191" t="s">
        <v>1</v>
      </c>
      <c r="N151" s="192" t="s">
        <v>38</v>
      </c>
      <c r="O151" s="71"/>
      <c r="P151" s="193">
        <f t="shared" si="11"/>
        <v>0</v>
      </c>
      <c r="Q151" s="193">
        <v>0</v>
      </c>
      <c r="R151" s="193">
        <f t="shared" si="12"/>
        <v>0</v>
      </c>
      <c r="S151" s="193">
        <v>0</v>
      </c>
      <c r="T151" s="194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155</v>
      </c>
      <c r="AT151" s="195" t="s">
        <v>126</v>
      </c>
      <c r="AU151" s="195" t="s">
        <v>82</v>
      </c>
      <c r="AY151" s="17" t="s">
        <v>122</v>
      </c>
      <c r="BE151" s="196">
        <f t="shared" si="14"/>
        <v>0</v>
      </c>
      <c r="BF151" s="196">
        <f t="shared" si="15"/>
        <v>0</v>
      </c>
      <c r="BG151" s="196">
        <f t="shared" si="16"/>
        <v>0</v>
      </c>
      <c r="BH151" s="196">
        <f t="shared" si="17"/>
        <v>0</v>
      </c>
      <c r="BI151" s="196">
        <f t="shared" si="18"/>
        <v>0</v>
      </c>
      <c r="BJ151" s="17" t="s">
        <v>80</v>
      </c>
      <c r="BK151" s="196">
        <f t="shared" si="19"/>
        <v>0</v>
      </c>
      <c r="BL151" s="17" t="s">
        <v>155</v>
      </c>
      <c r="BM151" s="195" t="s">
        <v>182</v>
      </c>
    </row>
    <row r="152" spans="1:65" s="2" customFormat="1" ht="37.9" customHeight="1">
      <c r="A152" s="34"/>
      <c r="B152" s="35"/>
      <c r="C152" s="183" t="s">
        <v>183</v>
      </c>
      <c r="D152" s="183" t="s">
        <v>126</v>
      </c>
      <c r="E152" s="184" t="s">
        <v>184</v>
      </c>
      <c r="F152" s="185" t="s">
        <v>185</v>
      </c>
      <c r="G152" s="186" t="s">
        <v>147</v>
      </c>
      <c r="H152" s="187">
        <v>87.911000000000001</v>
      </c>
      <c r="I152" s="188"/>
      <c r="J152" s="189">
        <f t="shared" si="10"/>
        <v>0</v>
      </c>
      <c r="K152" s="190"/>
      <c r="L152" s="39"/>
      <c r="M152" s="191" t="s">
        <v>1</v>
      </c>
      <c r="N152" s="192" t="s">
        <v>38</v>
      </c>
      <c r="O152" s="71"/>
      <c r="P152" s="193">
        <f t="shared" si="11"/>
        <v>0</v>
      </c>
      <c r="Q152" s="193">
        <v>0</v>
      </c>
      <c r="R152" s="193">
        <f t="shared" si="12"/>
        <v>0</v>
      </c>
      <c r="S152" s="193">
        <v>0</v>
      </c>
      <c r="T152" s="194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155</v>
      </c>
      <c r="AT152" s="195" t="s">
        <v>126</v>
      </c>
      <c r="AU152" s="195" t="s">
        <v>82</v>
      </c>
      <c r="AY152" s="17" t="s">
        <v>122</v>
      </c>
      <c r="BE152" s="196">
        <f t="shared" si="14"/>
        <v>0</v>
      </c>
      <c r="BF152" s="196">
        <f t="shared" si="15"/>
        <v>0</v>
      </c>
      <c r="BG152" s="196">
        <f t="shared" si="16"/>
        <v>0</v>
      </c>
      <c r="BH152" s="196">
        <f t="shared" si="17"/>
        <v>0</v>
      </c>
      <c r="BI152" s="196">
        <f t="shared" si="18"/>
        <v>0</v>
      </c>
      <c r="BJ152" s="17" t="s">
        <v>80</v>
      </c>
      <c r="BK152" s="196">
        <f t="shared" si="19"/>
        <v>0</v>
      </c>
      <c r="BL152" s="17" t="s">
        <v>155</v>
      </c>
      <c r="BM152" s="195" t="s">
        <v>186</v>
      </c>
    </row>
    <row r="153" spans="1:65" s="2" customFormat="1" ht="24.2" customHeight="1">
      <c r="A153" s="34"/>
      <c r="B153" s="35"/>
      <c r="C153" s="183" t="s">
        <v>160</v>
      </c>
      <c r="D153" s="183" t="s">
        <v>126</v>
      </c>
      <c r="E153" s="184" t="s">
        <v>187</v>
      </c>
      <c r="F153" s="185" t="s">
        <v>188</v>
      </c>
      <c r="G153" s="186" t="s">
        <v>147</v>
      </c>
      <c r="H153" s="187">
        <v>343.94799999999998</v>
      </c>
      <c r="I153" s="188"/>
      <c r="J153" s="189">
        <f t="shared" si="10"/>
        <v>0</v>
      </c>
      <c r="K153" s="190"/>
      <c r="L153" s="39"/>
      <c r="M153" s="191" t="s">
        <v>1</v>
      </c>
      <c r="N153" s="192" t="s">
        <v>38</v>
      </c>
      <c r="O153" s="71"/>
      <c r="P153" s="193">
        <f t="shared" si="11"/>
        <v>0</v>
      </c>
      <c r="Q153" s="193">
        <v>0</v>
      </c>
      <c r="R153" s="193">
        <f t="shared" si="12"/>
        <v>0</v>
      </c>
      <c r="S153" s="193">
        <v>0</v>
      </c>
      <c r="T153" s="194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155</v>
      </c>
      <c r="AT153" s="195" t="s">
        <v>126</v>
      </c>
      <c r="AU153" s="195" t="s">
        <v>82</v>
      </c>
      <c r="AY153" s="17" t="s">
        <v>122</v>
      </c>
      <c r="BE153" s="196">
        <f t="shared" si="14"/>
        <v>0</v>
      </c>
      <c r="BF153" s="196">
        <f t="shared" si="15"/>
        <v>0</v>
      </c>
      <c r="BG153" s="196">
        <f t="shared" si="16"/>
        <v>0</v>
      </c>
      <c r="BH153" s="196">
        <f t="shared" si="17"/>
        <v>0</v>
      </c>
      <c r="BI153" s="196">
        <f t="shared" si="18"/>
        <v>0</v>
      </c>
      <c r="BJ153" s="17" t="s">
        <v>80</v>
      </c>
      <c r="BK153" s="196">
        <f t="shared" si="19"/>
        <v>0</v>
      </c>
      <c r="BL153" s="17" t="s">
        <v>155</v>
      </c>
      <c r="BM153" s="195" t="s">
        <v>189</v>
      </c>
    </row>
    <row r="154" spans="1:65" s="2" customFormat="1" ht="21.75" customHeight="1">
      <c r="A154" s="34"/>
      <c r="B154" s="35"/>
      <c r="C154" s="197" t="s">
        <v>8</v>
      </c>
      <c r="D154" s="197" t="s">
        <v>144</v>
      </c>
      <c r="E154" s="198" t="s">
        <v>190</v>
      </c>
      <c r="F154" s="199" t="s">
        <v>191</v>
      </c>
      <c r="G154" s="200" t="s">
        <v>147</v>
      </c>
      <c r="H154" s="201">
        <v>107.333</v>
      </c>
      <c r="I154" s="202"/>
      <c r="J154" s="203">
        <f t="shared" si="10"/>
        <v>0</v>
      </c>
      <c r="K154" s="204"/>
      <c r="L154" s="205"/>
      <c r="M154" s="206" t="s">
        <v>1</v>
      </c>
      <c r="N154" s="207" t="s">
        <v>38</v>
      </c>
      <c r="O154" s="71"/>
      <c r="P154" s="193">
        <f t="shared" si="11"/>
        <v>0</v>
      </c>
      <c r="Q154" s="193">
        <v>0</v>
      </c>
      <c r="R154" s="193">
        <f t="shared" si="12"/>
        <v>0</v>
      </c>
      <c r="S154" s="193">
        <v>0</v>
      </c>
      <c r="T154" s="194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168</v>
      </c>
      <c r="AT154" s="195" t="s">
        <v>144</v>
      </c>
      <c r="AU154" s="195" t="s">
        <v>82</v>
      </c>
      <c r="AY154" s="17" t="s">
        <v>122</v>
      </c>
      <c r="BE154" s="196">
        <f t="shared" si="14"/>
        <v>0</v>
      </c>
      <c r="BF154" s="196">
        <f t="shared" si="15"/>
        <v>0</v>
      </c>
      <c r="BG154" s="196">
        <f t="shared" si="16"/>
        <v>0</v>
      </c>
      <c r="BH154" s="196">
        <f t="shared" si="17"/>
        <v>0</v>
      </c>
      <c r="BI154" s="196">
        <f t="shared" si="18"/>
        <v>0</v>
      </c>
      <c r="BJ154" s="17" t="s">
        <v>80</v>
      </c>
      <c r="BK154" s="196">
        <f t="shared" si="19"/>
        <v>0</v>
      </c>
      <c r="BL154" s="17" t="s">
        <v>155</v>
      </c>
      <c r="BM154" s="195" t="s">
        <v>168</v>
      </c>
    </row>
    <row r="155" spans="1:65" s="2" customFormat="1" ht="21.75" customHeight="1">
      <c r="A155" s="34"/>
      <c r="B155" s="35"/>
      <c r="C155" s="197" t="s">
        <v>155</v>
      </c>
      <c r="D155" s="197" t="s">
        <v>144</v>
      </c>
      <c r="E155" s="198" t="s">
        <v>192</v>
      </c>
      <c r="F155" s="199" t="s">
        <v>193</v>
      </c>
      <c r="G155" s="200" t="s">
        <v>147</v>
      </c>
      <c r="H155" s="201">
        <v>98.346999999999994</v>
      </c>
      <c r="I155" s="202"/>
      <c r="J155" s="203">
        <f t="shared" si="10"/>
        <v>0</v>
      </c>
      <c r="K155" s="204"/>
      <c r="L155" s="205"/>
      <c r="M155" s="206" t="s">
        <v>1</v>
      </c>
      <c r="N155" s="207" t="s">
        <v>38</v>
      </c>
      <c r="O155" s="71"/>
      <c r="P155" s="193">
        <f t="shared" si="11"/>
        <v>0</v>
      </c>
      <c r="Q155" s="193">
        <v>0</v>
      </c>
      <c r="R155" s="193">
        <f t="shared" si="12"/>
        <v>0</v>
      </c>
      <c r="S155" s="193">
        <v>0</v>
      </c>
      <c r="T155" s="194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168</v>
      </c>
      <c r="AT155" s="195" t="s">
        <v>144</v>
      </c>
      <c r="AU155" s="195" t="s">
        <v>82</v>
      </c>
      <c r="AY155" s="17" t="s">
        <v>122</v>
      </c>
      <c r="BE155" s="196">
        <f t="shared" si="14"/>
        <v>0</v>
      </c>
      <c r="BF155" s="196">
        <f t="shared" si="15"/>
        <v>0</v>
      </c>
      <c r="BG155" s="196">
        <f t="shared" si="16"/>
        <v>0</v>
      </c>
      <c r="BH155" s="196">
        <f t="shared" si="17"/>
        <v>0</v>
      </c>
      <c r="BI155" s="196">
        <f t="shared" si="18"/>
        <v>0</v>
      </c>
      <c r="BJ155" s="17" t="s">
        <v>80</v>
      </c>
      <c r="BK155" s="196">
        <f t="shared" si="19"/>
        <v>0</v>
      </c>
      <c r="BL155" s="17" t="s">
        <v>155</v>
      </c>
      <c r="BM155" s="195" t="s">
        <v>194</v>
      </c>
    </row>
    <row r="156" spans="1:65" s="2" customFormat="1" ht="24.2" customHeight="1">
      <c r="A156" s="34"/>
      <c r="B156" s="35"/>
      <c r="C156" s="183" t="s">
        <v>195</v>
      </c>
      <c r="D156" s="183" t="s">
        <v>126</v>
      </c>
      <c r="E156" s="184" t="s">
        <v>196</v>
      </c>
      <c r="F156" s="185" t="s">
        <v>197</v>
      </c>
      <c r="G156" s="186" t="s">
        <v>147</v>
      </c>
      <c r="H156" s="187">
        <v>188.05099999999999</v>
      </c>
      <c r="I156" s="188"/>
      <c r="J156" s="189">
        <f t="shared" si="10"/>
        <v>0</v>
      </c>
      <c r="K156" s="190"/>
      <c r="L156" s="39"/>
      <c r="M156" s="191" t="s">
        <v>1</v>
      </c>
      <c r="N156" s="192" t="s">
        <v>38</v>
      </c>
      <c r="O156" s="71"/>
      <c r="P156" s="193">
        <f t="shared" si="11"/>
        <v>0</v>
      </c>
      <c r="Q156" s="193">
        <v>0</v>
      </c>
      <c r="R156" s="193">
        <f t="shared" si="12"/>
        <v>0</v>
      </c>
      <c r="S156" s="193">
        <v>0</v>
      </c>
      <c r="T156" s="194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5" t="s">
        <v>155</v>
      </c>
      <c r="AT156" s="195" t="s">
        <v>126</v>
      </c>
      <c r="AU156" s="195" t="s">
        <v>82</v>
      </c>
      <c r="AY156" s="17" t="s">
        <v>122</v>
      </c>
      <c r="BE156" s="196">
        <f t="shared" si="14"/>
        <v>0</v>
      </c>
      <c r="BF156" s="196">
        <f t="shared" si="15"/>
        <v>0</v>
      </c>
      <c r="BG156" s="196">
        <f t="shared" si="16"/>
        <v>0</v>
      </c>
      <c r="BH156" s="196">
        <f t="shared" si="17"/>
        <v>0</v>
      </c>
      <c r="BI156" s="196">
        <f t="shared" si="18"/>
        <v>0</v>
      </c>
      <c r="BJ156" s="17" t="s">
        <v>80</v>
      </c>
      <c r="BK156" s="196">
        <f t="shared" si="19"/>
        <v>0</v>
      </c>
      <c r="BL156" s="17" t="s">
        <v>155</v>
      </c>
      <c r="BM156" s="195" t="s">
        <v>198</v>
      </c>
    </row>
    <row r="157" spans="1:65" s="2" customFormat="1" ht="37.9" customHeight="1">
      <c r="A157" s="34"/>
      <c r="B157" s="35"/>
      <c r="C157" s="197" t="s">
        <v>165</v>
      </c>
      <c r="D157" s="197" t="s">
        <v>144</v>
      </c>
      <c r="E157" s="198" t="s">
        <v>199</v>
      </c>
      <c r="F157" s="199" t="s">
        <v>200</v>
      </c>
      <c r="G157" s="200" t="s">
        <v>147</v>
      </c>
      <c r="H157" s="201">
        <v>216.25899999999999</v>
      </c>
      <c r="I157" s="202"/>
      <c r="J157" s="203">
        <f t="shared" si="10"/>
        <v>0</v>
      </c>
      <c r="K157" s="204"/>
      <c r="L157" s="205"/>
      <c r="M157" s="206" t="s">
        <v>1</v>
      </c>
      <c r="N157" s="207" t="s">
        <v>38</v>
      </c>
      <c r="O157" s="71"/>
      <c r="P157" s="193">
        <f t="shared" si="11"/>
        <v>0</v>
      </c>
      <c r="Q157" s="193">
        <v>0</v>
      </c>
      <c r="R157" s="193">
        <f t="shared" si="12"/>
        <v>0</v>
      </c>
      <c r="S157" s="193">
        <v>0</v>
      </c>
      <c r="T157" s="194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5" t="s">
        <v>168</v>
      </c>
      <c r="AT157" s="195" t="s">
        <v>144</v>
      </c>
      <c r="AU157" s="195" t="s">
        <v>82</v>
      </c>
      <c r="AY157" s="17" t="s">
        <v>122</v>
      </c>
      <c r="BE157" s="196">
        <f t="shared" si="14"/>
        <v>0</v>
      </c>
      <c r="BF157" s="196">
        <f t="shared" si="15"/>
        <v>0</v>
      </c>
      <c r="BG157" s="196">
        <f t="shared" si="16"/>
        <v>0</v>
      </c>
      <c r="BH157" s="196">
        <f t="shared" si="17"/>
        <v>0</v>
      </c>
      <c r="BI157" s="196">
        <f t="shared" si="18"/>
        <v>0</v>
      </c>
      <c r="BJ157" s="17" t="s">
        <v>80</v>
      </c>
      <c r="BK157" s="196">
        <f t="shared" si="19"/>
        <v>0</v>
      </c>
      <c r="BL157" s="17" t="s">
        <v>155</v>
      </c>
      <c r="BM157" s="195" t="s">
        <v>201</v>
      </c>
    </row>
    <row r="158" spans="1:65" s="2" customFormat="1" ht="24.2" customHeight="1">
      <c r="A158" s="34"/>
      <c r="B158" s="35"/>
      <c r="C158" s="183" t="s">
        <v>202</v>
      </c>
      <c r="D158" s="183" t="s">
        <v>126</v>
      </c>
      <c r="E158" s="184" t="s">
        <v>203</v>
      </c>
      <c r="F158" s="185" t="s">
        <v>204</v>
      </c>
      <c r="G158" s="186" t="s">
        <v>172</v>
      </c>
      <c r="H158" s="208"/>
      <c r="I158" s="188"/>
      <c r="J158" s="189">
        <f t="shared" si="10"/>
        <v>0</v>
      </c>
      <c r="K158" s="190"/>
      <c r="L158" s="39"/>
      <c r="M158" s="191" t="s">
        <v>1</v>
      </c>
      <c r="N158" s="192" t="s">
        <v>38</v>
      </c>
      <c r="O158" s="71"/>
      <c r="P158" s="193">
        <f t="shared" si="11"/>
        <v>0</v>
      </c>
      <c r="Q158" s="193">
        <v>0</v>
      </c>
      <c r="R158" s="193">
        <f t="shared" si="12"/>
        <v>0</v>
      </c>
      <c r="S158" s="193">
        <v>0</v>
      </c>
      <c r="T158" s="194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155</v>
      </c>
      <c r="AT158" s="195" t="s">
        <v>126</v>
      </c>
      <c r="AU158" s="195" t="s">
        <v>82</v>
      </c>
      <c r="AY158" s="17" t="s">
        <v>122</v>
      </c>
      <c r="BE158" s="196">
        <f t="shared" si="14"/>
        <v>0</v>
      </c>
      <c r="BF158" s="196">
        <f t="shared" si="15"/>
        <v>0</v>
      </c>
      <c r="BG158" s="196">
        <f t="shared" si="16"/>
        <v>0</v>
      </c>
      <c r="BH158" s="196">
        <f t="shared" si="17"/>
        <v>0</v>
      </c>
      <c r="BI158" s="196">
        <f t="shared" si="18"/>
        <v>0</v>
      </c>
      <c r="BJ158" s="17" t="s">
        <v>80</v>
      </c>
      <c r="BK158" s="196">
        <f t="shared" si="19"/>
        <v>0</v>
      </c>
      <c r="BL158" s="17" t="s">
        <v>155</v>
      </c>
      <c r="BM158" s="195" t="s">
        <v>205</v>
      </c>
    </row>
    <row r="159" spans="1:65" s="12" customFormat="1" ht="22.9" customHeight="1">
      <c r="B159" s="167"/>
      <c r="C159" s="168"/>
      <c r="D159" s="169" t="s">
        <v>72</v>
      </c>
      <c r="E159" s="181" t="s">
        <v>206</v>
      </c>
      <c r="F159" s="181" t="s">
        <v>207</v>
      </c>
      <c r="G159" s="168"/>
      <c r="H159" s="168"/>
      <c r="I159" s="171"/>
      <c r="J159" s="182">
        <f>BK159</f>
        <v>0</v>
      </c>
      <c r="K159" s="168"/>
      <c r="L159" s="173"/>
      <c r="M159" s="174"/>
      <c r="N159" s="175"/>
      <c r="O159" s="175"/>
      <c r="P159" s="176">
        <f>P160</f>
        <v>0</v>
      </c>
      <c r="Q159" s="175"/>
      <c r="R159" s="176">
        <f>R160</f>
        <v>0</v>
      </c>
      <c r="S159" s="175"/>
      <c r="T159" s="177">
        <f>T160</f>
        <v>0</v>
      </c>
      <c r="AR159" s="178" t="s">
        <v>82</v>
      </c>
      <c r="AT159" s="179" t="s">
        <v>72</v>
      </c>
      <c r="AU159" s="179" t="s">
        <v>80</v>
      </c>
      <c r="AY159" s="178" t="s">
        <v>122</v>
      </c>
      <c r="BK159" s="180">
        <f>BK160</f>
        <v>0</v>
      </c>
    </row>
    <row r="160" spans="1:65" s="2" customFormat="1" ht="49.15" customHeight="1">
      <c r="A160" s="34"/>
      <c r="B160" s="35"/>
      <c r="C160" s="183" t="s">
        <v>169</v>
      </c>
      <c r="D160" s="183" t="s">
        <v>126</v>
      </c>
      <c r="E160" s="184" t="s">
        <v>208</v>
      </c>
      <c r="F160" s="185" t="s">
        <v>209</v>
      </c>
      <c r="G160" s="186" t="s">
        <v>129</v>
      </c>
      <c r="H160" s="187">
        <v>1</v>
      </c>
      <c r="I160" s="188"/>
      <c r="J160" s="189">
        <f>ROUND(I160*H160,2)</f>
        <v>0</v>
      </c>
      <c r="K160" s="190"/>
      <c r="L160" s="39"/>
      <c r="M160" s="191" t="s">
        <v>1</v>
      </c>
      <c r="N160" s="192" t="s">
        <v>38</v>
      </c>
      <c r="O160" s="71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155</v>
      </c>
      <c r="AT160" s="195" t="s">
        <v>126</v>
      </c>
      <c r="AU160" s="195" t="s">
        <v>82</v>
      </c>
      <c r="AY160" s="17" t="s">
        <v>122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7" t="s">
        <v>80</v>
      </c>
      <c r="BK160" s="196">
        <f>ROUND(I160*H160,2)</f>
        <v>0</v>
      </c>
      <c r="BL160" s="17" t="s">
        <v>155</v>
      </c>
      <c r="BM160" s="195" t="s">
        <v>210</v>
      </c>
    </row>
    <row r="161" spans="1:65" s="12" customFormat="1" ht="22.9" customHeight="1">
      <c r="B161" s="167"/>
      <c r="C161" s="168"/>
      <c r="D161" s="169" t="s">
        <v>72</v>
      </c>
      <c r="E161" s="181" t="s">
        <v>211</v>
      </c>
      <c r="F161" s="181" t="s">
        <v>212</v>
      </c>
      <c r="G161" s="168"/>
      <c r="H161" s="168"/>
      <c r="I161" s="171"/>
      <c r="J161" s="182">
        <f>BK161</f>
        <v>0</v>
      </c>
      <c r="K161" s="168"/>
      <c r="L161" s="173"/>
      <c r="M161" s="174"/>
      <c r="N161" s="175"/>
      <c r="O161" s="175"/>
      <c r="P161" s="176">
        <f>SUM(P162:P170)</f>
        <v>0</v>
      </c>
      <c r="Q161" s="175"/>
      <c r="R161" s="176">
        <f>SUM(R162:R170)</f>
        <v>0</v>
      </c>
      <c r="S161" s="175"/>
      <c r="T161" s="177">
        <f>SUM(T162:T170)</f>
        <v>0</v>
      </c>
      <c r="AR161" s="178" t="s">
        <v>82</v>
      </c>
      <c r="AT161" s="179" t="s">
        <v>72</v>
      </c>
      <c r="AU161" s="179" t="s">
        <v>80</v>
      </c>
      <c r="AY161" s="178" t="s">
        <v>122</v>
      </c>
      <c r="BK161" s="180">
        <f>SUM(BK162:BK170)</f>
        <v>0</v>
      </c>
    </row>
    <row r="162" spans="1:65" s="2" customFormat="1" ht="16.5" customHeight="1">
      <c r="A162" s="34"/>
      <c r="B162" s="35"/>
      <c r="C162" s="183" t="s">
        <v>7</v>
      </c>
      <c r="D162" s="183" t="s">
        <v>126</v>
      </c>
      <c r="E162" s="184" t="s">
        <v>213</v>
      </c>
      <c r="F162" s="185" t="s">
        <v>214</v>
      </c>
      <c r="G162" s="186" t="s">
        <v>215</v>
      </c>
      <c r="H162" s="187">
        <v>16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38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155</v>
      </c>
      <c r="AT162" s="195" t="s">
        <v>126</v>
      </c>
      <c r="AU162" s="195" t="s">
        <v>82</v>
      </c>
      <c r="AY162" s="17" t="s">
        <v>122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80</v>
      </c>
      <c r="BK162" s="196">
        <f>ROUND(I162*H162,2)</f>
        <v>0</v>
      </c>
      <c r="BL162" s="17" t="s">
        <v>155</v>
      </c>
      <c r="BM162" s="195" t="s">
        <v>216</v>
      </c>
    </row>
    <row r="163" spans="1:65" s="13" customFormat="1" ht="11.25">
      <c r="B163" s="209"/>
      <c r="C163" s="210"/>
      <c r="D163" s="211" t="s">
        <v>217</v>
      </c>
      <c r="E163" s="212" t="s">
        <v>1</v>
      </c>
      <c r="F163" s="213" t="s">
        <v>218</v>
      </c>
      <c r="G163" s="210"/>
      <c r="H163" s="212" t="s">
        <v>1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217</v>
      </c>
      <c r="AU163" s="219" t="s">
        <v>82</v>
      </c>
      <c r="AV163" s="13" t="s">
        <v>80</v>
      </c>
      <c r="AW163" s="13" t="s">
        <v>30</v>
      </c>
      <c r="AX163" s="13" t="s">
        <v>73</v>
      </c>
      <c r="AY163" s="219" t="s">
        <v>122</v>
      </c>
    </row>
    <row r="164" spans="1:65" s="13" customFormat="1" ht="11.25">
      <c r="B164" s="209"/>
      <c r="C164" s="210"/>
      <c r="D164" s="211" t="s">
        <v>217</v>
      </c>
      <c r="E164" s="212" t="s">
        <v>1</v>
      </c>
      <c r="F164" s="213" t="s">
        <v>219</v>
      </c>
      <c r="G164" s="210"/>
      <c r="H164" s="212" t="s">
        <v>1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217</v>
      </c>
      <c r="AU164" s="219" t="s">
        <v>82</v>
      </c>
      <c r="AV164" s="13" t="s">
        <v>80</v>
      </c>
      <c r="AW164" s="13" t="s">
        <v>30</v>
      </c>
      <c r="AX164" s="13" t="s">
        <v>73</v>
      </c>
      <c r="AY164" s="219" t="s">
        <v>122</v>
      </c>
    </row>
    <row r="165" spans="1:65" s="14" customFormat="1" ht="11.25">
      <c r="B165" s="220"/>
      <c r="C165" s="221"/>
      <c r="D165" s="211" t="s">
        <v>217</v>
      </c>
      <c r="E165" s="222" t="s">
        <v>1</v>
      </c>
      <c r="F165" s="223" t="s">
        <v>220</v>
      </c>
      <c r="G165" s="221"/>
      <c r="H165" s="224">
        <v>16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217</v>
      </c>
      <c r="AU165" s="230" t="s">
        <v>82</v>
      </c>
      <c r="AV165" s="14" t="s">
        <v>82</v>
      </c>
      <c r="AW165" s="14" t="s">
        <v>30</v>
      </c>
      <c r="AX165" s="14" t="s">
        <v>73</v>
      </c>
      <c r="AY165" s="230" t="s">
        <v>122</v>
      </c>
    </row>
    <row r="166" spans="1:65" s="15" customFormat="1" ht="11.25">
      <c r="B166" s="231"/>
      <c r="C166" s="232"/>
      <c r="D166" s="211" t="s">
        <v>217</v>
      </c>
      <c r="E166" s="233" t="s">
        <v>1</v>
      </c>
      <c r="F166" s="234" t="s">
        <v>221</v>
      </c>
      <c r="G166" s="232"/>
      <c r="H166" s="235">
        <v>16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217</v>
      </c>
      <c r="AU166" s="241" t="s">
        <v>82</v>
      </c>
      <c r="AV166" s="15" t="s">
        <v>130</v>
      </c>
      <c r="AW166" s="15" t="s">
        <v>30</v>
      </c>
      <c r="AX166" s="15" t="s">
        <v>80</v>
      </c>
      <c r="AY166" s="241" t="s">
        <v>122</v>
      </c>
    </row>
    <row r="167" spans="1:65" s="2" customFormat="1" ht="21.75" customHeight="1">
      <c r="A167" s="34"/>
      <c r="B167" s="35"/>
      <c r="C167" s="197" t="s">
        <v>173</v>
      </c>
      <c r="D167" s="197" t="s">
        <v>144</v>
      </c>
      <c r="E167" s="198" t="s">
        <v>222</v>
      </c>
      <c r="F167" s="199" t="s">
        <v>223</v>
      </c>
      <c r="G167" s="200" t="s">
        <v>129</v>
      </c>
      <c r="H167" s="201">
        <v>16</v>
      </c>
      <c r="I167" s="202"/>
      <c r="J167" s="203">
        <f>ROUND(I167*H167,2)</f>
        <v>0</v>
      </c>
      <c r="K167" s="204"/>
      <c r="L167" s="205"/>
      <c r="M167" s="206" t="s">
        <v>1</v>
      </c>
      <c r="N167" s="207" t="s">
        <v>38</v>
      </c>
      <c r="O167" s="71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168</v>
      </c>
      <c r="AT167" s="195" t="s">
        <v>144</v>
      </c>
      <c r="AU167" s="195" t="s">
        <v>82</v>
      </c>
      <c r="AY167" s="17" t="s">
        <v>122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80</v>
      </c>
      <c r="BK167" s="196">
        <f>ROUND(I167*H167,2)</f>
        <v>0</v>
      </c>
      <c r="BL167" s="17" t="s">
        <v>155</v>
      </c>
      <c r="BM167" s="195" t="s">
        <v>224</v>
      </c>
    </row>
    <row r="168" spans="1:65" s="14" customFormat="1" ht="11.25">
      <c r="B168" s="220"/>
      <c r="C168" s="221"/>
      <c r="D168" s="211" t="s">
        <v>217</v>
      </c>
      <c r="E168" s="222" t="s">
        <v>1</v>
      </c>
      <c r="F168" s="223" t="s">
        <v>220</v>
      </c>
      <c r="G168" s="221"/>
      <c r="H168" s="224">
        <v>16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217</v>
      </c>
      <c r="AU168" s="230" t="s">
        <v>82</v>
      </c>
      <c r="AV168" s="14" t="s">
        <v>82</v>
      </c>
      <c r="AW168" s="14" t="s">
        <v>30</v>
      </c>
      <c r="AX168" s="14" t="s">
        <v>73</v>
      </c>
      <c r="AY168" s="230" t="s">
        <v>122</v>
      </c>
    </row>
    <row r="169" spans="1:65" s="15" customFormat="1" ht="11.25">
      <c r="B169" s="231"/>
      <c r="C169" s="232"/>
      <c r="D169" s="211" t="s">
        <v>217</v>
      </c>
      <c r="E169" s="233" t="s">
        <v>1</v>
      </c>
      <c r="F169" s="234" t="s">
        <v>221</v>
      </c>
      <c r="G169" s="232"/>
      <c r="H169" s="235">
        <v>16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217</v>
      </c>
      <c r="AU169" s="241" t="s">
        <v>82</v>
      </c>
      <c r="AV169" s="15" t="s">
        <v>130</v>
      </c>
      <c r="AW169" s="15" t="s">
        <v>30</v>
      </c>
      <c r="AX169" s="15" t="s">
        <v>80</v>
      </c>
      <c r="AY169" s="241" t="s">
        <v>122</v>
      </c>
    </row>
    <row r="170" spans="1:65" s="2" customFormat="1" ht="24.2" customHeight="1">
      <c r="A170" s="34"/>
      <c r="B170" s="35"/>
      <c r="C170" s="183" t="s">
        <v>225</v>
      </c>
      <c r="D170" s="183" t="s">
        <v>126</v>
      </c>
      <c r="E170" s="184" t="s">
        <v>226</v>
      </c>
      <c r="F170" s="185" t="s">
        <v>227</v>
      </c>
      <c r="G170" s="186" t="s">
        <v>172</v>
      </c>
      <c r="H170" s="208"/>
      <c r="I170" s="188"/>
      <c r="J170" s="189">
        <f>ROUND(I170*H170,2)</f>
        <v>0</v>
      </c>
      <c r="K170" s="190"/>
      <c r="L170" s="39"/>
      <c r="M170" s="191" t="s">
        <v>1</v>
      </c>
      <c r="N170" s="192" t="s">
        <v>38</v>
      </c>
      <c r="O170" s="7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155</v>
      </c>
      <c r="AT170" s="195" t="s">
        <v>126</v>
      </c>
      <c r="AU170" s="195" t="s">
        <v>82</v>
      </c>
      <c r="AY170" s="17" t="s">
        <v>122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80</v>
      </c>
      <c r="BK170" s="196">
        <f>ROUND(I170*H170,2)</f>
        <v>0</v>
      </c>
      <c r="BL170" s="17" t="s">
        <v>155</v>
      </c>
      <c r="BM170" s="195" t="s">
        <v>228</v>
      </c>
    </row>
    <row r="171" spans="1:65" s="12" customFormat="1" ht="22.9" customHeight="1">
      <c r="B171" s="167"/>
      <c r="C171" s="168"/>
      <c r="D171" s="169" t="s">
        <v>72</v>
      </c>
      <c r="E171" s="181" t="s">
        <v>229</v>
      </c>
      <c r="F171" s="181" t="s">
        <v>230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SUM(P172:P186)</f>
        <v>0</v>
      </c>
      <c r="Q171" s="175"/>
      <c r="R171" s="176">
        <f>SUM(R172:R186)</f>
        <v>0</v>
      </c>
      <c r="S171" s="175"/>
      <c r="T171" s="177">
        <f>SUM(T172:T186)</f>
        <v>0</v>
      </c>
      <c r="AR171" s="178" t="s">
        <v>82</v>
      </c>
      <c r="AT171" s="179" t="s">
        <v>72</v>
      </c>
      <c r="AU171" s="179" t="s">
        <v>80</v>
      </c>
      <c r="AY171" s="178" t="s">
        <v>122</v>
      </c>
      <c r="BK171" s="180">
        <f>SUM(BK172:BK186)</f>
        <v>0</v>
      </c>
    </row>
    <row r="172" spans="1:65" s="2" customFormat="1" ht="24.2" customHeight="1">
      <c r="A172" s="34"/>
      <c r="B172" s="35"/>
      <c r="C172" s="183" t="s">
        <v>179</v>
      </c>
      <c r="D172" s="183" t="s">
        <v>126</v>
      </c>
      <c r="E172" s="184" t="s">
        <v>231</v>
      </c>
      <c r="F172" s="185" t="s">
        <v>232</v>
      </c>
      <c r="G172" s="186" t="s">
        <v>147</v>
      </c>
      <c r="H172" s="187">
        <v>68.188000000000002</v>
      </c>
      <c r="I172" s="188"/>
      <c r="J172" s="189">
        <f t="shared" ref="J172:J186" si="20">ROUND(I172*H172,2)</f>
        <v>0</v>
      </c>
      <c r="K172" s="190"/>
      <c r="L172" s="39"/>
      <c r="M172" s="191" t="s">
        <v>1</v>
      </c>
      <c r="N172" s="192" t="s">
        <v>38</v>
      </c>
      <c r="O172" s="71"/>
      <c r="P172" s="193">
        <f t="shared" ref="P172:P186" si="21">O172*H172</f>
        <v>0</v>
      </c>
      <c r="Q172" s="193">
        <v>0</v>
      </c>
      <c r="R172" s="193">
        <f t="shared" ref="R172:R186" si="22">Q172*H172</f>
        <v>0</v>
      </c>
      <c r="S172" s="193">
        <v>0</v>
      </c>
      <c r="T172" s="194">
        <f t="shared" ref="T172:T186" si="23"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155</v>
      </c>
      <c r="AT172" s="195" t="s">
        <v>126</v>
      </c>
      <c r="AU172" s="195" t="s">
        <v>82</v>
      </c>
      <c r="AY172" s="17" t="s">
        <v>122</v>
      </c>
      <c r="BE172" s="196">
        <f t="shared" ref="BE172:BE186" si="24">IF(N172="základní",J172,0)</f>
        <v>0</v>
      </c>
      <c r="BF172" s="196">
        <f t="shared" ref="BF172:BF186" si="25">IF(N172="snížená",J172,0)</f>
        <v>0</v>
      </c>
      <c r="BG172" s="196">
        <f t="shared" ref="BG172:BG186" si="26">IF(N172="zákl. přenesená",J172,0)</f>
        <v>0</v>
      </c>
      <c r="BH172" s="196">
        <f t="shared" ref="BH172:BH186" si="27">IF(N172="sníž. přenesená",J172,0)</f>
        <v>0</v>
      </c>
      <c r="BI172" s="196">
        <f t="shared" ref="BI172:BI186" si="28">IF(N172="nulová",J172,0)</f>
        <v>0</v>
      </c>
      <c r="BJ172" s="17" t="s">
        <v>80</v>
      </c>
      <c r="BK172" s="196">
        <f t="shared" ref="BK172:BK186" si="29">ROUND(I172*H172,2)</f>
        <v>0</v>
      </c>
      <c r="BL172" s="17" t="s">
        <v>155</v>
      </c>
      <c r="BM172" s="195" t="s">
        <v>233</v>
      </c>
    </row>
    <row r="173" spans="1:65" s="2" customFormat="1" ht="16.5" customHeight="1">
      <c r="A173" s="34"/>
      <c r="B173" s="35"/>
      <c r="C173" s="197" t="s">
        <v>234</v>
      </c>
      <c r="D173" s="197" t="s">
        <v>144</v>
      </c>
      <c r="E173" s="198" t="s">
        <v>235</v>
      </c>
      <c r="F173" s="199" t="s">
        <v>236</v>
      </c>
      <c r="G173" s="200" t="s">
        <v>237</v>
      </c>
      <c r="H173" s="201">
        <v>2.2509999999999999</v>
      </c>
      <c r="I173" s="202"/>
      <c r="J173" s="203">
        <f t="shared" si="20"/>
        <v>0</v>
      </c>
      <c r="K173" s="204"/>
      <c r="L173" s="205"/>
      <c r="M173" s="206" t="s">
        <v>1</v>
      </c>
      <c r="N173" s="207" t="s">
        <v>38</v>
      </c>
      <c r="O173" s="71"/>
      <c r="P173" s="193">
        <f t="shared" si="21"/>
        <v>0</v>
      </c>
      <c r="Q173" s="193">
        <v>0</v>
      </c>
      <c r="R173" s="193">
        <f t="shared" si="22"/>
        <v>0</v>
      </c>
      <c r="S173" s="193">
        <v>0</v>
      </c>
      <c r="T173" s="194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168</v>
      </c>
      <c r="AT173" s="195" t="s">
        <v>144</v>
      </c>
      <c r="AU173" s="195" t="s">
        <v>82</v>
      </c>
      <c r="AY173" s="17" t="s">
        <v>122</v>
      </c>
      <c r="BE173" s="196">
        <f t="shared" si="24"/>
        <v>0</v>
      </c>
      <c r="BF173" s="196">
        <f t="shared" si="25"/>
        <v>0</v>
      </c>
      <c r="BG173" s="196">
        <f t="shared" si="26"/>
        <v>0</v>
      </c>
      <c r="BH173" s="196">
        <f t="shared" si="27"/>
        <v>0</v>
      </c>
      <c r="BI173" s="196">
        <f t="shared" si="28"/>
        <v>0</v>
      </c>
      <c r="BJ173" s="17" t="s">
        <v>80</v>
      </c>
      <c r="BK173" s="196">
        <f t="shared" si="29"/>
        <v>0</v>
      </c>
      <c r="BL173" s="17" t="s">
        <v>155</v>
      </c>
      <c r="BM173" s="195" t="s">
        <v>238</v>
      </c>
    </row>
    <row r="174" spans="1:65" s="2" customFormat="1" ht="24.2" customHeight="1">
      <c r="A174" s="34"/>
      <c r="B174" s="35"/>
      <c r="C174" s="183" t="s">
        <v>182</v>
      </c>
      <c r="D174" s="183" t="s">
        <v>126</v>
      </c>
      <c r="E174" s="184" t="s">
        <v>239</v>
      </c>
      <c r="F174" s="185" t="s">
        <v>240</v>
      </c>
      <c r="G174" s="186" t="s">
        <v>241</v>
      </c>
      <c r="H174" s="187">
        <v>200.553</v>
      </c>
      <c r="I174" s="188"/>
      <c r="J174" s="189">
        <f t="shared" si="20"/>
        <v>0</v>
      </c>
      <c r="K174" s="190"/>
      <c r="L174" s="39"/>
      <c r="M174" s="191" t="s">
        <v>1</v>
      </c>
      <c r="N174" s="192" t="s">
        <v>38</v>
      </c>
      <c r="O174" s="71"/>
      <c r="P174" s="193">
        <f t="shared" si="21"/>
        <v>0</v>
      </c>
      <c r="Q174" s="193">
        <v>0</v>
      </c>
      <c r="R174" s="193">
        <f t="shared" si="22"/>
        <v>0</v>
      </c>
      <c r="S174" s="193">
        <v>0</v>
      </c>
      <c r="T174" s="194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155</v>
      </c>
      <c r="AT174" s="195" t="s">
        <v>126</v>
      </c>
      <c r="AU174" s="195" t="s">
        <v>82</v>
      </c>
      <c r="AY174" s="17" t="s">
        <v>122</v>
      </c>
      <c r="BE174" s="196">
        <f t="shared" si="24"/>
        <v>0</v>
      </c>
      <c r="BF174" s="196">
        <f t="shared" si="25"/>
        <v>0</v>
      </c>
      <c r="BG174" s="196">
        <f t="shared" si="26"/>
        <v>0</v>
      </c>
      <c r="BH174" s="196">
        <f t="shared" si="27"/>
        <v>0</v>
      </c>
      <c r="BI174" s="196">
        <f t="shared" si="28"/>
        <v>0</v>
      </c>
      <c r="BJ174" s="17" t="s">
        <v>80</v>
      </c>
      <c r="BK174" s="196">
        <f t="shared" si="29"/>
        <v>0</v>
      </c>
      <c r="BL174" s="17" t="s">
        <v>155</v>
      </c>
      <c r="BM174" s="195" t="s">
        <v>242</v>
      </c>
    </row>
    <row r="175" spans="1:65" s="2" customFormat="1" ht="21.75" customHeight="1">
      <c r="A175" s="34"/>
      <c r="B175" s="35"/>
      <c r="C175" s="197" t="s">
        <v>243</v>
      </c>
      <c r="D175" s="197" t="s">
        <v>144</v>
      </c>
      <c r="E175" s="198" t="s">
        <v>244</v>
      </c>
      <c r="F175" s="199" t="s">
        <v>245</v>
      </c>
      <c r="G175" s="200" t="s">
        <v>237</v>
      </c>
      <c r="H175" s="201">
        <v>1.2030000000000001</v>
      </c>
      <c r="I175" s="202"/>
      <c r="J175" s="203">
        <f t="shared" si="20"/>
        <v>0</v>
      </c>
      <c r="K175" s="204"/>
      <c r="L175" s="205"/>
      <c r="M175" s="206" t="s">
        <v>1</v>
      </c>
      <c r="N175" s="207" t="s">
        <v>38</v>
      </c>
      <c r="O175" s="71"/>
      <c r="P175" s="193">
        <f t="shared" si="21"/>
        <v>0</v>
      </c>
      <c r="Q175" s="193">
        <v>0</v>
      </c>
      <c r="R175" s="193">
        <f t="shared" si="22"/>
        <v>0</v>
      </c>
      <c r="S175" s="193">
        <v>0</v>
      </c>
      <c r="T175" s="194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168</v>
      </c>
      <c r="AT175" s="195" t="s">
        <v>144</v>
      </c>
      <c r="AU175" s="195" t="s">
        <v>82</v>
      </c>
      <c r="AY175" s="17" t="s">
        <v>122</v>
      </c>
      <c r="BE175" s="196">
        <f t="shared" si="24"/>
        <v>0</v>
      </c>
      <c r="BF175" s="196">
        <f t="shared" si="25"/>
        <v>0</v>
      </c>
      <c r="BG175" s="196">
        <f t="shared" si="26"/>
        <v>0</v>
      </c>
      <c r="BH175" s="196">
        <f t="shared" si="27"/>
        <v>0</v>
      </c>
      <c r="BI175" s="196">
        <f t="shared" si="28"/>
        <v>0</v>
      </c>
      <c r="BJ175" s="17" t="s">
        <v>80</v>
      </c>
      <c r="BK175" s="196">
        <f t="shared" si="29"/>
        <v>0</v>
      </c>
      <c r="BL175" s="17" t="s">
        <v>155</v>
      </c>
      <c r="BM175" s="195" t="s">
        <v>246</v>
      </c>
    </row>
    <row r="176" spans="1:65" s="2" customFormat="1" ht="24.2" customHeight="1">
      <c r="A176" s="34"/>
      <c r="B176" s="35"/>
      <c r="C176" s="183" t="s">
        <v>186</v>
      </c>
      <c r="D176" s="183" t="s">
        <v>126</v>
      </c>
      <c r="E176" s="184" t="s">
        <v>247</v>
      </c>
      <c r="F176" s="185" t="s">
        <v>248</v>
      </c>
      <c r="G176" s="186" t="s">
        <v>147</v>
      </c>
      <c r="H176" s="187">
        <v>178.07300000000001</v>
      </c>
      <c r="I176" s="188"/>
      <c r="J176" s="189">
        <f t="shared" si="20"/>
        <v>0</v>
      </c>
      <c r="K176" s="190"/>
      <c r="L176" s="39"/>
      <c r="M176" s="191" t="s">
        <v>1</v>
      </c>
      <c r="N176" s="192" t="s">
        <v>38</v>
      </c>
      <c r="O176" s="71"/>
      <c r="P176" s="193">
        <f t="shared" si="21"/>
        <v>0</v>
      </c>
      <c r="Q176" s="193">
        <v>0</v>
      </c>
      <c r="R176" s="193">
        <f t="shared" si="22"/>
        <v>0</v>
      </c>
      <c r="S176" s="193">
        <v>0</v>
      </c>
      <c r="T176" s="194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155</v>
      </c>
      <c r="AT176" s="195" t="s">
        <v>126</v>
      </c>
      <c r="AU176" s="195" t="s">
        <v>82</v>
      </c>
      <c r="AY176" s="17" t="s">
        <v>122</v>
      </c>
      <c r="BE176" s="196">
        <f t="shared" si="24"/>
        <v>0</v>
      </c>
      <c r="BF176" s="196">
        <f t="shared" si="25"/>
        <v>0</v>
      </c>
      <c r="BG176" s="196">
        <f t="shared" si="26"/>
        <v>0</v>
      </c>
      <c r="BH176" s="196">
        <f t="shared" si="27"/>
        <v>0</v>
      </c>
      <c r="BI176" s="196">
        <f t="shared" si="28"/>
        <v>0</v>
      </c>
      <c r="BJ176" s="17" t="s">
        <v>80</v>
      </c>
      <c r="BK176" s="196">
        <f t="shared" si="29"/>
        <v>0</v>
      </c>
      <c r="BL176" s="17" t="s">
        <v>155</v>
      </c>
      <c r="BM176" s="195" t="s">
        <v>249</v>
      </c>
    </row>
    <row r="177" spans="1:65" s="2" customFormat="1" ht="16.5" customHeight="1">
      <c r="A177" s="34"/>
      <c r="B177" s="35"/>
      <c r="C177" s="183" t="s">
        <v>250</v>
      </c>
      <c r="D177" s="183" t="s">
        <v>126</v>
      </c>
      <c r="E177" s="184" t="s">
        <v>251</v>
      </c>
      <c r="F177" s="185" t="s">
        <v>252</v>
      </c>
      <c r="G177" s="186" t="s">
        <v>147</v>
      </c>
      <c r="H177" s="187">
        <v>86.370999999999995</v>
      </c>
      <c r="I177" s="188"/>
      <c r="J177" s="189">
        <f t="shared" si="20"/>
        <v>0</v>
      </c>
      <c r="K177" s="190"/>
      <c r="L177" s="39"/>
      <c r="M177" s="191" t="s">
        <v>1</v>
      </c>
      <c r="N177" s="192" t="s">
        <v>38</v>
      </c>
      <c r="O177" s="71"/>
      <c r="P177" s="193">
        <f t="shared" si="21"/>
        <v>0</v>
      </c>
      <c r="Q177" s="193">
        <v>0</v>
      </c>
      <c r="R177" s="193">
        <f t="shared" si="22"/>
        <v>0</v>
      </c>
      <c r="S177" s="193">
        <v>0</v>
      </c>
      <c r="T177" s="194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155</v>
      </c>
      <c r="AT177" s="195" t="s">
        <v>126</v>
      </c>
      <c r="AU177" s="195" t="s">
        <v>82</v>
      </c>
      <c r="AY177" s="17" t="s">
        <v>122</v>
      </c>
      <c r="BE177" s="196">
        <f t="shared" si="24"/>
        <v>0</v>
      </c>
      <c r="BF177" s="196">
        <f t="shared" si="25"/>
        <v>0</v>
      </c>
      <c r="BG177" s="196">
        <f t="shared" si="26"/>
        <v>0</v>
      </c>
      <c r="BH177" s="196">
        <f t="shared" si="27"/>
        <v>0</v>
      </c>
      <c r="BI177" s="196">
        <f t="shared" si="28"/>
        <v>0</v>
      </c>
      <c r="BJ177" s="17" t="s">
        <v>80</v>
      </c>
      <c r="BK177" s="196">
        <f t="shared" si="29"/>
        <v>0</v>
      </c>
      <c r="BL177" s="17" t="s">
        <v>155</v>
      </c>
      <c r="BM177" s="195" t="s">
        <v>143</v>
      </c>
    </row>
    <row r="178" spans="1:65" s="2" customFormat="1" ht="16.5" customHeight="1">
      <c r="A178" s="34"/>
      <c r="B178" s="35"/>
      <c r="C178" s="183" t="s">
        <v>189</v>
      </c>
      <c r="D178" s="183" t="s">
        <v>126</v>
      </c>
      <c r="E178" s="184" t="s">
        <v>253</v>
      </c>
      <c r="F178" s="185" t="s">
        <v>254</v>
      </c>
      <c r="G178" s="186" t="s">
        <v>147</v>
      </c>
      <c r="H178" s="187">
        <v>166.58199999999999</v>
      </c>
      <c r="I178" s="188"/>
      <c r="J178" s="189">
        <f t="shared" si="20"/>
        <v>0</v>
      </c>
      <c r="K178" s="190"/>
      <c r="L178" s="39"/>
      <c r="M178" s="191" t="s">
        <v>1</v>
      </c>
      <c r="N178" s="192" t="s">
        <v>38</v>
      </c>
      <c r="O178" s="71"/>
      <c r="P178" s="193">
        <f t="shared" si="21"/>
        <v>0</v>
      </c>
      <c r="Q178" s="193">
        <v>0</v>
      </c>
      <c r="R178" s="193">
        <f t="shared" si="22"/>
        <v>0</v>
      </c>
      <c r="S178" s="193">
        <v>0</v>
      </c>
      <c r="T178" s="194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155</v>
      </c>
      <c r="AT178" s="195" t="s">
        <v>126</v>
      </c>
      <c r="AU178" s="195" t="s">
        <v>82</v>
      </c>
      <c r="AY178" s="17" t="s">
        <v>122</v>
      </c>
      <c r="BE178" s="196">
        <f t="shared" si="24"/>
        <v>0</v>
      </c>
      <c r="BF178" s="196">
        <f t="shared" si="25"/>
        <v>0</v>
      </c>
      <c r="BG178" s="196">
        <f t="shared" si="26"/>
        <v>0</v>
      </c>
      <c r="BH178" s="196">
        <f t="shared" si="27"/>
        <v>0</v>
      </c>
      <c r="BI178" s="196">
        <f t="shared" si="28"/>
        <v>0</v>
      </c>
      <c r="BJ178" s="17" t="s">
        <v>80</v>
      </c>
      <c r="BK178" s="196">
        <f t="shared" si="29"/>
        <v>0</v>
      </c>
      <c r="BL178" s="17" t="s">
        <v>155</v>
      </c>
      <c r="BM178" s="195" t="s">
        <v>255</v>
      </c>
    </row>
    <row r="179" spans="1:65" s="2" customFormat="1" ht="24.2" customHeight="1">
      <c r="A179" s="34"/>
      <c r="B179" s="35"/>
      <c r="C179" s="183" t="s">
        <v>256</v>
      </c>
      <c r="D179" s="183" t="s">
        <v>126</v>
      </c>
      <c r="E179" s="184" t="s">
        <v>257</v>
      </c>
      <c r="F179" s="185" t="s">
        <v>258</v>
      </c>
      <c r="G179" s="186" t="s">
        <v>241</v>
      </c>
      <c r="H179" s="187">
        <v>517.98699999999997</v>
      </c>
      <c r="I179" s="188"/>
      <c r="J179" s="189">
        <f t="shared" si="20"/>
        <v>0</v>
      </c>
      <c r="K179" s="190"/>
      <c r="L179" s="39"/>
      <c r="M179" s="191" t="s">
        <v>1</v>
      </c>
      <c r="N179" s="192" t="s">
        <v>38</v>
      </c>
      <c r="O179" s="71"/>
      <c r="P179" s="193">
        <f t="shared" si="21"/>
        <v>0</v>
      </c>
      <c r="Q179" s="193">
        <v>0</v>
      </c>
      <c r="R179" s="193">
        <f t="shared" si="22"/>
        <v>0</v>
      </c>
      <c r="S179" s="193">
        <v>0</v>
      </c>
      <c r="T179" s="194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155</v>
      </c>
      <c r="AT179" s="195" t="s">
        <v>126</v>
      </c>
      <c r="AU179" s="195" t="s">
        <v>82</v>
      </c>
      <c r="AY179" s="17" t="s">
        <v>122</v>
      </c>
      <c r="BE179" s="196">
        <f t="shared" si="24"/>
        <v>0</v>
      </c>
      <c r="BF179" s="196">
        <f t="shared" si="25"/>
        <v>0</v>
      </c>
      <c r="BG179" s="196">
        <f t="shared" si="26"/>
        <v>0</v>
      </c>
      <c r="BH179" s="196">
        <f t="shared" si="27"/>
        <v>0</v>
      </c>
      <c r="BI179" s="196">
        <f t="shared" si="28"/>
        <v>0</v>
      </c>
      <c r="BJ179" s="17" t="s">
        <v>80</v>
      </c>
      <c r="BK179" s="196">
        <f t="shared" si="29"/>
        <v>0</v>
      </c>
      <c r="BL179" s="17" t="s">
        <v>155</v>
      </c>
      <c r="BM179" s="195" t="s">
        <v>259</v>
      </c>
    </row>
    <row r="180" spans="1:65" s="2" customFormat="1" ht="16.5" customHeight="1">
      <c r="A180" s="34"/>
      <c r="B180" s="35"/>
      <c r="C180" s="197" t="s">
        <v>168</v>
      </c>
      <c r="D180" s="197" t="s">
        <v>144</v>
      </c>
      <c r="E180" s="198" t="s">
        <v>260</v>
      </c>
      <c r="F180" s="199" t="s">
        <v>261</v>
      </c>
      <c r="G180" s="200" t="s">
        <v>237</v>
      </c>
      <c r="H180" s="201">
        <v>1.1220000000000001</v>
      </c>
      <c r="I180" s="202"/>
      <c r="J180" s="203">
        <f t="shared" si="20"/>
        <v>0</v>
      </c>
      <c r="K180" s="204"/>
      <c r="L180" s="205"/>
      <c r="M180" s="206" t="s">
        <v>1</v>
      </c>
      <c r="N180" s="207" t="s">
        <v>38</v>
      </c>
      <c r="O180" s="71"/>
      <c r="P180" s="193">
        <f t="shared" si="21"/>
        <v>0</v>
      </c>
      <c r="Q180" s="193">
        <v>0</v>
      </c>
      <c r="R180" s="193">
        <f t="shared" si="22"/>
        <v>0</v>
      </c>
      <c r="S180" s="193">
        <v>0</v>
      </c>
      <c r="T180" s="194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168</v>
      </c>
      <c r="AT180" s="195" t="s">
        <v>144</v>
      </c>
      <c r="AU180" s="195" t="s">
        <v>82</v>
      </c>
      <c r="AY180" s="17" t="s">
        <v>122</v>
      </c>
      <c r="BE180" s="196">
        <f t="shared" si="24"/>
        <v>0</v>
      </c>
      <c r="BF180" s="196">
        <f t="shared" si="25"/>
        <v>0</v>
      </c>
      <c r="BG180" s="196">
        <f t="shared" si="26"/>
        <v>0</v>
      </c>
      <c r="BH180" s="196">
        <f t="shared" si="27"/>
        <v>0</v>
      </c>
      <c r="BI180" s="196">
        <f t="shared" si="28"/>
        <v>0</v>
      </c>
      <c r="BJ180" s="17" t="s">
        <v>80</v>
      </c>
      <c r="BK180" s="196">
        <f t="shared" si="29"/>
        <v>0</v>
      </c>
      <c r="BL180" s="17" t="s">
        <v>155</v>
      </c>
      <c r="BM180" s="195" t="s">
        <v>262</v>
      </c>
    </row>
    <row r="181" spans="1:65" s="2" customFormat="1" ht="24.2" customHeight="1">
      <c r="A181" s="34"/>
      <c r="B181" s="35"/>
      <c r="C181" s="197" t="s">
        <v>255</v>
      </c>
      <c r="D181" s="197" t="s">
        <v>144</v>
      </c>
      <c r="E181" s="198" t="s">
        <v>263</v>
      </c>
      <c r="F181" s="199" t="s">
        <v>264</v>
      </c>
      <c r="G181" s="200" t="s">
        <v>147</v>
      </c>
      <c r="H181" s="201">
        <v>20.277999999999999</v>
      </c>
      <c r="I181" s="202"/>
      <c r="J181" s="203">
        <f t="shared" si="20"/>
        <v>0</v>
      </c>
      <c r="K181" s="204"/>
      <c r="L181" s="205"/>
      <c r="M181" s="206" t="s">
        <v>1</v>
      </c>
      <c r="N181" s="207" t="s">
        <v>38</v>
      </c>
      <c r="O181" s="71"/>
      <c r="P181" s="193">
        <f t="shared" si="21"/>
        <v>0</v>
      </c>
      <c r="Q181" s="193">
        <v>0</v>
      </c>
      <c r="R181" s="193">
        <f t="shared" si="22"/>
        <v>0</v>
      </c>
      <c r="S181" s="193">
        <v>0</v>
      </c>
      <c r="T181" s="194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168</v>
      </c>
      <c r="AT181" s="195" t="s">
        <v>144</v>
      </c>
      <c r="AU181" s="195" t="s">
        <v>82</v>
      </c>
      <c r="AY181" s="17" t="s">
        <v>122</v>
      </c>
      <c r="BE181" s="196">
        <f t="shared" si="24"/>
        <v>0</v>
      </c>
      <c r="BF181" s="196">
        <f t="shared" si="25"/>
        <v>0</v>
      </c>
      <c r="BG181" s="196">
        <f t="shared" si="26"/>
        <v>0</v>
      </c>
      <c r="BH181" s="196">
        <f t="shared" si="27"/>
        <v>0</v>
      </c>
      <c r="BI181" s="196">
        <f t="shared" si="28"/>
        <v>0</v>
      </c>
      <c r="BJ181" s="17" t="s">
        <v>80</v>
      </c>
      <c r="BK181" s="196">
        <f t="shared" si="29"/>
        <v>0</v>
      </c>
      <c r="BL181" s="17" t="s">
        <v>155</v>
      </c>
      <c r="BM181" s="195" t="s">
        <v>265</v>
      </c>
    </row>
    <row r="182" spans="1:65" s="2" customFormat="1" ht="24.2" customHeight="1">
      <c r="A182" s="34"/>
      <c r="B182" s="35"/>
      <c r="C182" s="183" t="s">
        <v>266</v>
      </c>
      <c r="D182" s="183" t="s">
        <v>126</v>
      </c>
      <c r="E182" s="184" t="s">
        <v>267</v>
      </c>
      <c r="F182" s="185" t="s">
        <v>268</v>
      </c>
      <c r="G182" s="186" t="s">
        <v>147</v>
      </c>
      <c r="H182" s="187">
        <v>156.96600000000001</v>
      </c>
      <c r="I182" s="188"/>
      <c r="J182" s="189">
        <f t="shared" si="20"/>
        <v>0</v>
      </c>
      <c r="K182" s="190"/>
      <c r="L182" s="39"/>
      <c r="M182" s="191" t="s">
        <v>1</v>
      </c>
      <c r="N182" s="192" t="s">
        <v>38</v>
      </c>
      <c r="O182" s="71"/>
      <c r="P182" s="193">
        <f t="shared" si="21"/>
        <v>0</v>
      </c>
      <c r="Q182" s="193">
        <v>0</v>
      </c>
      <c r="R182" s="193">
        <f t="shared" si="22"/>
        <v>0</v>
      </c>
      <c r="S182" s="193">
        <v>0</v>
      </c>
      <c r="T182" s="194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155</v>
      </c>
      <c r="AT182" s="195" t="s">
        <v>126</v>
      </c>
      <c r="AU182" s="195" t="s">
        <v>82</v>
      </c>
      <c r="AY182" s="17" t="s">
        <v>122</v>
      </c>
      <c r="BE182" s="196">
        <f t="shared" si="24"/>
        <v>0</v>
      </c>
      <c r="BF182" s="196">
        <f t="shared" si="25"/>
        <v>0</v>
      </c>
      <c r="BG182" s="196">
        <f t="shared" si="26"/>
        <v>0</v>
      </c>
      <c r="BH182" s="196">
        <f t="shared" si="27"/>
        <v>0</v>
      </c>
      <c r="BI182" s="196">
        <f t="shared" si="28"/>
        <v>0</v>
      </c>
      <c r="BJ182" s="17" t="s">
        <v>80</v>
      </c>
      <c r="BK182" s="196">
        <f t="shared" si="29"/>
        <v>0</v>
      </c>
      <c r="BL182" s="17" t="s">
        <v>155</v>
      </c>
      <c r="BM182" s="195" t="s">
        <v>269</v>
      </c>
    </row>
    <row r="183" spans="1:65" s="2" customFormat="1" ht="16.5" customHeight="1">
      <c r="A183" s="34"/>
      <c r="B183" s="35"/>
      <c r="C183" s="183" t="s">
        <v>270</v>
      </c>
      <c r="D183" s="183" t="s">
        <v>126</v>
      </c>
      <c r="E183" s="184" t="s">
        <v>271</v>
      </c>
      <c r="F183" s="185" t="s">
        <v>272</v>
      </c>
      <c r="G183" s="186" t="s">
        <v>273</v>
      </c>
      <c r="H183" s="187">
        <v>25</v>
      </c>
      <c r="I183" s="188"/>
      <c r="J183" s="189">
        <f t="shared" si="20"/>
        <v>0</v>
      </c>
      <c r="K183" s="190"/>
      <c r="L183" s="39"/>
      <c r="M183" s="191" t="s">
        <v>1</v>
      </c>
      <c r="N183" s="192" t="s">
        <v>38</v>
      </c>
      <c r="O183" s="71"/>
      <c r="P183" s="193">
        <f t="shared" si="21"/>
        <v>0</v>
      </c>
      <c r="Q183" s="193">
        <v>0</v>
      </c>
      <c r="R183" s="193">
        <f t="shared" si="22"/>
        <v>0</v>
      </c>
      <c r="S183" s="193">
        <v>0</v>
      </c>
      <c r="T183" s="194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155</v>
      </c>
      <c r="AT183" s="195" t="s">
        <v>126</v>
      </c>
      <c r="AU183" s="195" t="s">
        <v>82</v>
      </c>
      <c r="AY183" s="17" t="s">
        <v>122</v>
      </c>
      <c r="BE183" s="196">
        <f t="shared" si="24"/>
        <v>0</v>
      </c>
      <c r="BF183" s="196">
        <f t="shared" si="25"/>
        <v>0</v>
      </c>
      <c r="BG183" s="196">
        <f t="shared" si="26"/>
        <v>0</v>
      </c>
      <c r="BH183" s="196">
        <f t="shared" si="27"/>
        <v>0</v>
      </c>
      <c r="BI183" s="196">
        <f t="shared" si="28"/>
        <v>0</v>
      </c>
      <c r="BJ183" s="17" t="s">
        <v>80</v>
      </c>
      <c r="BK183" s="196">
        <f t="shared" si="29"/>
        <v>0</v>
      </c>
      <c r="BL183" s="17" t="s">
        <v>155</v>
      </c>
      <c r="BM183" s="195" t="s">
        <v>274</v>
      </c>
    </row>
    <row r="184" spans="1:65" s="2" customFormat="1" ht="16.5" customHeight="1">
      <c r="A184" s="34"/>
      <c r="B184" s="35"/>
      <c r="C184" s="183" t="s">
        <v>275</v>
      </c>
      <c r="D184" s="183" t="s">
        <v>126</v>
      </c>
      <c r="E184" s="184" t="s">
        <v>276</v>
      </c>
      <c r="F184" s="185" t="s">
        <v>277</v>
      </c>
      <c r="G184" s="186" t="s">
        <v>278</v>
      </c>
      <c r="H184" s="187">
        <v>1</v>
      </c>
      <c r="I184" s="188"/>
      <c r="J184" s="189">
        <f t="shared" si="20"/>
        <v>0</v>
      </c>
      <c r="K184" s="190"/>
      <c r="L184" s="39"/>
      <c r="M184" s="191" t="s">
        <v>1</v>
      </c>
      <c r="N184" s="192" t="s">
        <v>38</v>
      </c>
      <c r="O184" s="71"/>
      <c r="P184" s="193">
        <f t="shared" si="21"/>
        <v>0</v>
      </c>
      <c r="Q184" s="193">
        <v>0</v>
      </c>
      <c r="R184" s="193">
        <f t="shared" si="22"/>
        <v>0</v>
      </c>
      <c r="S184" s="193">
        <v>0</v>
      </c>
      <c r="T184" s="194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5" t="s">
        <v>155</v>
      </c>
      <c r="AT184" s="195" t="s">
        <v>126</v>
      </c>
      <c r="AU184" s="195" t="s">
        <v>82</v>
      </c>
      <c r="AY184" s="17" t="s">
        <v>122</v>
      </c>
      <c r="BE184" s="196">
        <f t="shared" si="24"/>
        <v>0</v>
      </c>
      <c r="BF184" s="196">
        <f t="shared" si="25"/>
        <v>0</v>
      </c>
      <c r="BG184" s="196">
        <f t="shared" si="26"/>
        <v>0</v>
      </c>
      <c r="BH184" s="196">
        <f t="shared" si="27"/>
        <v>0</v>
      </c>
      <c r="BI184" s="196">
        <f t="shared" si="28"/>
        <v>0</v>
      </c>
      <c r="BJ184" s="17" t="s">
        <v>80</v>
      </c>
      <c r="BK184" s="196">
        <f t="shared" si="29"/>
        <v>0</v>
      </c>
      <c r="BL184" s="17" t="s">
        <v>155</v>
      </c>
      <c r="BM184" s="195" t="s">
        <v>279</v>
      </c>
    </row>
    <row r="185" spans="1:65" s="2" customFormat="1" ht="66.75" customHeight="1">
      <c r="A185" s="34"/>
      <c r="B185" s="35"/>
      <c r="C185" s="183" t="s">
        <v>194</v>
      </c>
      <c r="D185" s="183" t="s">
        <v>126</v>
      </c>
      <c r="E185" s="184" t="s">
        <v>280</v>
      </c>
      <c r="F185" s="185" t="s">
        <v>281</v>
      </c>
      <c r="G185" s="186" t="s">
        <v>129</v>
      </c>
      <c r="H185" s="187">
        <v>1</v>
      </c>
      <c r="I185" s="188"/>
      <c r="J185" s="189">
        <f t="shared" si="20"/>
        <v>0</v>
      </c>
      <c r="K185" s="190"/>
      <c r="L185" s="39"/>
      <c r="M185" s="191" t="s">
        <v>1</v>
      </c>
      <c r="N185" s="192" t="s">
        <v>38</v>
      </c>
      <c r="O185" s="71"/>
      <c r="P185" s="193">
        <f t="shared" si="21"/>
        <v>0</v>
      </c>
      <c r="Q185" s="193">
        <v>0</v>
      </c>
      <c r="R185" s="193">
        <f t="shared" si="22"/>
        <v>0</v>
      </c>
      <c r="S185" s="193">
        <v>0</v>
      </c>
      <c r="T185" s="194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155</v>
      </c>
      <c r="AT185" s="195" t="s">
        <v>126</v>
      </c>
      <c r="AU185" s="195" t="s">
        <v>82</v>
      </c>
      <c r="AY185" s="17" t="s">
        <v>122</v>
      </c>
      <c r="BE185" s="196">
        <f t="shared" si="24"/>
        <v>0</v>
      </c>
      <c r="BF185" s="196">
        <f t="shared" si="25"/>
        <v>0</v>
      </c>
      <c r="BG185" s="196">
        <f t="shared" si="26"/>
        <v>0</v>
      </c>
      <c r="BH185" s="196">
        <f t="shared" si="27"/>
        <v>0</v>
      </c>
      <c r="BI185" s="196">
        <f t="shared" si="28"/>
        <v>0</v>
      </c>
      <c r="BJ185" s="17" t="s">
        <v>80</v>
      </c>
      <c r="BK185" s="196">
        <f t="shared" si="29"/>
        <v>0</v>
      </c>
      <c r="BL185" s="17" t="s">
        <v>155</v>
      </c>
      <c r="BM185" s="195" t="s">
        <v>282</v>
      </c>
    </row>
    <row r="186" spans="1:65" s="2" customFormat="1" ht="24.2" customHeight="1">
      <c r="A186" s="34"/>
      <c r="B186" s="35"/>
      <c r="C186" s="183" t="s">
        <v>283</v>
      </c>
      <c r="D186" s="183" t="s">
        <v>126</v>
      </c>
      <c r="E186" s="184" t="s">
        <v>284</v>
      </c>
      <c r="F186" s="185" t="s">
        <v>285</v>
      </c>
      <c r="G186" s="186" t="s">
        <v>172</v>
      </c>
      <c r="H186" s="208"/>
      <c r="I186" s="188"/>
      <c r="J186" s="189">
        <f t="shared" si="20"/>
        <v>0</v>
      </c>
      <c r="K186" s="190"/>
      <c r="L186" s="39"/>
      <c r="M186" s="191" t="s">
        <v>1</v>
      </c>
      <c r="N186" s="192" t="s">
        <v>38</v>
      </c>
      <c r="O186" s="71"/>
      <c r="P186" s="193">
        <f t="shared" si="21"/>
        <v>0</v>
      </c>
      <c r="Q186" s="193">
        <v>0</v>
      </c>
      <c r="R186" s="193">
        <f t="shared" si="22"/>
        <v>0</v>
      </c>
      <c r="S186" s="193">
        <v>0</v>
      </c>
      <c r="T186" s="194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155</v>
      </c>
      <c r="AT186" s="195" t="s">
        <v>126</v>
      </c>
      <c r="AU186" s="195" t="s">
        <v>82</v>
      </c>
      <c r="AY186" s="17" t="s">
        <v>122</v>
      </c>
      <c r="BE186" s="196">
        <f t="shared" si="24"/>
        <v>0</v>
      </c>
      <c r="BF186" s="196">
        <f t="shared" si="25"/>
        <v>0</v>
      </c>
      <c r="BG186" s="196">
        <f t="shared" si="26"/>
        <v>0</v>
      </c>
      <c r="BH186" s="196">
        <f t="shared" si="27"/>
        <v>0</v>
      </c>
      <c r="BI186" s="196">
        <f t="shared" si="28"/>
        <v>0</v>
      </c>
      <c r="BJ186" s="17" t="s">
        <v>80</v>
      </c>
      <c r="BK186" s="196">
        <f t="shared" si="29"/>
        <v>0</v>
      </c>
      <c r="BL186" s="17" t="s">
        <v>155</v>
      </c>
      <c r="BM186" s="195" t="s">
        <v>286</v>
      </c>
    </row>
    <row r="187" spans="1:65" s="12" customFormat="1" ht="22.9" customHeight="1">
      <c r="B187" s="167"/>
      <c r="C187" s="168"/>
      <c r="D187" s="169" t="s">
        <v>72</v>
      </c>
      <c r="E187" s="181" t="s">
        <v>287</v>
      </c>
      <c r="F187" s="181" t="s">
        <v>288</v>
      </c>
      <c r="G187" s="168"/>
      <c r="H187" s="168"/>
      <c r="I187" s="171"/>
      <c r="J187" s="182">
        <f>BK187</f>
        <v>0</v>
      </c>
      <c r="K187" s="168"/>
      <c r="L187" s="173"/>
      <c r="M187" s="174"/>
      <c r="N187" s="175"/>
      <c r="O187" s="175"/>
      <c r="P187" s="176">
        <f>SUM(P188:P193)</f>
        <v>0</v>
      </c>
      <c r="Q187" s="175"/>
      <c r="R187" s="176">
        <f>SUM(R188:R193)</f>
        <v>0</v>
      </c>
      <c r="S187" s="175"/>
      <c r="T187" s="177">
        <f>SUM(T188:T193)</f>
        <v>0</v>
      </c>
      <c r="AR187" s="178" t="s">
        <v>82</v>
      </c>
      <c r="AT187" s="179" t="s">
        <v>72</v>
      </c>
      <c r="AU187" s="179" t="s">
        <v>80</v>
      </c>
      <c r="AY187" s="178" t="s">
        <v>122</v>
      </c>
      <c r="BK187" s="180">
        <f>SUM(BK188:BK193)</f>
        <v>0</v>
      </c>
    </row>
    <row r="188" spans="1:65" s="2" customFormat="1" ht="24.2" customHeight="1">
      <c r="A188" s="34"/>
      <c r="B188" s="35"/>
      <c r="C188" s="183" t="s">
        <v>198</v>
      </c>
      <c r="D188" s="183" t="s">
        <v>126</v>
      </c>
      <c r="E188" s="184" t="s">
        <v>289</v>
      </c>
      <c r="F188" s="185" t="s">
        <v>290</v>
      </c>
      <c r="G188" s="186" t="s">
        <v>147</v>
      </c>
      <c r="H188" s="187">
        <v>114.137</v>
      </c>
      <c r="I188" s="188"/>
      <c r="J188" s="189">
        <f t="shared" ref="J188:J193" si="30">ROUND(I188*H188,2)</f>
        <v>0</v>
      </c>
      <c r="K188" s="190"/>
      <c r="L188" s="39"/>
      <c r="M188" s="191" t="s">
        <v>1</v>
      </c>
      <c r="N188" s="192" t="s">
        <v>38</v>
      </c>
      <c r="O188" s="71"/>
      <c r="P188" s="193">
        <f t="shared" ref="P188:P193" si="31">O188*H188</f>
        <v>0</v>
      </c>
      <c r="Q188" s="193">
        <v>0</v>
      </c>
      <c r="R188" s="193">
        <f t="shared" ref="R188:R193" si="32">Q188*H188</f>
        <v>0</v>
      </c>
      <c r="S188" s="193">
        <v>0</v>
      </c>
      <c r="T188" s="194">
        <f t="shared" ref="T188:T193" si="33"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155</v>
      </c>
      <c r="AT188" s="195" t="s">
        <v>126</v>
      </c>
      <c r="AU188" s="195" t="s">
        <v>82</v>
      </c>
      <c r="AY188" s="17" t="s">
        <v>122</v>
      </c>
      <c r="BE188" s="196">
        <f t="shared" ref="BE188:BE193" si="34">IF(N188="základní",J188,0)</f>
        <v>0</v>
      </c>
      <c r="BF188" s="196">
        <f t="shared" ref="BF188:BF193" si="35">IF(N188="snížená",J188,0)</f>
        <v>0</v>
      </c>
      <c r="BG188" s="196">
        <f t="shared" ref="BG188:BG193" si="36">IF(N188="zákl. přenesená",J188,0)</f>
        <v>0</v>
      </c>
      <c r="BH188" s="196">
        <f t="shared" ref="BH188:BH193" si="37">IF(N188="sníž. přenesená",J188,0)</f>
        <v>0</v>
      </c>
      <c r="BI188" s="196">
        <f t="shared" ref="BI188:BI193" si="38">IF(N188="nulová",J188,0)</f>
        <v>0</v>
      </c>
      <c r="BJ188" s="17" t="s">
        <v>80</v>
      </c>
      <c r="BK188" s="196">
        <f t="shared" ref="BK188:BK193" si="39">ROUND(I188*H188,2)</f>
        <v>0</v>
      </c>
      <c r="BL188" s="17" t="s">
        <v>155</v>
      </c>
      <c r="BM188" s="195" t="s">
        <v>291</v>
      </c>
    </row>
    <row r="189" spans="1:65" s="2" customFormat="1" ht="16.5" customHeight="1">
      <c r="A189" s="34"/>
      <c r="B189" s="35"/>
      <c r="C189" s="183" t="s">
        <v>292</v>
      </c>
      <c r="D189" s="183" t="s">
        <v>126</v>
      </c>
      <c r="E189" s="184" t="s">
        <v>293</v>
      </c>
      <c r="F189" s="185" t="s">
        <v>294</v>
      </c>
      <c r="G189" s="186" t="s">
        <v>147</v>
      </c>
      <c r="H189" s="187">
        <v>114.137</v>
      </c>
      <c r="I189" s="188"/>
      <c r="J189" s="189">
        <f t="shared" si="30"/>
        <v>0</v>
      </c>
      <c r="K189" s="190"/>
      <c r="L189" s="39"/>
      <c r="M189" s="191" t="s">
        <v>1</v>
      </c>
      <c r="N189" s="192" t="s">
        <v>38</v>
      </c>
      <c r="O189" s="71"/>
      <c r="P189" s="193">
        <f t="shared" si="31"/>
        <v>0</v>
      </c>
      <c r="Q189" s="193">
        <v>0</v>
      </c>
      <c r="R189" s="193">
        <f t="shared" si="32"/>
        <v>0</v>
      </c>
      <c r="S189" s="193">
        <v>0</v>
      </c>
      <c r="T189" s="194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155</v>
      </c>
      <c r="AT189" s="195" t="s">
        <v>126</v>
      </c>
      <c r="AU189" s="195" t="s">
        <v>82</v>
      </c>
      <c r="AY189" s="17" t="s">
        <v>122</v>
      </c>
      <c r="BE189" s="196">
        <f t="shared" si="34"/>
        <v>0</v>
      </c>
      <c r="BF189" s="196">
        <f t="shared" si="35"/>
        <v>0</v>
      </c>
      <c r="BG189" s="196">
        <f t="shared" si="36"/>
        <v>0</v>
      </c>
      <c r="BH189" s="196">
        <f t="shared" si="37"/>
        <v>0</v>
      </c>
      <c r="BI189" s="196">
        <f t="shared" si="38"/>
        <v>0</v>
      </c>
      <c r="BJ189" s="17" t="s">
        <v>80</v>
      </c>
      <c r="BK189" s="196">
        <f t="shared" si="39"/>
        <v>0</v>
      </c>
      <c r="BL189" s="17" t="s">
        <v>155</v>
      </c>
      <c r="BM189" s="195" t="s">
        <v>295</v>
      </c>
    </row>
    <row r="190" spans="1:65" s="2" customFormat="1" ht="24.2" customHeight="1">
      <c r="A190" s="34"/>
      <c r="B190" s="35"/>
      <c r="C190" s="197" t="s">
        <v>201</v>
      </c>
      <c r="D190" s="197" t="s">
        <v>144</v>
      </c>
      <c r="E190" s="198" t="s">
        <v>296</v>
      </c>
      <c r="F190" s="199" t="s">
        <v>297</v>
      </c>
      <c r="G190" s="200" t="s">
        <v>147</v>
      </c>
      <c r="H190" s="201">
        <v>114.137</v>
      </c>
      <c r="I190" s="202"/>
      <c r="J190" s="203">
        <f t="shared" si="30"/>
        <v>0</v>
      </c>
      <c r="K190" s="204"/>
      <c r="L190" s="205"/>
      <c r="M190" s="206" t="s">
        <v>1</v>
      </c>
      <c r="N190" s="207" t="s">
        <v>38</v>
      </c>
      <c r="O190" s="71"/>
      <c r="P190" s="193">
        <f t="shared" si="31"/>
        <v>0</v>
      </c>
      <c r="Q190" s="193">
        <v>0</v>
      </c>
      <c r="R190" s="193">
        <f t="shared" si="32"/>
        <v>0</v>
      </c>
      <c r="S190" s="193">
        <v>0</v>
      </c>
      <c r="T190" s="194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168</v>
      </c>
      <c r="AT190" s="195" t="s">
        <v>144</v>
      </c>
      <c r="AU190" s="195" t="s">
        <v>82</v>
      </c>
      <c r="AY190" s="17" t="s">
        <v>122</v>
      </c>
      <c r="BE190" s="196">
        <f t="shared" si="34"/>
        <v>0</v>
      </c>
      <c r="BF190" s="196">
        <f t="shared" si="35"/>
        <v>0</v>
      </c>
      <c r="BG190" s="196">
        <f t="shared" si="36"/>
        <v>0</v>
      </c>
      <c r="BH190" s="196">
        <f t="shared" si="37"/>
        <v>0</v>
      </c>
      <c r="BI190" s="196">
        <f t="shared" si="38"/>
        <v>0</v>
      </c>
      <c r="BJ190" s="17" t="s">
        <v>80</v>
      </c>
      <c r="BK190" s="196">
        <f t="shared" si="39"/>
        <v>0</v>
      </c>
      <c r="BL190" s="17" t="s">
        <v>155</v>
      </c>
      <c r="BM190" s="195" t="s">
        <v>298</v>
      </c>
    </row>
    <row r="191" spans="1:65" s="2" customFormat="1" ht="33" customHeight="1">
      <c r="A191" s="34"/>
      <c r="B191" s="35"/>
      <c r="C191" s="183" t="s">
        <v>299</v>
      </c>
      <c r="D191" s="183" t="s">
        <v>126</v>
      </c>
      <c r="E191" s="184" t="s">
        <v>300</v>
      </c>
      <c r="F191" s="185" t="s">
        <v>301</v>
      </c>
      <c r="G191" s="186" t="s">
        <v>241</v>
      </c>
      <c r="H191" s="187">
        <v>147.785</v>
      </c>
      <c r="I191" s="188"/>
      <c r="J191" s="189">
        <f t="shared" si="30"/>
        <v>0</v>
      </c>
      <c r="K191" s="190"/>
      <c r="L191" s="39"/>
      <c r="M191" s="191" t="s">
        <v>1</v>
      </c>
      <c r="N191" s="192" t="s">
        <v>38</v>
      </c>
      <c r="O191" s="71"/>
      <c r="P191" s="193">
        <f t="shared" si="31"/>
        <v>0</v>
      </c>
      <c r="Q191" s="193">
        <v>0</v>
      </c>
      <c r="R191" s="193">
        <f t="shared" si="32"/>
        <v>0</v>
      </c>
      <c r="S191" s="193">
        <v>0</v>
      </c>
      <c r="T191" s="194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155</v>
      </c>
      <c r="AT191" s="195" t="s">
        <v>126</v>
      </c>
      <c r="AU191" s="195" t="s">
        <v>82</v>
      </c>
      <c r="AY191" s="17" t="s">
        <v>122</v>
      </c>
      <c r="BE191" s="196">
        <f t="shared" si="34"/>
        <v>0</v>
      </c>
      <c r="BF191" s="196">
        <f t="shared" si="35"/>
        <v>0</v>
      </c>
      <c r="BG191" s="196">
        <f t="shared" si="36"/>
        <v>0</v>
      </c>
      <c r="BH191" s="196">
        <f t="shared" si="37"/>
        <v>0</v>
      </c>
      <c r="BI191" s="196">
        <f t="shared" si="38"/>
        <v>0</v>
      </c>
      <c r="BJ191" s="17" t="s">
        <v>80</v>
      </c>
      <c r="BK191" s="196">
        <f t="shared" si="39"/>
        <v>0</v>
      </c>
      <c r="BL191" s="17" t="s">
        <v>155</v>
      </c>
      <c r="BM191" s="195" t="s">
        <v>302</v>
      </c>
    </row>
    <row r="192" spans="1:65" s="2" customFormat="1" ht="24.2" customHeight="1">
      <c r="A192" s="34"/>
      <c r="B192" s="35"/>
      <c r="C192" s="183" t="s">
        <v>205</v>
      </c>
      <c r="D192" s="183" t="s">
        <v>126</v>
      </c>
      <c r="E192" s="184" t="s">
        <v>303</v>
      </c>
      <c r="F192" s="185" t="s">
        <v>304</v>
      </c>
      <c r="G192" s="186" t="s">
        <v>147</v>
      </c>
      <c r="H192" s="187">
        <v>114.137</v>
      </c>
      <c r="I192" s="188"/>
      <c r="J192" s="189">
        <f t="shared" si="30"/>
        <v>0</v>
      </c>
      <c r="K192" s="190"/>
      <c r="L192" s="39"/>
      <c r="M192" s="191" t="s">
        <v>1</v>
      </c>
      <c r="N192" s="192" t="s">
        <v>38</v>
      </c>
      <c r="O192" s="71"/>
      <c r="P192" s="193">
        <f t="shared" si="31"/>
        <v>0</v>
      </c>
      <c r="Q192" s="193">
        <v>0</v>
      </c>
      <c r="R192" s="193">
        <f t="shared" si="32"/>
        <v>0</v>
      </c>
      <c r="S192" s="193">
        <v>0</v>
      </c>
      <c r="T192" s="194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155</v>
      </c>
      <c r="AT192" s="195" t="s">
        <v>126</v>
      </c>
      <c r="AU192" s="195" t="s">
        <v>82</v>
      </c>
      <c r="AY192" s="17" t="s">
        <v>122</v>
      </c>
      <c r="BE192" s="196">
        <f t="shared" si="34"/>
        <v>0</v>
      </c>
      <c r="BF192" s="196">
        <f t="shared" si="35"/>
        <v>0</v>
      </c>
      <c r="BG192" s="196">
        <f t="shared" si="36"/>
        <v>0</v>
      </c>
      <c r="BH192" s="196">
        <f t="shared" si="37"/>
        <v>0</v>
      </c>
      <c r="BI192" s="196">
        <f t="shared" si="38"/>
        <v>0</v>
      </c>
      <c r="BJ192" s="17" t="s">
        <v>80</v>
      </c>
      <c r="BK192" s="196">
        <f t="shared" si="39"/>
        <v>0</v>
      </c>
      <c r="BL192" s="17" t="s">
        <v>155</v>
      </c>
      <c r="BM192" s="195" t="s">
        <v>305</v>
      </c>
    </row>
    <row r="193" spans="1:65" s="2" customFormat="1" ht="24.2" customHeight="1">
      <c r="A193" s="34"/>
      <c r="B193" s="35"/>
      <c r="C193" s="183" t="s">
        <v>306</v>
      </c>
      <c r="D193" s="183" t="s">
        <v>126</v>
      </c>
      <c r="E193" s="184" t="s">
        <v>307</v>
      </c>
      <c r="F193" s="185" t="s">
        <v>308</v>
      </c>
      <c r="G193" s="186" t="s">
        <v>172</v>
      </c>
      <c r="H193" s="208"/>
      <c r="I193" s="188"/>
      <c r="J193" s="189">
        <f t="shared" si="30"/>
        <v>0</v>
      </c>
      <c r="K193" s="190"/>
      <c r="L193" s="39"/>
      <c r="M193" s="191" t="s">
        <v>1</v>
      </c>
      <c r="N193" s="192" t="s">
        <v>38</v>
      </c>
      <c r="O193" s="71"/>
      <c r="P193" s="193">
        <f t="shared" si="31"/>
        <v>0</v>
      </c>
      <c r="Q193" s="193">
        <v>0</v>
      </c>
      <c r="R193" s="193">
        <f t="shared" si="32"/>
        <v>0</v>
      </c>
      <c r="S193" s="193">
        <v>0</v>
      </c>
      <c r="T193" s="194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155</v>
      </c>
      <c r="AT193" s="195" t="s">
        <v>126</v>
      </c>
      <c r="AU193" s="195" t="s">
        <v>82</v>
      </c>
      <c r="AY193" s="17" t="s">
        <v>122</v>
      </c>
      <c r="BE193" s="196">
        <f t="shared" si="34"/>
        <v>0</v>
      </c>
      <c r="BF193" s="196">
        <f t="shared" si="35"/>
        <v>0</v>
      </c>
      <c r="BG193" s="196">
        <f t="shared" si="36"/>
        <v>0</v>
      </c>
      <c r="BH193" s="196">
        <f t="shared" si="37"/>
        <v>0</v>
      </c>
      <c r="BI193" s="196">
        <f t="shared" si="38"/>
        <v>0</v>
      </c>
      <c r="BJ193" s="17" t="s">
        <v>80</v>
      </c>
      <c r="BK193" s="196">
        <f t="shared" si="39"/>
        <v>0</v>
      </c>
      <c r="BL193" s="17" t="s">
        <v>155</v>
      </c>
      <c r="BM193" s="195" t="s">
        <v>309</v>
      </c>
    </row>
    <row r="194" spans="1:65" s="12" customFormat="1" ht="22.9" customHeight="1">
      <c r="B194" s="167"/>
      <c r="C194" s="168"/>
      <c r="D194" s="169" t="s">
        <v>72</v>
      </c>
      <c r="E194" s="181" t="s">
        <v>310</v>
      </c>
      <c r="F194" s="181" t="s">
        <v>311</v>
      </c>
      <c r="G194" s="168"/>
      <c r="H194" s="168"/>
      <c r="I194" s="171"/>
      <c r="J194" s="182">
        <f>BK194</f>
        <v>0</v>
      </c>
      <c r="K194" s="168"/>
      <c r="L194" s="173"/>
      <c r="M194" s="174"/>
      <c r="N194" s="175"/>
      <c r="O194" s="175"/>
      <c r="P194" s="176">
        <f>SUM(P195:P205)</f>
        <v>0</v>
      </c>
      <c r="Q194" s="175"/>
      <c r="R194" s="176">
        <f>SUM(R195:R205)</f>
        <v>0</v>
      </c>
      <c r="S194" s="175"/>
      <c r="T194" s="177">
        <f>SUM(T195:T205)</f>
        <v>0</v>
      </c>
      <c r="AR194" s="178" t="s">
        <v>82</v>
      </c>
      <c r="AT194" s="179" t="s">
        <v>72</v>
      </c>
      <c r="AU194" s="179" t="s">
        <v>80</v>
      </c>
      <c r="AY194" s="178" t="s">
        <v>122</v>
      </c>
      <c r="BK194" s="180">
        <f>SUM(BK195:BK205)</f>
        <v>0</v>
      </c>
    </row>
    <row r="195" spans="1:65" s="2" customFormat="1" ht="16.5" customHeight="1">
      <c r="A195" s="34"/>
      <c r="B195" s="35"/>
      <c r="C195" s="183" t="s">
        <v>210</v>
      </c>
      <c r="D195" s="183" t="s">
        <v>126</v>
      </c>
      <c r="E195" s="184" t="s">
        <v>312</v>
      </c>
      <c r="F195" s="185" t="s">
        <v>313</v>
      </c>
      <c r="G195" s="186" t="s">
        <v>147</v>
      </c>
      <c r="H195" s="187">
        <v>250.54599999999999</v>
      </c>
      <c r="I195" s="188"/>
      <c r="J195" s="189">
        <f t="shared" ref="J195:J205" si="40">ROUND(I195*H195,2)</f>
        <v>0</v>
      </c>
      <c r="K195" s="190"/>
      <c r="L195" s="39"/>
      <c r="M195" s="191" t="s">
        <v>1</v>
      </c>
      <c r="N195" s="192" t="s">
        <v>38</v>
      </c>
      <c r="O195" s="71"/>
      <c r="P195" s="193">
        <f t="shared" ref="P195:P205" si="41">O195*H195</f>
        <v>0</v>
      </c>
      <c r="Q195" s="193">
        <v>0</v>
      </c>
      <c r="R195" s="193">
        <f t="shared" ref="R195:R205" si="42">Q195*H195</f>
        <v>0</v>
      </c>
      <c r="S195" s="193">
        <v>0</v>
      </c>
      <c r="T195" s="194">
        <f t="shared" ref="T195:T205" si="43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155</v>
      </c>
      <c r="AT195" s="195" t="s">
        <v>126</v>
      </c>
      <c r="AU195" s="195" t="s">
        <v>82</v>
      </c>
      <c r="AY195" s="17" t="s">
        <v>122</v>
      </c>
      <c r="BE195" s="196">
        <f t="shared" ref="BE195:BE205" si="44">IF(N195="základní",J195,0)</f>
        <v>0</v>
      </c>
      <c r="BF195" s="196">
        <f t="shared" ref="BF195:BF205" si="45">IF(N195="snížená",J195,0)</f>
        <v>0</v>
      </c>
      <c r="BG195" s="196">
        <f t="shared" ref="BG195:BG205" si="46">IF(N195="zákl. přenesená",J195,0)</f>
        <v>0</v>
      </c>
      <c r="BH195" s="196">
        <f t="shared" ref="BH195:BH205" si="47">IF(N195="sníž. přenesená",J195,0)</f>
        <v>0</v>
      </c>
      <c r="BI195" s="196">
        <f t="shared" ref="BI195:BI205" si="48">IF(N195="nulová",J195,0)</f>
        <v>0</v>
      </c>
      <c r="BJ195" s="17" t="s">
        <v>80</v>
      </c>
      <c r="BK195" s="196">
        <f t="shared" ref="BK195:BK205" si="49">ROUND(I195*H195,2)</f>
        <v>0</v>
      </c>
      <c r="BL195" s="17" t="s">
        <v>155</v>
      </c>
      <c r="BM195" s="195" t="s">
        <v>314</v>
      </c>
    </row>
    <row r="196" spans="1:65" s="2" customFormat="1" ht="16.5" customHeight="1">
      <c r="A196" s="34"/>
      <c r="B196" s="35"/>
      <c r="C196" s="183" t="s">
        <v>315</v>
      </c>
      <c r="D196" s="183" t="s">
        <v>126</v>
      </c>
      <c r="E196" s="184" t="s">
        <v>316</v>
      </c>
      <c r="F196" s="185" t="s">
        <v>317</v>
      </c>
      <c r="G196" s="186" t="s">
        <v>241</v>
      </c>
      <c r="H196" s="187">
        <v>244.67400000000001</v>
      </c>
      <c r="I196" s="188"/>
      <c r="J196" s="189">
        <f t="shared" si="40"/>
        <v>0</v>
      </c>
      <c r="K196" s="190"/>
      <c r="L196" s="39"/>
      <c r="M196" s="191" t="s">
        <v>1</v>
      </c>
      <c r="N196" s="192" t="s">
        <v>38</v>
      </c>
      <c r="O196" s="71"/>
      <c r="P196" s="193">
        <f t="shared" si="41"/>
        <v>0</v>
      </c>
      <c r="Q196" s="193">
        <v>0</v>
      </c>
      <c r="R196" s="193">
        <f t="shared" si="42"/>
        <v>0</v>
      </c>
      <c r="S196" s="193">
        <v>0</v>
      </c>
      <c r="T196" s="194">
        <f t="shared" si="4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155</v>
      </c>
      <c r="AT196" s="195" t="s">
        <v>126</v>
      </c>
      <c r="AU196" s="195" t="s">
        <v>82</v>
      </c>
      <c r="AY196" s="17" t="s">
        <v>122</v>
      </c>
      <c r="BE196" s="196">
        <f t="shared" si="44"/>
        <v>0</v>
      </c>
      <c r="BF196" s="196">
        <f t="shared" si="45"/>
        <v>0</v>
      </c>
      <c r="BG196" s="196">
        <f t="shared" si="46"/>
        <v>0</v>
      </c>
      <c r="BH196" s="196">
        <f t="shared" si="47"/>
        <v>0</v>
      </c>
      <c r="BI196" s="196">
        <f t="shared" si="48"/>
        <v>0</v>
      </c>
      <c r="BJ196" s="17" t="s">
        <v>80</v>
      </c>
      <c r="BK196" s="196">
        <f t="shared" si="49"/>
        <v>0</v>
      </c>
      <c r="BL196" s="17" t="s">
        <v>155</v>
      </c>
      <c r="BM196" s="195" t="s">
        <v>318</v>
      </c>
    </row>
    <row r="197" spans="1:65" s="2" customFormat="1" ht="44.25" customHeight="1">
      <c r="A197" s="34"/>
      <c r="B197" s="35"/>
      <c r="C197" s="183" t="s">
        <v>216</v>
      </c>
      <c r="D197" s="183" t="s">
        <v>126</v>
      </c>
      <c r="E197" s="184" t="s">
        <v>319</v>
      </c>
      <c r="F197" s="185" t="s">
        <v>320</v>
      </c>
      <c r="G197" s="186" t="s">
        <v>241</v>
      </c>
      <c r="H197" s="187">
        <v>18.399999999999999</v>
      </c>
      <c r="I197" s="188"/>
      <c r="J197" s="189">
        <f t="shared" si="40"/>
        <v>0</v>
      </c>
      <c r="K197" s="190"/>
      <c r="L197" s="39"/>
      <c r="M197" s="191" t="s">
        <v>1</v>
      </c>
      <c r="N197" s="192" t="s">
        <v>38</v>
      </c>
      <c r="O197" s="71"/>
      <c r="P197" s="193">
        <f t="shared" si="41"/>
        <v>0</v>
      </c>
      <c r="Q197" s="193">
        <v>0</v>
      </c>
      <c r="R197" s="193">
        <f t="shared" si="42"/>
        <v>0</v>
      </c>
      <c r="S197" s="193">
        <v>0</v>
      </c>
      <c r="T197" s="194">
        <f t="shared" si="4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155</v>
      </c>
      <c r="AT197" s="195" t="s">
        <v>126</v>
      </c>
      <c r="AU197" s="195" t="s">
        <v>82</v>
      </c>
      <c r="AY197" s="17" t="s">
        <v>122</v>
      </c>
      <c r="BE197" s="196">
        <f t="shared" si="44"/>
        <v>0</v>
      </c>
      <c r="BF197" s="196">
        <f t="shared" si="45"/>
        <v>0</v>
      </c>
      <c r="BG197" s="196">
        <f t="shared" si="46"/>
        <v>0</v>
      </c>
      <c r="BH197" s="196">
        <f t="shared" si="47"/>
        <v>0</v>
      </c>
      <c r="BI197" s="196">
        <f t="shared" si="48"/>
        <v>0</v>
      </c>
      <c r="BJ197" s="17" t="s">
        <v>80</v>
      </c>
      <c r="BK197" s="196">
        <f t="shared" si="49"/>
        <v>0</v>
      </c>
      <c r="BL197" s="17" t="s">
        <v>155</v>
      </c>
      <c r="BM197" s="195" t="s">
        <v>321</v>
      </c>
    </row>
    <row r="198" spans="1:65" s="2" customFormat="1" ht="24.2" customHeight="1">
      <c r="A198" s="34"/>
      <c r="B198" s="35"/>
      <c r="C198" s="183" t="s">
        <v>322</v>
      </c>
      <c r="D198" s="183" t="s">
        <v>126</v>
      </c>
      <c r="E198" s="184" t="s">
        <v>323</v>
      </c>
      <c r="F198" s="185" t="s">
        <v>324</v>
      </c>
      <c r="G198" s="186" t="s">
        <v>241</v>
      </c>
      <c r="H198" s="187">
        <v>6.5</v>
      </c>
      <c r="I198" s="188"/>
      <c r="J198" s="189">
        <f t="shared" si="40"/>
        <v>0</v>
      </c>
      <c r="K198" s="190"/>
      <c r="L198" s="39"/>
      <c r="M198" s="191" t="s">
        <v>1</v>
      </c>
      <c r="N198" s="192" t="s">
        <v>38</v>
      </c>
      <c r="O198" s="71"/>
      <c r="P198" s="193">
        <f t="shared" si="41"/>
        <v>0</v>
      </c>
      <c r="Q198" s="193">
        <v>0</v>
      </c>
      <c r="R198" s="193">
        <f t="shared" si="42"/>
        <v>0</v>
      </c>
      <c r="S198" s="193">
        <v>0</v>
      </c>
      <c r="T198" s="194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155</v>
      </c>
      <c r="AT198" s="195" t="s">
        <v>126</v>
      </c>
      <c r="AU198" s="195" t="s">
        <v>82</v>
      </c>
      <c r="AY198" s="17" t="s">
        <v>122</v>
      </c>
      <c r="BE198" s="196">
        <f t="shared" si="44"/>
        <v>0</v>
      </c>
      <c r="BF198" s="196">
        <f t="shared" si="45"/>
        <v>0</v>
      </c>
      <c r="BG198" s="196">
        <f t="shared" si="46"/>
        <v>0</v>
      </c>
      <c r="BH198" s="196">
        <f t="shared" si="47"/>
        <v>0</v>
      </c>
      <c r="BI198" s="196">
        <f t="shared" si="48"/>
        <v>0</v>
      </c>
      <c r="BJ198" s="17" t="s">
        <v>80</v>
      </c>
      <c r="BK198" s="196">
        <f t="shared" si="49"/>
        <v>0</v>
      </c>
      <c r="BL198" s="17" t="s">
        <v>155</v>
      </c>
      <c r="BM198" s="195" t="s">
        <v>325</v>
      </c>
    </row>
    <row r="199" spans="1:65" s="2" customFormat="1" ht="37.9" customHeight="1">
      <c r="A199" s="34"/>
      <c r="B199" s="35"/>
      <c r="C199" s="183" t="s">
        <v>224</v>
      </c>
      <c r="D199" s="183" t="s">
        <v>126</v>
      </c>
      <c r="E199" s="184" t="s">
        <v>326</v>
      </c>
      <c r="F199" s="185" t="s">
        <v>327</v>
      </c>
      <c r="G199" s="186" t="s">
        <v>241</v>
      </c>
      <c r="H199" s="187">
        <v>6.5</v>
      </c>
      <c r="I199" s="188"/>
      <c r="J199" s="189">
        <f t="shared" si="40"/>
        <v>0</v>
      </c>
      <c r="K199" s="190"/>
      <c r="L199" s="39"/>
      <c r="M199" s="191" t="s">
        <v>1</v>
      </c>
      <c r="N199" s="192" t="s">
        <v>38</v>
      </c>
      <c r="O199" s="71"/>
      <c r="P199" s="193">
        <f t="shared" si="41"/>
        <v>0</v>
      </c>
      <c r="Q199" s="193">
        <v>0</v>
      </c>
      <c r="R199" s="193">
        <f t="shared" si="42"/>
        <v>0</v>
      </c>
      <c r="S199" s="193">
        <v>0</v>
      </c>
      <c r="T199" s="194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155</v>
      </c>
      <c r="AT199" s="195" t="s">
        <v>126</v>
      </c>
      <c r="AU199" s="195" t="s">
        <v>82</v>
      </c>
      <c r="AY199" s="17" t="s">
        <v>122</v>
      </c>
      <c r="BE199" s="196">
        <f t="shared" si="44"/>
        <v>0</v>
      </c>
      <c r="BF199" s="196">
        <f t="shared" si="45"/>
        <v>0</v>
      </c>
      <c r="BG199" s="196">
        <f t="shared" si="46"/>
        <v>0</v>
      </c>
      <c r="BH199" s="196">
        <f t="shared" si="47"/>
        <v>0</v>
      </c>
      <c r="BI199" s="196">
        <f t="shared" si="48"/>
        <v>0</v>
      </c>
      <c r="BJ199" s="17" t="s">
        <v>80</v>
      </c>
      <c r="BK199" s="196">
        <f t="shared" si="49"/>
        <v>0</v>
      </c>
      <c r="BL199" s="17" t="s">
        <v>155</v>
      </c>
      <c r="BM199" s="195" t="s">
        <v>328</v>
      </c>
    </row>
    <row r="200" spans="1:65" s="2" customFormat="1" ht="21.75" customHeight="1">
      <c r="A200" s="34"/>
      <c r="B200" s="35"/>
      <c r="C200" s="183" t="s">
        <v>259</v>
      </c>
      <c r="D200" s="183" t="s">
        <v>126</v>
      </c>
      <c r="E200" s="184" t="s">
        <v>329</v>
      </c>
      <c r="F200" s="185" t="s">
        <v>330</v>
      </c>
      <c r="G200" s="186" t="s">
        <v>147</v>
      </c>
      <c r="H200" s="187">
        <v>34.875</v>
      </c>
      <c r="I200" s="188"/>
      <c r="J200" s="189">
        <f t="shared" si="40"/>
        <v>0</v>
      </c>
      <c r="K200" s="190"/>
      <c r="L200" s="39"/>
      <c r="M200" s="191" t="s">
        <v>1</v>
      </c>
      <c r="N200" s="192" t="s">
        <v>38</v>
      </c>
      <c r="O200" s="71"/>
      <c r="P200" s="193">
        <f t="shared" si="41"/>
        <v>0</v>
      </c>
      <c r="Q200" s="193">
        <v>0</v>
      </c>
      <c r="R200" s="193">
        <f t="shared" si="42"/>
        <v>0</v>
      </c>
      <c r="S200" s="193">
        <v>0</v>
      </c>
      <c r="T200" s="194">
        <f t="shared" si="4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155</v>
      </c>
      <c r="AT200" s="195" t="s">
        <v>126</v>
      </c>
      <c r="AU200" s="195" t="s">
        <v>82</v>
      </c>
      <c r="AY200" s="17" t="s">
        <v>122</v>
      </c>
      <c r="BE200" s="196">
        <f t="shared" si="44"/>
        <v>0</v>
      </c>
      <c r="BF200" s="196">
        <f t="shared" si="45"/>
        <v>0</v>
      </c>
      <c r="BG200" s="196">
        <f t="shared" si="46"/>
        <v>0</v>
      </c>
      <c r="BH200" s="196">
        <f t="shared" si="47"/>
        <v>0</v>
      </c>
      <c r="BI200" s="196">
        <f t="shared" si="48"/>
        <v>0</v>
      </c>
      <c r="BJ200" s="17" t="s">
        <v>80</v>
      </c>
      <c r="BK200" s="196">
        <f t="shared" si="49"/>
        <v>0</v>
      </c>
      <c r="BL200" s="17" t="s">
        <v>155</v>
      </c>
      <c r="BM200" s="195" t="s">
        <v>331</v>
      </c>
    </row>
    <row r="201" spans="1:65" s="2" customFormat="1" ht="44.25" customHeight="1">
      <c r="A201" s="34"/>
      <c r="B201" s="35"/>
      <c r="C201" s="183" t="s">
        <v>332</v>
      </c>
      <c r="D201" s="183" t="s">
        <v>126</v>
      </c>
      <c r="E201" s="184" t="s">
        <v>333</v>
      </c>
      <c r="F201" s="185" t="s">
        <v>334</v>
      </c>
      <c r="G201" s="186" t="s">
        <v>241</v>
      </c>
      <c r="H201" s="187">
        <v>42</v>
      </c>
      <c r="I201" s="188"/>
      <c r="J201" s="189">
        <f t="shared" si="40"/>
        <v>0</v>
      </c>
      <c r="K201" s="190"/>
      <c r="L201" s="39"/>
      <c r="M201" s="191" t="s">
        <v>1</v>
      </c>
      <c r="N201" s="192" t="s">
        <v>38</v>
      </c>
      <c r="O201" s="71"/>
      <c r="P201" s="193">
        <f t="shared" si="41"/>
        <v>0</v>
      </c>
      <c r="Q201" s="193">
        <v>0</v>
      </c>
      <c r="R201" s="193">
        <f t="shared" si="42"/>
        <v>0</v>
      </c>
      <c r="S201" s="193">
        <v>0</v>
      </c>
      <c r="T201" s="194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155</v>
      </c>
      <c r="AT201" s="195" t="s">
        <v>126</v>
      </c>
      <c r="AU201" s="195" t="s">
        <v>82</v>
      </c>
      <c r="AY201" s="17" t="s">
        <v>122</v>
      </c>
      <c r="BE201" s="196">
        <f t="shared" si="44"/>
        <v>0</v>
      </c>
      <c r="BF201" s="196">
        <f t="shared" si="45"/>
        <v>0</v>
      </c>
      <c r="BG201" s="196">
        <f t="shared" si="46"/>
        <v>0</v>
      </c>
      <c r="BH201" s="196">
        <f t="shared" si="47"/>
        <v>0</v>
      </c>
      <c r="BI201" s="196">
        <f t="shared" si="48"/>
        <v>0</v>
      </c>
      <c r="BJ201" s="17" t="s">
        <v>80</v>
      </c>
      <c r="BK201" s="196">
        <f t="shared" si="49"/>
        <v>0</v>
      </c>
      <c r="BL201" s="17" t="s">
        <v>155</v>
      </c>
      <c r="BM201" s="195" t="s">
        <v>335</v>
      </c>
    </row>
    <row r="202" spans="1:65" s="2" customFormat="1" ht="37.9" customHeight="1">
      <c r="A202" s="34"/>
      <c r="B202" s="35"/>
      <c r="C202" s="183" t="s">
        <v>336</v>
      </c>
      <c r="D202" s="183" t="s">
        <v>126</v>
      </c>
      <c r="E202" s="184" t="s">
        <v>337</v>
      </c>
      <c r="F202" s="185" t="s">
        <v>338</v>
      </c>
      <c r="G202" s="186" t="s">
        <v>241</v>
      </c>
      <c r="H202" s="187">
        <v>6.5</v>
      </c>
      <c r="I202" s="188"/>
      <c r="J202" s="189">
        <f t="shared" si="40"/>
        <v>0</v>
      </c>
      <c r="K202" s="190"/>
      <c r="L202" s="39"/>
      <c r="M202" s="191" t="s">
        <v>1</v>
      </c>
      <c r="N202" s="192" t="s">
        <v>38</v>
      </c>
      <c r="O202" s="71"/>
      <c r="P202" s="193">
        <f t="shared" si="41"/>
        <v>0</v>
      </c>
      <c r="Q202" s="193">
        <v>0</v>
      </c>
      <c r="R202" s="193">
        <f t="shared" si="42"/>
        <v>0</v>
      </c>
      <c r="S202" s="193">
        <v>0</v>
      </c>
      <c r="T202" s="194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155</v>
      </c>
      <c r="AT202" s="195" t="s">
        <v>126</v>
      </c>
      <c r="AU202" s="195" t="s">
        <v>82</v>
      </c>
      <c r="AY202" s="17" t="s">
        <v>122</v>
      </c>
      <c r="BE202" s="196">
        <f t="shared" si="44"/>
        <v>0</v>
      </c>
      <c r="BF202" s="196">
        <f t="shared" si="45"/>
        <v>0</v>
      </c>
      <c r="BG202" s="196">
        <f t="shared" si="46"/>
        <v>0</v>
      </c>
      <c r="BH202" s="196">
        <f t="shared" si="47"/>
        <v>0</v>
      </c>
      <c r="BI202" s="196">
        <f t="shared" si="48"/>
        <v>0</v>
      </c>
      <c r="BJ202" s="17" t="s">
        <v>80</v>
      </c>
      <c r="BK202" s="196">
        <f t="shared" si="49"/>
        <v>0</v>
      </c>
      <c r="BL202" s="17" t="s">
        <v>155</v>
      </c>
      <c r="BM202" s="195" t="s">
        <v>339</v>
      </c>
    </row>
    <row r="203" spans="1:65" s="2" customFormat="1" ht="62.65" customHeight="1">
      <c r="A203" s="34"/>
      <c r="B203" s="35"/>
      <c r="C203" s="183" t="s">
        <v>233</v>
      </c>
      <c r="D203" s="183" t="s">
        <v>126</v>
      </c>
      <c r="E203" s="184" t="s">
        <v>340</v>
      </c>
      <c r="F203" s="185" t="s">
        <v>341</v>
      </c>
      <c r="G203" s="186" t="s">
        <v>215</v>
      </c>
      <c r="H203" s="187">
        <v>6</v>
      </c>
      <c r="I203" s="188"/>
      <c r="J203" s="189">
        <f t="shared" si="40"/>
        <v>0</v>
      </c>
      <c r="K203" s="190"/>
      <c r="L203" s="39"/>
      <c r="M203" s="191" t="s">
        <v>1</v>
      </c>
      <c r="N203" s="192" t="s">
        <v>38</v>
      </c>
      <c r="O203" s="71"/>
      <c r="P203" s="193">
        <f t="shared" si="41"/>
        <v>0</v>
      </c>
      <c r="Q203" s="193">
        <v>0</v>
      </c>
      <c r="R203" s="193">
        <f t="shared" si="42"/>
        <v>0</v>
      </c>
      <c r="S203" s="193">
        <v>0</v>
      </c>
      <c r="T203" s="194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155</v>
      </c>
      <c r="AT203" s="195" t="s">
        <v>126</v>
      </c>
      <c r="AU203" s="195" t="s">
        <v>82</v>
      </c>
      <c r="AY203" s="17" t="s">
        <v>122</v>
      </c>
      <c r="BE203" s="196">
        <f t="shared" si="44"/>
        <v>0</v>
      </c>
      <c r="BF203" s="196">
        <f t="shared" si="45"/>
        <v>0</v>
      </c>
      <c r="BG203" s="196">
        <f t="shared" si="46"/>
        <v>0</v>
      </c>
      <c r="BH203" s="196">
        <f t="shared" si="47"/>
        <v>0</v>
      </c>
      <c r="BI203" s="196">
        <f t="shared" si="48"/>
        <v>0</v>
      </c>
      <c r="BJ203" s="17" t="s">
        <v>80</v>
      </c>
      <c r="BK203" s="196">
        <f t="shared" si="49"/>
        <v>0</v>
      </c>
      <c r="BL203" s="17" t="s">
        <v>155</v>
      </c>
      <c r="BM203" s="195" t="s">
        <v>342</v>
      </c>
    </row>
    <row r="204" spans="1:65" s="2" customFormat="1" ht="24.2" customHeight="1">
      <c r="A204" s="34"/>
      <c r="B204" s="35"/>
      <c r="C204" s="197" t="s">
        <v>343</v>
      </c>
      <c r="D204" s="197" t="s">
        <v>144</v>
      </c>
      <c r="E204" s="198" t="s">
        <v>344</v>
      </c>
      <c r="F204" s="199" t="s">
        <v>345</v>
      </c>
      <c r="G204" s="200" t="s">
        <v>215</v>
      </c>
      <c r="H204" s="201">
        <v>6</v>
      </c>
      <c r="I204" s="202"/>
      <c r="J204" s="203">
        <f t="shared" si="40"/>
        <v>0</v>
      </c>
      <c r="K204" s="204"/>
      <c r="L204" s="205"/>
      <c r="M204" s="206" t="s">
        <v>1</v>
      </c>
      <c r="N204" s="207" t="s">
        <v>38</v>
      </c>
      <c r="O204" s="71"/>
      <c r="P204" s="193">
        <f t="shared" si="41"/>
        <v>0</v>
      </c>
      <c r="Q204" s="193">
        <v>0</v>
      </c>
      <c r="R204" s="193">
        <f t="shared" si="42"/>
        <v>0</v>
      </c>
      <c r="S204" s="193">
        <v>0</v>
      </c>
      <c r="T204" s="194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168</v>
      </c>
      <c r="AT204" s="195" t="s">
        <v>144</v>
      </c>
      <c r="AU204" s="195" t="s">
        <v>82</v>
      </c>
      <c r="AY204" s="17" t="s">
        <v>122</v>
      </c>
      <c r="BE204" s="196">
        <f t="shared" si="44"/>
        <v>0</v>
      </c>
      <c r="BF204" s="196">
        <f t="shared" si="45"/>
        <v>0</v>
      </c>
      <c r="BG204" s="196">
        <f t="shared" si="46"/>
        <v>0</v>
      </c>
      <c r="BH204" s="196">
        <f t="shared" si="47"/>
        <v>0</v>
      </c>
      <c r="BI204" s="196">
        <f t="shared" si="48"/>
        <v>0</v>
      </c>
      <c r="BJ204" s="17" t="s">
        <v>80</v>
      </c>
      <c r="BK204" s="196">
        <f t="shared" si="49"/>
        <v>0</v>
      </c>
      <c r="BL204" s="17" t="s">
        <v>155</v>
      </c>
      <c r="BM204" s="195" t="s">
        <v>346</v>
      </c>
    </row>
    <row r="205" spans="1:65" s="2" customFormat="1" ht="24.2" customHeight="1">
      <c r="A205" s="34"/>
      <c r="B205" s="35"/>
      <c r="C205" s="183" t="s">
        <v>238</v>
      </c>
      <c r="D205" s="183" t="s">
        <v>126</v>
      </c>
      <c r="E205" s="184" t="s">
        <v>347</v>
      </c>
      <c r="F205" s="185" t="s">
        <v>348</v>
      </c>
      <c r="G205" s="186" t="s">
        <v>172</v>
      </c>
      <c r="H205" s="208"/>
      <c r="I205" s="188"/>
      <c r="J205" s="189">
        <f t="shared" si="40"/>
        <v>0</v>
      </c>
      <c r="K205" s="190"/>
      <c r="L205" s="39"/>
      <c r="M205" s="191" t="s">
        <v>1</v>
      </c>
      <c r="N205" s="192" t="s">
        <v>38</v>
      </c>
      <c r="O205" s="71"/>
      <c r="P205" s="193">
        <f t="shared" si="41"/>
        <v>0</v>
      </c>
      <c r="Q205" s="193">
        <v>0</v>
      </c>
      <c r="R205" s="193">
        <f t="shared" si="42"/>
        <v>0</v>
      </c>
      <c r="S205" s="193">
        <v>0</v>
      </c>
      <c r="T205" s="194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155</v>
      </c>
      <c r="AT205" s="195" t="s">
        <v>126</v>
      </c>
      <c r="AU205" s="195" t="s">
        <v>82</v>
      </c>
      <c r="AY205" s="17" t="s">
        <v>122</v>
      </c>
      <c r="BE205" s="196">
        <f t="shared" si="44"/>
        <v>0</v>
      </c>
      <c r="BF205" s="196">
        <f t="shared" si="45"/>
        <v>0</v>
      </c>
      <c r="BG205" s="196">
        <f t="shared" si="46"/>
        <v>0</v>
      </c>
      <c r="BH205" s="196">
        <f t="shared" si="47"/>
        <v>0</v>
      </c>
      <c r="BI205" s="196">
        <f t="shared" si="48"/>
        <v>0</v>
      </c>
      <c r="BJ205" s="17" t="s">
        <v>80</v>
      </c>
      <c r="BK205" s="196">
        <f t="shared" si="49"/>
        <v>0</v>
      </c>
      <c r="BL205" s="17" t="s">
        <v>155</v>
      </c>
      <c r="BM205" s="195" t="s">
        <v>349</v>
      </c>
    </row>
    <row r="206" spans="1:65" s="12" customFormat="1" ht="22.9" customHeight="1">
      <c r="B206" s="167"/>
      <c r="C206" s="168"/>
      <c r="D206" s="169" t="s">
        <v>72</v>
      </c>
      <c r="E206" s="181" t="s">
        <v>350</v>
      </c>
      <c r="F206" s="181" t="s">
        <v>351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SUM(P207:P209)</f>
        <v>0</v>
      </c>
      <c r="Q206" s="175"/>
      <c r="R206" s="176">
        <f>SUM(R207:R209)</f>
        <v>0</v>
      </c>
      <c r="S206" s="175"/>
      <c r="T206" s="177">
        <f>SUM(T207:T209)</f>
        <v>0</v>
      </c>
      <c r="AR206" s="178" t="s">
        <v>82</v>
      </c>
      <c r="AT206" s="179" t="s">
        <v>72</v>
      </c>
      <c r="AU206" s="179" t="s">
        <v>80</v>
      </c>
      <c r="AY206" s="178" t="s">
        <v>122</v>
      </c>
      <c r="BK206" s="180">
        <f>SUM(BK207:BK209)</f>
        <v>0</v>
      </c>
    </row>
    <row r="207" spans="1:65" s="2" customFormat="1" ht="24.2" customHeight="1">
      <c r="A207" s="34"/>
      <c r="B207" s="35"/>
      <c r="C207" s="183" t="s">
        <v>352</v>
      </c>
      <c r="D207" s="183" t="s">
        <v>126</v>
      </c>
      <c r="E207" s="184" t="s">
        <v>353</v>
      </c>
      <c r="F207" s="185" t="s">
        <v>354</v>
      </c>
      <c r="G207" s="186" t="s">
        <v>241</v>
      </c>
      <c r="H207" s="187">
        <v>597.40599999999995</v>
      </c>
      <c r="I207" s="188"/>
      <c r="J207" s="189">
        <f>ROUND(I207*H207,2)</f>
        <v>0</v>
      </c>
      <c r="K207" s="190"/>
      <c r="L207" s="39"/>
      <c r="M207" s="191" t="s">
        <v>1</v>
      </c>
      <c r="N207" s="192" t="s">
        <v>38</v>
      </c>
      <c r="O207" s="71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155</v>
      </c>
      <c r="AT207" s="195" t="s">
        <v>126</v>
      </c>
      <c r="AU207" s="195" t="s">
        <v>82</v>
      </c>
      <c r="AY207" s="17" t="s">
        <v>122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80</v>
      </c>
      <c r="BK207" s="196">
        <f>ROUND(I207*H207,2)</f>
        <v>0</v>
      </c>
      <c r="BL207" s="17" t="s">
        <v>155</v>
      </c>
      <c r="BM207" s="195" t="s">
        <v>355</v>
      </c>
    </row>
    <row r="208" spans="1:65" s="2" customFormat="1" ht="21.75" customHeight="1">
      <c r="A208" s="34"/>
      <c r="B208" s="35"/>
      <c r="C208" s="197" t="s">
        <v>242</v>
      </c>
      <c r="D208" s="197" t="s">
        <v>144</v>
      </c>
      <c r="E208" s="198" t="s">
        <v>356</v>
      </c>
      <c r="F208" s="199" t="s">
        <v>357</v>
      </c>
      <c r="G208" s="200" t="s">
        <v>241</v>
      </c>
      <c r="H208" s="201">
        <v>690.00400000000002</v>
      </c>
      <c r="I208" s="202"/>
      <c r="J208" s="203">
        <f>ROUND(I208*H208,2)</f>
        <v>0</v>
      </c>
      <c r="K208" s="204"/>
      <c r="L208" s="205"/>
      <c r="M208" s="206" t="s">
        <v>1</v>
      </c>
      <c r="N208" s="207" t="s">
        <v>38</v>
      </c>
      <c r="O208" s="71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168</v>
      </c>
      <c r="AT208" s="195" t="s">
        <v>144</v>
      </c>
      <c r="AU208" s="195" t="s">
        <v>82</v>
      </c>
      <c r="AY208" s="17" t="s">
        <v>122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80</v>
      </c>
      <c r="BK208" s="196">
        <f>ROUND(I208*H208,2)</f>
        <v>0</v>
      </c>
      <c r="BL208" s="17" t="s">
        <v>155</v>
      </c>
      <c r="BM208" s="195" t="s">
        <v>358</v>
      </c>
    </row>
    <row r="209" spans="1:65" s="2" customFormat="1" ht="24.2" customHeight="1">
      <c r="A209" s="34"/>
      <c r="B209" s="35"/>
      <c r="C209" s="183" t="s">
        <v>359</v>
      </c>
      <c r="D209" s="183" t="s">
        <v>126</v>
      </c>
      <c r="E209" s="184" t="s">
        <v>360</v>
      </c>
      <c r="F209" s="185" t="s">
        <v>361</v>
      </c>
      <c r="G209" s="186" t="s">
        <v>172</v>
      </c>
      <c r="H209" s="208"/>
      <c r="I209" s="188"/>
      <c r="J209" s="189">
        <f>ROUND(I209*H209,2)</f>
        <v>0</v>
      </c>
      <c r="K209" s="190"/>
      <c r="L209" s="39"/>
      <c r="M209" s="191" t="s">
        <v>1</v>
      </c>
      <c r="N209" s="192" t="s">
        <v>38</v>
      </c>
      <c r="O209" s="71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155</v>
      </c>
      <c r="AT209" s="195" t="s">
        <v>126</v>
      </c>
      <c r="AU209" s="195" t="s">
        <v>82</v>
      </c>
      <c r="AY209" s="17" t="s">
        <v>122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80</v>
      </c>
      <c r="BK209" s="196">
        <f>ROUND(I209*H209,2)</f>
        <v>0</v>
      </c>
      <c r="BL209" s="17" t="s">
        <v>155</v>
      </c>
      <c r="BM209" s="195" t="s">
        <v>362</v>
      </c>
    </row>
    <row r="210" spans="1:65" s="12" customFormat="1" ht="22.9" customHeight="1">
      <c r="B210" s="167"/>
      <c r="C210" s="168"/>
      <c r="D210" s="169" t="s">
        <v>72</v>
      </c>
      <c r="E210" s="181" t="s">
        <v>363</v>
      </c>
      <c r="F210" s="181" t="s">
        <v>364</v>
      </c>
      <c r="G210" s="168"/>
      <c r="H210" s="168"/>
      <c r="I210" s="171"/>
      <c r="J210" s="182">
        <f>BK210</f>
        <v>0</v>
      </c>
      <c r="K210" s="168"/>
      <c r="L210" s="173"/>
      <c r="M210" s="174"/>
      <c r="N210" s="175"/>
      <c r="O210" s="175"/>
      <c r="P210" s="176">
        <f>P211</f>
        <v>0</v>
      </c>
      <c r="Q210" s="175"/>
      <c r="R210" s="176">
        <f>R211</f>
        <v>0</v>
      </c>
      <c r="S210" s="175"/>
      <c r="T210" s="177">
        <f>T211</f>
        <v>0</v>
      </c>
      <c r="AR210" s="178" t="s">
        <v>82</v>
      </c>
      <c r="AT210" s="179" t="s">
        <v>72</v>
      </c>
      <c r="AU210" s="179" t="s">
        <v>80</v>
      </c>
      <c r="AY210" s="178" t="s">
        <v>122</v>
      </c>
      <c r="BK210" s="180">
        <f>BK211</f>
        <v>0</v>
      </c>
    </row>
    <row r="211" spans="1:65" s="2" customFormat="1" ht="24.2" customHeight="1">
      <c r="A211" s="34"/>
      <c r="B211" s="35"/>
      <c r="C211" s="183" t="s">
        <v>246</v>
      </c>
      <c r="D211" s="183" t="s">
        <v>126</v>
      </c>
      <c r="E211" s="184" t="s">
        <v>365</v>
      </c>
      <c r="F211" s="185" t="s">
        <v>366</v>
      </c>
      <c r="G211" s="186" t="s">
        <v>147</v>
      </c>
      <c r="H211" s="187">
        <v>269.19799999999998</v>
      </c>
      <c r="I211" s="188"/>
      <c r="J211" s="189">
        <f>ROUND(I211*H211,2)</f>
        <v>0</v>
      </c>
      <c r="K211" s="190"/>
      <c r="L211" s="39"/>
      <c r="M211" s="191" t="s">
        <v>1</v>
      </c>
      <c r="N211" s="192" t="s">
        <v>38</v>
      </c>
      <c r="O211" s="71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155</v>
      </c>
      <c r="AT211" s="195" t="s">
        <v>126</v>
      </c>
      <c r="AU211" s="195" t="s">
        <v>82</v>
      </c>
      <c r="AY211" s="17" t="s">
        <v>122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7" t="s">
        <v>80</v>
      </c>
      <c r="BK211" s="196">
        <f>ROUND(I211*H211,2)</f>
        <v>0</v>
      </c>
      <c r="BL211" s="17" t="s">
        <v>155</v>
      </c>
      <c r="BM211" s="195" t="s">
        <v>367</v>
      </c>
    </row>
    <row r="212" spans="1:65" s="12" customFormat="1" ht="22.9" customHeight="1">
      <c r="B212" s="167"/>
      <c r="C212" s="168"/>
      <c r="D212" s="169" t="s">
        <v>72</v>
      </c>
      <c r="E212" s="181" t="s">
        <v>368</v>
      </c>
      <c r="F212" s="181" t="s">
        <v>369</v>
      </c>
      <c r="G212" s="168"/>
      <c r="H212" s="168"/>
      <c r="I212" s="171"/>
      <c r="J212" s="182">
        <f>BK212</f>
        <v>0</v>
      </c>
      <c r="K212" s="168"/>
      <c r="L212" s="173"/>
      <c r="M212" s="174"/>
      <c r="N212" s="175"/>
      <c r="O212" s="175"/>
      <c r="P212" s="176">
        <f>P213</f>
        <v>0</v>
      </c>
      <c r="Q212" s="175"/>
      <c r="R212" s="176">
        <f>R213</f>
        <v>0</v>
      </c>
      <c r="S212" s="175"/>
      <c r="T212" s="177">
        <f>T213</f>
        <v>0</v>
      </c>
      <c r="AR212" s="178" t="s">
        <v>82</v>
      </c>
      <c r="AT212" s="179" t="s">
        <v>72</v>
      </c>
      <c r="AU212" s="179" t="s">
        <v>80</v>
      </c>
      <c r="AY212" s="178" t="s">
        <v>122</v>
      </c>
      <c r="BK212" s="180">
        <f>BK213</f>
        <v>0</v>
      </c>
    </row>
    <row r="213" spans="1:65" s="2" customFormat="1" ht="37.9" customHeight="1">
      <c r="A213" s="34"/>
      <c r="B213" s="35"/>
      <c r="C213" s="183" t="s">
        <v>262</v>
      </c>
      <c r="D213" s="183" t="s">
        <v>126</v>
      </c>
      <c r="E213" s="184" t="s">
        <v>370</v>
      </c>
      <c r="F213" s="185" t="s">
        <v>371</v>
      </c>
      <c r="G213" s="186" t="s">
        <v>147</v>
      </c>
      <c r="H213" s="187">
        <v>195.59200000000001</v>
      </c>
      <c r="I213" s="188"/>
      <c r="J213" s="189">
        <f>ROUND(I213*H213,2)</f>
        <v>0</v>
      </c>
      <c r="K213" s="190"/>
      <c r="L213" s="39"/>
      <c r="M213" s="191" t="s">
        <v>1</v>
      </c>
      <c r="N213" s="192" t="s">
        <v>38</v>
      </c>
      <c r="O213" s="71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155</v>
      </c>
      <c r="AT213" s="195" t="s">
        <v>126</v>
      </c>
      <c r="AU213" s="195" t="s">
        <v>82</v>
      </c>
      <c r="AY213" s="17" t="s">
        <v>122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7" t="s">
        <v>80</v>
      </c>
      <c r="BK213" s="196">
        <f>ROUND(I213*H213,2)</f>
        <v>0</v>
      </c>
      <c r="BL213" s="17" t="s">
        <v>155</v>
      </c>
      <c r="BM213" s="195" t="s">
        <v>372</v>
      </c>
    </row>
    <row r="214" spans="1:65" s="12" customFormat="1" ht="25.9" customHeight="1">
      <c r="B214" s="167"/>
      <c r="C214" s="168"/>
      <c r="D214" s="169" t="s">
        <v>72</v>
      </c>
      <c r="E214" s="170" t="s">
        <v>373</v>
      </c>
      <c r="F214" s="170" t="s">
        <v>374</v>
      </c>
      <c r="G214" s="168"/>
      <c r="H214" s="168"/>
      <c r="I214" s="171"/>
      <c r="J214" s="172">
        <f>BK214</f>
        <v>0</v>
      </c>
      <c r="K214" s="168"/>
      <c r="L214" s="173"/>
      <c r="M214" s="174"/>
      <c r="N214" s="175"/>
      <c r="O214" s="175"/>
      <c r="P214" s="176">
        <f>P215</f>
        <v>0</v>
      </c>
      <c r="Q214" s="175"/>
      <c r="R214" s="176">
        <f>R215</f>
        <v>0</v>
      </c>
      <c r="S214" s="175"/>
      <c r="T214" s="177">
        <f>T215</f>
        <v>0</v>
      </c>
      <c r="AR214" s="178" t="s">
        <v>157</v>
      </c>
      <c r="AT214" s="179" t="s">
        <v>72</v>
      </c>
      <c r="AU214" s="179" t="s">
        <v>73</v>
      </c>
      <c r="AY214" s="178" t="s">
        <v>122</v>
      </c>
      <c r="BK214" s="180">
        <f>BK215</f>
        <v>0</v>
      </c>
    </row>
    <row r="215" spans="1:65" s="12" customFormat="1" ht="22.9" customHeight="1">
      <c r="B215" s="167"/>
      <c r="C215" s="168"/>
      <c r="D215" s="169" t="s">
        <v>72</v>
      </c>
      <c r="E215" s="181" t="s">
        <v>375</v>
      </c>
      <c r="F215" s="181" t="s">
        <v>376</v>
      </c>
      <c r="G215" s="168"/>
      <c r="H215" s="168"/>
      <c r="I215" s="171"/>
      <c r="J215" s="182">
        <f>BK215</f>
        <v>0</v>
      </c>
      <c r="K215" s="168"/>
      <c r="L215" s="173"/>
      <c r="M215" s="174"/>
      <c r="N215" s="175"/>
      <c r="O215" s="175"/>
      <c r="P215" s="176">
        <f>SUM(P216:P218)</f>
        <v>0</v>
      </c>
      <c r="Q215" s="175"/>
      <c r="R215" s="176">
        <f>SUM(R216:R218)</f>
        <v>0</v>
      </c>
      <c r="S215" s="175"/>
      <c r="T215" s="177">
        <f>SUM(T216:T218)</f>
        <v>0</v>
      </c>
      <c r="AR215" s="178" t="s">
        <v>157</v>
      </c>
      <c r="AT215" s="179" t="s">
        <v>72</v>
      </c>
      <c r="AU215" s="179" t="s">
        <v>80</v>
      </c>
      <c r="AY215" s="178" t="s">
        <v>122</v>
      </c>
      <c r="BK215" s="180">
        <f>SUM(BK216:BK218)</f>
        <v>0</v>
      </c>
    </row>
    <row r="216" spans="1:65" s="2" customFormat="1" ht="55.5" customHeight="1">
      <c r="A216" s="34"/>
      <c r="B216" s="35"/>
      <c r="C216" s="183" t="s">
        <v>377</v>
      </c>
      <c r="D216" s="183" t="s">
        <v>126</v>
      </c>
      <c r="E216" s="184" t="s">
        <v>378</v>
      </c>
      <c r="F216" s="185" t="s">
        <v>379</v>
      </c>
      <c r="G216" s="186" t="s">
        <v>129</v>
      </c>
      <c r="H216" s="187">
        <v>1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38</v>
      </c>
      <c r="O216" s="71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130</v>
      </c>
      <c r="AT216" s="195" t="s">
        <v>126</v>
      </c>
      <c r="AU216" s="195" t="s">
        <v>82</v>
      </c>
      <c r="AY216" s="17" t="s">
        <v>122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80</v>
      </c>
      <c r="BK216" s="196">
        <f>ROUND(I216*H216,2)</f>
        <v>0</v>
      </c>
      <c r="BL216" s="17" t="s">
        <v>130</v>
      </c>
      <c r="BM216" s="195" t="s">
        <v>380</v>
      </c>
    </row>
    <row r="217" spans="1:65" s="2" customFormat="1" ht="24.2" customHeight="1">
      <c r="A217" s="34"/>
      <c r="B217" s="35"/>
      <c r="C217" s="183" t="s">
        <v>249</v>
      </c>
      <c r="D217" s="183" t="s">
        <v>126</v>
      </c>
      <c r="E217" s="184" t="s">
        <v>381</v>
      </c>
      <c r="F217" s="185" t="s">
        <v>382</v>
      </c>
      <c r="G217" s="186" t="s">
        <v>129</v>
      </c>
      <c r="H217" s="187">
        <v>1</v>
      </c>
      <c r="I217" s="188"/>
      <c r="J217" s="189">
        <f>ROUND(I217*H217,2)</f>
        <v>0</v>
      </c>
      <c r="K217" s="190"/>
      <c r="L217" s="39"/>
      <c r="M217" s="191" t="s">
        <v>1</v>
      </c>
      <c r="N217" s="192" t="s">
        <v>38</v>
      </c>
      <c r="O217" s="71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130</v>
      </c>
      <c r="AT217" s="195" t="s">
        <v>126</v>
      </c>
      <c r="AU217" s="195" t="s">
        <v>82</v>
      </c>
      <c r="AY217" s="17" t="s">
        <v>122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7" t="s">
        <v>80</v>
      </c>
      <c r="BK217" s="196">
        <f>ROUND(I217*H217,2)</f>
        <v>0</v>
      </c>
      <c r="BL217" s="17" t="s">
        <v>130</v>
      </c>
      <c r="BM217" s="195" t="s">
        <v>383</v>
      </c>
    </row>
    <row r="218" spans="1:65" s="2" customFormat="1" ht="66.75" customHeight="1">
      <c r="A218" s="34"/>
      <c r="B218" s="35"/>
      <c r="C218" s="183" t="s">
        <v>384</v>
      </c>
      <c r="D218" s="183" t="s">
        <v>126</v>
      </c>
      <c r="E218" s="184" t="s">
        <v>385</v>
      </c>
      <c r="F218" s="185" t="s">
        <v>386</v>
      </c>
      <c r="G218" s="186" t="s">
        <v>129</v>
      </c>
      <c r="H218" s="187">
        <v>1</v>
      </c>
      <c r="I218" s="188"/>
      <c r="J218" s="189">
        <f>ROUND(I218*H218,2)</f>
        <v>0</v>
      </c>
      <c r="K218" s="190"/>
      <c r="L218" s="39"/>
      <c r="M218" s="242" t="s">
        <v>1</v>
      </c>
      <c r="N218" s="243" t="s">
        <v>38</v>
      </c>
      <c r="O218" s="244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130</v>
      </c>
      <c r="AT218" s="195" t="s">
        <v>126</v>
      </c>
      <c r="AU218" s="195" t="s">
        <v>82</v>
      </c>
      <c r="AY218" s="17" t="s">
        <v>122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80</v>
      </c>
      <c r="BK218" s="196">
        <f>ROUND(I218*H218,2)</f>
        <v>0</v>
      </c>
      <c r="BL218" s="17" t="s">
        <v>130</v>
      </c>
      <c r="BM218" s="195" t="s">
        <v>387</v>
      </c>
    </row>
    <row r="219" spans="1:65" s="2" customFormat="1" ht="6.95" customHeight="1">
      <c r="A219" s="34"/>
      <c r="B219" s="54"/>
      <c r="C219" s="55"/>
      <c r="D219" s="55"/>
      <c r="E219" s="55"/>
      <c r="F219" s="55"/>
      <c r="G219" s="55"/>
      <c r="H219" s="55"/>
      <c r="I219" s="55"/>
      <c r="J219" s="55"/>
      <c r="K219" s="55"/>
      <c r="L219" s="39"/>
      <c r="M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</row>
  </sheetData>
  <sheetProtection algorithmName="SHA-512" hashValue="y9J3omtWzSoSXJaz7CmFfWukV9NqGm5j2FvG2Sh7ERFtKcTgurKT9nKLaipRQLmxrRscilOLdlGpWf/+eYgAaw==" saltValue="VtE82vBA5x/BMpL5KizEI/zfW9/JLxr7/QEBD6pbEurlbe+SnahZUo8k02s3149XyCSR4mlDn3Nzteb39Hv4yA==" spinCount="100000" sheet="1" objects="1" scenarios="1" formatColumns="0" formatRows="0" autoFilter="0"/>
  <autoFilter ref="C131:K21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2022-01 - Střecha strojov...</vt:lpstr>
      <vt:lpstr>'2022-01 - Střecha strojov...'!Názvy_tisku</vt:lpstr>
      <vt:lpstr>'Rekapitulace stavby'!Názvy_tisku</vt:lpstr>
      <vt:lpstr>'2022-01 - Střecha strojov...'!Oblast_tisku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Benešová, Lenka</cp:lastModifiedBy>
  <dcterms:created xsi:type="dcterms:W3CDTF">2022-01-12T14:37:58Z</dcterms:created>
  <dcterms:modified xsi:type="dcterms:W3CDTF">2022-01-19T14:09:43Z</dcterms:modified>
</cp:coreProperties>
</file>