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 a zpe..." sheetId="2" r:id="rId2"/>
    <sheet name="SO 301 - Dešťová kanalizace" sheetId="3" r:id="rId3"/>
  </sheets>
  <definedNames>
    <definedName name="_xlnm.Print_Area" localSheetId="0">'Rekapitulace stavby'!$D$4:$AO$76,'Rekapitulace stavby'!$C$82:$AQ$97</definedName>
    <definedName name="_xlnm._FilterDatabase" localSheetId="1" hidden="1">'SO 101 - Komunikace a zpe...'!$C$132:$K$219</definedName>
    <definedName name="_xlnm.Print_Area" localSheetId="1">'SO 101 - Komunikace a zpe...'!$C$4:$J$76,'SO 101 - Komunikace a zpe...'!$C$82:$J$114,'SO 101 - Komunikace a zpe...'!$C$120:$J$219</definedName>
    <definedName name="_xlnm._FilterDatabase" localSheetId="2" hidden="1">'SO 301 - Dešťová kanalizace'!$C$130:$K$176</definedName>
    <definedName name="_xlnm.Print_Area" localSheetId="2">'SO 301 - Dešťová kanalizace'!$C$4:$J$76,'SO 301 - Dešťová kanalizace'!$C$82:$J$112,'SO 301 - Dešťová kanalizace'!$C$118:$J$176</definedName>
    <definedName name="_xlnm.Print_Titles" localSheetId="0">'Rekapitulace stavby'!$92:$92</definedName>
    <definedName name="_xlnm.Print_Titles" localSheetId="1">'SO 101 - Komunikace a zpe...'!$132:$132</definedName>
    <definedName name="_xlnm.Print_Titles" localSheetId="2">'SO 301 - Dešťová kanalizace'!$130:$130</definedName>
  </definedNames>
  <calcPr fullCalcOnLoad="1"/>
</workbook>
</file>

<file path=xl/sharedStrings.xml><?xml version="1.0" encoding="utf-8"?>
<sst xmlns="http://schemas.openxmlformats.org/spreadsheetml/2006/main" count="2035" uniqueCount="522">
  <si>
    <t>Export Komplet</t>
  </si>
  <si>
    <t/>
  </si>
  <si>
    <t>2.0</t>
  </si>
  <si>
    <t>ZAMOK</t>
  </si>
  <si>
    <t>False</t>
  </si>
  <si>
    <t>{52e72f5f-f69e-49da-a68c-1fa3dab4e706}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</si>
  <si>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</si>
  <si>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</si>
  <si>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</si>
  <si>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</si>
  <si>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</si>
  <si>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</si>
  <si>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</si>
  <si>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</si>
  <si>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P152018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</si>
  <si>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</si>
  <si>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</si>
  <si>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komunikace a nová dešťová kanalizace v ulici Slovenská, Sokolov</t>
  </si>
  <si>
    <t>KSO:</t>
  </si>
  <si>
    <t>CC-CZ:</t>
  </si>
  <si>
    <t>Místo:</t>
  </si>
  <si>
    <t>Sokolov</t>
  </si>
  <si>
    <t>Datum:</t>
  </si>
  <si>
    <t>31. 7. 2019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</si>
  <si>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</si>
  <si>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</si>
  <si>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</si>
  <si>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</si>
  <si>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</si>
  <si>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</si>
  <si>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</si>
  <si>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</si>
  <si>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</si>
  <si>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 xml:space="preserve"> </t>
  </si>
  <si>
    <t>True</t>
  </si>
  <si>
    <t>Zpracovatel:</t>
  </si>
  <si>
    <t>06032354</t>
  </si>
  <si>
    <t>GEOprojectKV s.r.o.</t>
  </si>
  <si>
    <t>CZ06032354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</si>
  <si>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</si>
  <si>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</si>
  <si>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</si>
  <si>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</si>
  <si>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</si>
  <si>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</si>
  <si>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</si>
  <si>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</si>
  <si>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</si>
  <si>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</si>
  <si>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</si>
  <si>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</si>
  <si>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</si>
  <si>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</si>
  <si>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</si>
  <si>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</si>
  <si>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</si>
  <si>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</si>
  <si>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</si>
  <si>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</si>
  <si>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</si>
  <si>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</si>
  <si>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</si>
  <si>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</si>
  <si>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</si>
  <si>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</si>
  <si>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</si>
  <si>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</si>
  <si>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</si>
  <si>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</si>
  <si>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</si>
  <si>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</si>
  <si>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</si>
  <si>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</si>
  <si>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</si>
  <si>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</si>
  <si>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</si>
  <si>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</si>
  <si>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</si>
  <si>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</si>
  <si>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</si>
  <si>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</si>
  <si>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</si>
  <si>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</si>
  <si>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</si>
  <si>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</si>
  <si>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</si>
  <si>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</si>
  <si>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</si>
  <si>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</si>
  <si>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{558137c0-a3e9-485a-9b88-9262532d0193}</t>
  </si>
  <si>
    <t>2</t>
  </si>
  <si>
    <t>SO 301</t>
  </si>
  <si>
    <t>Dešťová kanalizace</t>
  </si>
  <si>
    <t>{3ed8946d-39af-46ec-963a-0de0995bf32c}</t>
  </si>
  <si>
    <t>KRYCÍ LIST SOUPISU PRACÍ</t>
  </si>
  <si>
    <t>Objekt:</t>
  </si>
  <si>
    <t>SO 101 - Komunikace a zpevněné plochy</t>
  </si>
  <si>
    <t>Položky v ostatních nákladech zahrnují:                                                                                                                    Průzkumné práce - vytyčení inženýrských sítí                                                                                                                     Geodetické práce - vytyčení stavby, zaměření skutečného provedení                                                                                    Projektové práce - projekt RDS, projekt skutečného provedení                                                                                          Zařízení staveniště - skládka materiálů, oplocení, zázemí, DIO atd.                                                                                 Inženýrská činnost - zkoušky únosnosti pláně a jednotlivých vrstev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</si>
  <si>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</si>
  <si>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</si>
  <si>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</si>
  <si>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</si>
  <si>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</si>
  <si>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</si>
  <si>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</si>
  <si>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</si>
  <si>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</si>
  <si>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</si>
  <si>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</si>
  <si>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</si>
  <si>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</si>
  <si>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</si>
  <si>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</si>
  <si>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Průzkumné práce</t>
  </si>
  <si>
    <t>VRN</t>
  </si>
  <si>
    <t>Geodetické práce</t>
  </si>
  <si>
    <t>Projektové práce</t>
  </si>
  <si>
    <t>Zařízení staveniště</t>
  </si>
  <si>
    <t>Inženýrská činnost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</si>
  <si>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</si>
  <si>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</si>
  <si>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</si>
  <si>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</si>
  <si>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</si>
  <si>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</si>
  <si>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</si>
  <si>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</si>
  <si>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</si>
  <si>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</si>
  <si>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</si>
  <si>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</si>
  <si>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</si>
  <si>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</si>
  <si>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</si>
  <si>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</si>
  <si>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</si>
  <si>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</si>
  <si>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</si>
  <si>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</si>
  <si>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</si>
  <si>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</si>
  <si>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</si>
  <si>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</si>
  <si>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</si>
  <si>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1798495027</t>
  </si>
  <si>
    <t>113107222</t>
  </si>
  <si>
    <t>Odstranění podkladu z kameniva drceného tl 200 mm strojně pl přes 200 m2</t>
  </si>
  <si>
    <t>-520527420</t>
  </si>
  <si>
    <t>3</t>
  </si>
  <si>
    <t>113107242</t>
  </si>
  <si>
    <t>Odstranění podkladu živičného tl 100 mm strojně pl přes 200 m2</t>
  </si>
  <si>
    <t>-1424601149</t>
  </si>
  <si>
    <t>113107243</t>
  </si>
  <si>
    <t>Odstranění podkladu živičného tl 150 mm strojně pl přes 200 m2</t>
  </si>
  <si>
    <t>-1200856279</t>
  </si>
  <si>
    <t>5</t>
  </si>
  <si>
    <t>113107331</t>
  </si>
  <si>
    <t>Odstranění podkladu z betonu prostého tl 150 mm strojně pl do 50 m2</t>
  </si>
  <si>
    <t>995863742</t>
  </si>
  <si>
    <t>6</t>
  </si>
  <si>
    <t>113202111</t>
  </si>
  <si>
    <t>Vytrhání obrub krajníků obrubníků stojatých</t>
  </si>
  <si>
    <t>m</t>
  </si>
  <si>
    <t>1997810866</t>
  </si>
  <si>
    <t>7</t>
  </si>
  <si>
    <t>113204111</t>
  </si>
  <si>
    <t>Vytrhání obrub záhonových</t>
  </si>
  <si>
    <t>-1997329203</t>
  </si>
  <si>
    <t>8</t>
  </si>
  <si>
    <t>121101103</t>
  </si>
  <si>
    <t>Sejmutí ornice s přemístěním na vzdálenost do 250 m</t>
  </si>
  <si>
    <t>m3</t>
  </si>
  <si>
    <t>-840104627</t>
  </si>
  <si>
    <t>9</t>
  </si>
  <si>
    <t>122202201</t>
  </si>
  <si>
    <t>Odkopávky a prokopávky nezapažené pro silnice objemu do 100 m3 v hornině tř. 3</t>
  </si>
  <si>
    <t>-1853607855</t>
  </si>
  <si>
    <t>10</t>
  </si>
  <si>
    <t>122202209</t>
  </si>
  <si>
    <t>Příplatek k odkopávkám a prokopávkám pro silnice v hornině tř. 3 za lepivost</t>
  </si>
  <si>
    <t>-1233440453</t>
  </si>
  <si>
    <t>11</t>
  </si>
  <si>
    <t>167101101</t>
  </si>
  <si>
    <t>Nakládání výkopku z hornin tř. 1 až 4 do 100 m3</t>
  </si>
  <si>
    <t>-514463661</t>
  </si>
  <si>
    <t>VV</t>
  </si>
  <si>
    <t>134+48</t>
  </si>
  <si>
    <t>12</t>
  </si>
  <si>
    <t>162301101</t>
  </si>
  <si>
    <t>Vodorovné přemístění do 500 m výkopku/sypaniny z horniny tř. 1 až 4</t>
  </si>
  <si>
    <t>11754159</t>
  </si>
  <si>
    <t>85+49</t>
  </si>
  <si>
    <t>13</t>
  </si>
  <si>
    <t>162701105</t>
  </si>
  <si>
    <t>Vodorovné přemístění do 10000 m výkopku/sypaniny z horniny tř. 1 až 4</t>
  </si>
  <si>
    <t>-2046579846</t>
  </si>
  <si>
    <t>100-85+33</t>
  </si>
  <si>
    <t>14</t>
  </si>
  <si>
    <t>171102103</t>
  </si>
  <si>
    <t>Uložení sypaniny z hornin soudržných do násypů zhutněných do 100 % PS dálnic</t>
  </si>
  <si>
    <t>-991341946</t>
  </si>
  <si>
    <t>171201201</t>
  </si>
  <si>
    <t>Uložení sypaniny na skládky</t>
  </si>
  <si>
    <t>530577166</t>
  </si>
  <si>
    <t>16</t>
  </si>
  <si>
    <t>171201211</t>
  </si>
  <si>
    <t>Poplatek za uložení stavebního odpadu - zeminy a kameniva na skládce</t>
  </si>
  <si>
    <t>t</t>
  </si>
  <si>
    <t>-1568541833</t>
  </si>
  <si>
    <t>48*1,6</t>
  </si>
  <si>
    <t>17</t>
  </si>
  <si>
    <t>181102302</t>
  </si>
  <si>
    <t>Úprava pláně v zářezech se zhutněním</t>
  </si>
  <si>
    <t>-808158104</t>
  </si>
  <si>
    <t>2420+25+458+477</t>
  </si>
  <si>
    <t>18</t>
  </si>
  <si>
    <t>181411121</t>
  </si>
  <si>
    <t>Založení lučního trávníku výsevem plochy do 1000 m2 v rovině a ve svahu do 1:5</t>
  </si>
  <si>
    <t>286373702</t>
  </si>
  <si>
    <t>19</t>
  </si>
  <si>
    <t>M</t>
  </si>
  <si>
    <t>00572470</t>
  </si>
  <si>
    <t>osivo směs travní univerzál</t>
  </si>
  <si>
    <t>kg</t>
  </si>
  <si>
    <t>2012102026</t>
  </si>
  <si>
    <t>490*0,02 'Přepočtené koeficientem množství</t>
  </si>
  <si>
    <t>20</t>
  </si>
  <si>
    <t>182301131</t>
  </si>
  <si>
    <t>Rozprostření ornice pl přes 500 m2 ve svahu přes 1:5 tl vrstvy do 100 mm</t>
  </si>
  <si>
    <t>-589890737</t>
  </si>
  <si>
    <t>Komunikace pozemní</t>
  </si>
  <si>
    <t>564851111</t>
  </si>
  <si>
    <t>Podklad ze štěrkodrtě ŠD tl 150 mm</t>
  </si>
  <si>
    <t>-1327444275</t>
  </si>
  <si>
    <t>2*2420+520</t>
  </si>
  <si>
    <t>22</t>
  </si>
  <si>
    <t>564871111</t>
  </si>
  <si>
    <t>Podklad ze štěrkodrtě ŠD tl 250 mm</t>
  </si>
  <si>
    <t>726026333</t>
  </si>
  <si>
    <t>23</t>
  </si>
  <si>
    <t>564921511</t>
  </si>
  <si>
    <t>Podklad z R-materiálu tl 60 mm</t>
  </si>
  <si>
    <t>74816508</t>
  </si>
  <si>
    <t>24</t>
  </si>
  <si>
    <t>565155121</t>
  </si>
  <si>
    <t>Asfaltový beton vrstva podkladní ACP 16 (obalované kamenivo OKS) tl 70 mm š přes 3 m</t>
  </si>
  <si>
    <t>-386407557</t>
  </si>
  <si>
    <t>25</t>
  </si>
  <si>
    <t>573211112</t>
  </si>
  <si>
    <t>Postřik živičný spojovací z asfaltu v množství 0,70 kg/m2</t>
  </si>
  <si>
    <t>-1860961177</t>
  </si>
  <si>
    <t>2*2420</t>
  </si>
  <si>
    <t>26</t>
  </si>
  <si>
    <t>577133111</t>
  </si>
  <si>
    <t>Asfaltový beton vrstva obrusná ACO 8 (ABJ) tl 40 mm š do 3 m z nemodifikovaného asfaltu</t>
  </si>
  <si>
    <t>1329053568</t>
  </si>
  <si>
    <t>27</t>
  </si>
  <si>
    <t>577134121</t>
  </si>
  <si>
    <t>Asfaltový beton vrstva obrusná ACO 11 (ABS) tř. I tl 40 mm š přes 3 m z nemodifikovaného asfaltu</t>
  </si>
  <si>
    <t>214950394</t>
  </si>
  <si>
    <t>28</t>
  </si>
  <si>
    <t>596211121</t>
  </si>
  <si>
    <t>Kladení zámkové dlažby komunikací pro pěší tl 60 mm skupiny B pl do 100 m2</t>
  </si>
  <si>
    <t>-1357727431</t>
  </si>
  <si>
    <t>29</t>
  </si>
  <si>
    <t>59245018</t>
  </si>
  <si>
    <t>dlažba skladebná betonová 200x100x60mm přírodní</t>
  </si>
  <si>
    <t>1455306354</t>
  </si>
  <si>
    <t>30</t>
  </si>
  <si>
    <t>59245006</t>
  </si>
  <si>
    <t>dlažba skladebná betonová pro nevidomé 200x100x60mm barevná</t>
  </si>
  <si>
    <t>583191087</t>
  </si>
  <si>
    <t>31</t>
  </si>
  <si>
    <t>596212223</t>
  </si>
  <si>
    <t>Kladení zámkové dlažby pozemních komunikací tl 80 mm skupiny B pl přes 300 m2</t>
  </si>
  <si>
    <t>749885245</t>
  </si>
  <si>
    <t>32</t>
  </si>
  <si>
    <t>59245020</t>
  </si>
  <si>
    <t>dlažba skladebná betonová 200x100x80mm přírodní</t>
  </si>
  <si>
    <t>-465255905</t>
  </si>
  <si>
    <t>33</t>
  </si>
  <si>
    <t>59245005</t>
  </si>
  <si>
    <t>dlažba skladebná betonová 200x100x80mm barevná</t>
  </si>
  <si>
    <t>35215536</t>
  </si>
  <si>
    <t>34</t>
  </si>
  <si>
    <t>59245006R1</t>
  </si>
  <si>
    <t>dlažba skladebná betonová pro nevidomé 200x100x80mm barevná</t>
  </si>
  <si>
    <t>1841675957</t>
  </si>
  <si>
    <t>35</t>
  </si>
  <si>
    <t>59245030</t>
  </si>
  <si>
    <t>dlažba skladebná betonová 200x200x80mm přírodní</t>
  </si>
  <si>
    <t>-105905880</t>
  </si>
  <si>
    <t>36</t>
  </si>
  <si>
    <t>599141111</t>
  </si>
  <si>
    <t>Vyplnění spár mezi silničními dílci živičnou zálivkou</t>
  </si>
  <si>
    <t>1418145523</t>
  </si>
  <si>
    <t>Trubní vedení</t>
  </si>
  <si>
    <t>37</t>
  </si>
  <si>
    <t>899231111</t>
  </si>
  <si>
    <t>Výšková úprava uličního vstupu nebo vpusti do 200 mm zvýšením mříže</t>
  </si>
  <si>
    <t>kus</t>
  </si>
  <si>
    <t>-1476181919</t>
  </si>
  <si>
    <t>Ostatní konstrukce a práce, bourání</t>
  </si>
  <si>
    <t>38</t>
  </si>
  <si>
    <t>914111111</t>
  </si>
  <si>
    <t>Montáž svislé dopravní značky do velikosti 1 m2 objímkami na sloupek nebo konzolu</t>
  </si>
  <si>
    <t>-215149995</t>
  </si>
  <si>
    <t>39</t>
  </si>
  <si>
    <t>40445555</t>
  </si>
  <si>
    <t>značka dopravní svislá retroreflexní fólie tř 1 Al prolis 500x700mm</t>
  </si>
  <si>
    <t>-2090062369</t>
  </si>
  <si>
    <t>40</t>
  </si>
  <si>
    <t>914511111</t>
  </si>
  <si>
    <t>Montáž sloupku dopravních značek délky do 3,5 m s betonovým základem</t>
  </si>
  <si>
    <t>-121232880</t>
  </si>
  <si>
    <t>41</t>
  </si>
  <si>
    <t>40445225</t>
  </si>
  <si>
    <t>sloupek pro dopravní značku Zn D 60mm v 3,5m</t>
  </si>
  <si>
    <t>-854045926</t>
  </si>
  <si>
    <t>42</t>
  </si>
  <si>
    <t>914511112</t>
  </si>
  <si>
    <t>Montáž sloupku dopravních značek délky do 3,5 m s betonovým základem a patkou</t>
  </si>
  <si>
    <t>-247144690</t>
  </si>
  <si>
    <t>43</t>
  </si>
  <si>
    <t>40445240</t>
  </si>
  <si>
    <t>patka pro sloupek Al D 60mm</t>
  </si>
  <si>
    <t>-1249005247</t>
  </si>
  <si>
    <t>44</t>
  </si>
  <si>
    <t>40445253</t>
  </si>
  <si>
    <t>víčko plastové na sloupek D 60mm</t>
  </si>
  <si>
    <t>705021911</t>
  </si>
  <si>
    <t>45</t>
  </si>
  <si>
    <t>915231111</t>
  </si>
  <si>
    <t>Vodorovné dopravní značení přechody pro chodce, šipky, symboly bílý plast</t>
  </si>
  <si>
    <t>1356718225</t>
  </si>
  <si>
    <t>46</t>
  </si>
  <si>
    <t>915621111</t>
  </si>
  <si>
    <t>Předznačení vodorovného plošného značení</t>
  </si>
  <si>
    <t>27105044</t>
  </si>
  <si>
    <t>47</t>
  </si>
  <si>
    <t>916131213</t>
  </si>
  <si>
    <t>Osazení silničního obrubníku betonového stojatého s boční opěrou do lože z betonu prostého</t>
  </si>
  <si>
    <t>1067910545</t>
  </si>
  <si>
    <t>48</t>
  </si>
  <si>
    <t>59217035R2</t>
  </si>
  <si>
    <t>obrubník betonový obloukový vnější 780x150x250mm - R1</t>
  </si>
  <si>
    <t>ks</t>
  </si>
  <si>
    <t>-1155098230</t>
  </si>
  <si>
    <t>49</t>
  </si>
  <si>
    <t>59217035R6</t>
  </si>
  <si>
    <t>obrubník betonový roh vnitřní 400/400x150x250mm</t>
  </si>
  <si>
    <t>820378537</t>
  </si>
  <si>
    <t>50</t>
  </si>
  <si>
    <t>59217031</t>
  </si>
  <si>
    <t>obrubník betonový silniční 1000x150x250mm</t>
  </si>
  <si>
    <t>-75238328</t>
  </si>
  <si>
    <t>51</t>
  </si>
  <si>
    <t>59217026</t>
  </si>
  <si>
    <t>obrubník betonový silniční 500x150x250mm</t>
  </si>
  <si>
    <t>-776120963</t>
  </si>
  <si>
    <t>52</t>
  </si>
  <si>
    <t>59217029</t>
  </si>
  <si>
    <t>obrubník betonový silniční nájezdový 1000x150x150mm</t>
  </si>
  <si>
    <t>1116849995</t>
  </si>
  <si>
    <t>53</t>
  </si>
  <si>
    <t>59217030</t>
  </si>
  <si>
    <t>obrubník betonový silniční přechodový 1000x150x150-250mm</t>
  </si>
  <si>
    <t>-645297721</t>
  </si>
  <si>
    <t>54</t>
  </si>
  <si>
    <t>916231213</t>
  </si>
  <si>
    <t>Osazení chodníkového obrubníku betonového stojatého s boční opěrou do lože z betonu prostého</t>
  </si>
  <si>
    <t>665011441</t>
  </si>
  <si>
    <t>55</t>
  </si>
  <si>
    <t>59217016</t>
  </si>
  <si>
    <t>obrubník betonový chodníkový 1000x80x250mm</t>
  </si>
  <si>
    <t>1821455842</t>
  </si>
  <si>
    <t>56</t>
  </si>
  <si>
    <t>919726123R1</t>
  </si>
  <si>
    <t>Geotextilie pro ochranu a zachycení ropných látek netkaná měrná hmotnost 400 g/m2</t>
  </si>
  <si>
    <t>374230427</t>
  </si>
  <si>
    <t>57</t>
  </si>
  <si>
    <t>919735112</t>
  </si>
  <si>
    <t>Řezání stávajícího živičného krytu hl do 100 mm</t>
  </si>
  <si>
    <t>-811959900</t>
  </si>
  <si>
    <t>58</t>
  </si>
  <si>
    <t>919735113</t>
  </si>
  <si>
    <t>Řezání stávajícího živičného krytu hl do 150 mm</t>
  </si>
  <si>
    <t>134357114</t>
  </si>
  <si>
    <t>59</t>
  </si>
  <si>
    <t>966006132</t>
  </si>
  <si>
    <t>Odstranění značek dopravních nebo orientačních se sloupky s betonovými patkami</t>
  </si>
  <si>
    <t>-1019677782</t>
  </si>
  <si>
    <t>60</t>
  </si>
  <si>
    <t>966006211</t>
  </si>
  <si>
    <t>Odstranění svislých dopravních značek ze sloupů, sloupků nebo konzol</t>
  </si>
  <si>
    <t>-227962461</t>
  </si>
  <si>
    <t>61</t>
  </si>
  <si>
    <t>966006261</t>
  </si>
  <si>
    <t>Odstranění zpomalovacího plastového prahu</t>
  </si>
  <si>
    <t>993661228</t>
  </si>
  <si>
    <t>997</t>
  </si>
  <si>
    <t>Přesun sutě</t>
  </si>
  <si>
    <t>62</t>
  </si>
  <si>
    <t>997013813</t>
  </si>
  <si>
    <t>Poplatek za uložení na skládce (skládkovné) stavebního odpadu z plastických hmot kód odpadu 17 02 03</t>
  </si>
  <si>
    <t>-869446102</t>
  </si>
  <si>
    <t>63</t>
  </si>
  <si>
    <t>997221551</t>
  </si>
  <si>
    <t>Vodorovná doprava suti ze sypkých materiálů do 1 km</t>
  </si>
  <si>
    <t>-1924963630</t>
  </si>
  <si>
    <t>64</t>
  </si>
  <si>
    <t>997221559</t>
  </si>
  <si>
    <t>Příplatek ZKD 1 km u vodorovné dopravy suti ze sypkých materiálů</t>
  </si>
  <si>
    <t>-1594534128</t>
  </si>
  <si>
    <t>2019,582*9</t>
  </si>
  <si>
    <t>65</t>
  </si>
  <si>
    <t>997221815</t>
  </si>
  <si>
    <t>Poplatek za uložení na skládce (skládkovné) stavebního odpadu betonového kód odpadu 170 101</t>
  </si>
  <si>
    <t>-992626230</t>
  </si>
  <si>
    <t>10,92+1,3+143,5+5+0,492+0,032</t>
  </si>
  <si>
    <t>66</t>
  </si>
  <si>
    <t>997221845</t>
  </si>
  <si>
    <t>Poplatek za uložení na skládce (skládkovné) odpadu asfaltového bez dehtu kód odpadu 170 302</t>
  </si>
  <si>
    <t>815499226</t>
  </si>
  <si>
    <t>12,1+954,32</t>
  </si>
  <si>
    <t>67</t>
  </si>
  <si>
    <t>997221855</t>
  </si>
  <si>
    <t>Poplatek za uložení na skládce (skládkovné) zeminy a kameniva kód odpadu 170 504</t>
  </si>
  <si>
    <t>1166172501</t>
  </si>
  <si>
    <t>998</t>
  </si>
  <si>
    <t>Přesun hmot</t>
  </si>
  <si>
    <t>68</t>
  </si>
  <si>
    <t>998225111</t>
  </si>
  <si>
    <t>Přesun hmot pro pozemní komunikace s krytem z kamene, monolitickým betonovým nebo živičným</t>
  </si>
  <si>
    <t>756375036</t>
  </si>
  <si>
    <t>SO 301 - Dešťová kanalizace</t>
  </si>
  <si>
    <t xml:space="preserve">    4 - Vodorovné konstrukce</t>
  </si>
  <si>
    <t>131201202</t>
  </si>
  <si>
    <t>Hloubení jam zapažených v hornině tř. 3 objemu do 1000 m3</t>
  </si>
  <si>
    <t>-992743315</t>
  </si>
  <si>
    <t>131201209</t>
  </si>
  <si>
    <t>Příplatek za lepivost u hloubení jam zapažených v hornině tř. 3</t>
  </si>
  <si>
    <t>7331926</t>
  </si>
  <si>
    <t>132201202</t>
  </si>
  <si>
    <t>Hloubení rýh š do 2000 mm v hornině tř. 3 objemu do 1000 m3</t>
  </si>
  <si>
    <t>-1446090015</t>
  </si>
  <si>
    <t>132201209</t>
  </si>
  <si>
    <t>Příplatek za lepivost k hloubení rýh š do 2000 mm v hornině tř. 3</t>
  </si>
  <si>
    <t>-1516278361</t>
  </si>
  <si>
    <t>151101101</t>
  </si>
  <si>
    <t>Zřízení příložného pažení a rozepření stěn rýh hl do 2 m</t>
  </si>
  <si>
    <t>1687555172</t>
  </si>
  <si>
    <t>151101111</t>
  </si>
  <si>
    <t>Odstranění příložného pažení a rozepření stěn rýh hl do 2 m</t>
  </si>
  <si>
    <t>-439663601</t>
  </si>
  <si>
    <t>161101101</t>
  </si>
  <si>
    <t>Svislé přemístění výkopku z horniny tř. 1 až 4 hl výkopu do 2,5 m</t>
  </si>
  <si>
    <t>248400567</t>
  </si>
  <si>
    <t>89,6+792,75</t>
  </si>
  <si>
    <t>1015107346</t>
  </si>
  <si>
    <t>(537,24+230)*2</t>
  </si>
  <si>
    <t>335725051</t>
  </si>
  <si>
    <t>89,6+792,75-767,24</t>
  </si>
  <si>
    <t>167151111</t>
  </si>
  <si>
    <t>Nakládání výkopku z hornin třídy těžitelnosti I skupiny 1 až 3 přes 100 m3</t>
  </si>
  <si>
    <t>170872965</t>
  </si>
  <si>
    <t>537,24+230</t>
  </si>
  <si>
    <t>171101103</t>
  </si>
  <si>
    <t>Uložení sypaniny z hornin soudržných do násypů zhutněných do 100 % PS</t>
  </si>
  <si>
    <t>-479027054</t>
  </si>
  <si>
    <t>1,93+44,4+5,28+17,71+77,28+136,57+4,47+132,66+5,61+19,32+113,4+3,73+102,71+3,17+97,98+1,02-230</t>
  </si>
  <si>
    <t>175151101</t>
  </si>
  <si>
    <t>Obsypání potrubí strojně sypaninou bez prohození, uloženou do 3 m</t>
  </si>
  <si>
    <t>-892894802</t>
  </si>
  <si>
    <t>P</t>
  </si>
  <si>
    <t>Poznámka k položce:
Bude použit vykopaný materiál, který bude zbaven větších a ostrých kamenů</t>
  </si>
  <si>
    <t>30491452</t>
  </si>
  <si>
    <t>89,6+792,75-537,24-230</t>
  </si>
  <si>
    <t>945211153</t>
  </si>
  <si>
    <t>115,11*1,6</t>
  </si>
  <si>
    <t>Vodorovné konstrukce</t>
  </si>
  <si>
    <t>451573111</t>
  </si>
  <si>
    <t>Lože pod potrubí otevřený výkop ze štěrkopísku</t>
  </si>
  <si>
    <t>-416472479</t>
  </si>
  <si>
    <t>0,1*(20*0,56+62*0,6+20*0,715+320*0,9)</t>
  </si>
  <si>
    <t>871315231</t>
  </si>
  <si>
    <t>Kanalizační potrubí z tvrdého PVC jednovrstvé tuhost třídy SN10 DN 160</t>
  </si>
  <si>
    <t>1103742997</t>
  </si>
  <si>
    <t>Poznámka k položce:
Včetně potřebných tvarovek</t>
  </si>
  <si>
    <t>871355231</t>
  </si>
  <si>
    <t>Kanalizační potrubí z tvrdého PVC jednovrstvé tuhost třídy SN10 DN 200</t>
  </si>
  <si>
    <t>-44527996</t>
  </si>
  <si>
    <t>871375231</t>
  </si>
  <si>
    <t>Kanalizační potrubí z tvrdého PVC jednovrstvé tuhost třídy SN10 DN 315</t>
  </si>
  <si>
    <t>-1484203308</t>
  </si>
  <si>
    <t>871425231</t>
  </si>
  <si>
    <t>Kanalizační potrubí z tvrdého PVC jednovrstvé tuhost třídy SN10 DN 500</t>
  </si>
  <si>
    <t>1614501198</t>
  </si>
  <si>
    <t>892351111</t>
  </si>
  <si>
    <t>Tlaková zkouška vodou potrubí DN 150 nebo 200</t>
  </si>
  <si>
    <t>588644141</t>
  </si>
  <si>
    <t>892381111</t>
  </si>
  <si>
    <t>Tlaková zkouška vodou potrubí DN 250, DN 300 nebo 350</t>
  </si>
  <si>
    <t>-497976194</t>
  </si>
  <si>
    <t>892421111</t>
  </si>
  <si>
    <t>Tlaková zkouška vodou potrubí DN 400 nebo 500</t>
  </si>
  <si>
    <t>-1105754897</t>
  </si>
  <si>
    <t>89441114R1</t>
  </si>
  <si>
    <t>Dodávka a montáž šachet kanalizačních z betonových dílců dle PD</t>
  </si>
  <si>
    <t>-1356286945</t>
  </si>
  <si>
    <t>89594111R1</t>
  </si>
  <si>
    <t>Dodávka a montáž vpusti kanalizační uliční z betonových dílců typ UV-50 normální</t>
  </si>
  <si>
    <t>1601434248</t>
  </si>
  <si>
    <t>89594111R2</t>
  </si>
  <si>
    <t>Dodávka a montáž vpusti kanalizační obrubníkové z betonových dílců typ UV-50 normální</t>
  </si>
  <si>
    <t>-1025014961</t>
  </si>
  <si>
    <t>899722114</t>
  </si>
  <si>
    <t>Krytí potrubí z plastů výstražnou fólií z PVC 40 cm</t>
  </si>
  <si>
    <t>2043823570</t>
  </si>
  <si>
    <t>998276101</t>
  </si>
  <si>
    <t>Přesun hmot pro trubní vedení z trub z plastických hmot otevřený výkop</t>
  </si>
  <si>
    <t>909645427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</si>
</sst>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36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38</v>
      </c>
      <c r="AO20" s="20"/>
      <c r="AP20" s="20"/>
      <c r="AQ20" s="20"/>
      <c r="AR20" s="18"/>
      <c r="BE20" s="29"/>
      <c r="BS20" s="15" t="s">
        <v>34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54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55</v>
      </c>
      <c r="AI60" s="40"/>
      <c r="AJ60" s="40"/>
      <c r="AK60" s="40"/>
      <c r="AL60" s="40"/>
      <c r="AM60" s="62" t="s">
        <v>56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57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58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55</v>
      </c>
      <c r="AI75" s="40"/>
      <c r="AJ75" s="40"/>
      <c r="AK75" s="40"/>
      <c r="AL75" s="40"/>
      <c r="AM75" s="62" t="s">
        <v>56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P152018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Stavební úpravy komunikace a nová dešťová kanalizace v ulici Slovenská, Sokolov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Sokolov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31. 7. 2019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Sokolov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32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60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30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35</v>
      </c>
      <c r="AJ90" s="38"/>
      <c r="AK90" s="38"/>
      <c r="AL90" s="38"/>
      <c r="AM90" s="78" t="str">
        <f>IF(E20="","",E20)</f>
        <v>GEOprojectKV s.r.o.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61</v>
      </c>
      <c r="D92" s="92"/>
      <c r="E92" s="92"/>
      <c r="F92" s="92"/>
      <c r="G92" s="92"/>
      <c r="H92" s="93"/>
      <c r="I92" s="94" t="s">
        <v>62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63</v>
      </c>
      <c r="AH92" s="92"/>
      <c r="AI92" s="92"/>
      <c r="AJ92" s="92"/>
      <c r="AK92" s="92"/>
      <c r="AL92" s="92"/>
      <c r="AM92" s="92"/>
      <c r="AN92" s="94" t="s">
        <v>64</v>
      </c>
      <c r="AO92" s="92"/>
      <c r="AP92" s="96"/>
      <c r="AQ92" s="97" t="s">
        <v>65</v>
      </c>
      <c r="AR92" s="42"/>
      <c r="AS92" s="98" t="s">
        <v>66</v>
      </c>
      <c r="AT92" s="99" t="s">
        <v>67</v>
      </c>
      <c r="AU92" s="99" t="s">
        <v>68</v>
      </c>
      <c r="AV92" s="99" t="s">
        <v>69</v>
      </c>
      <c r="AW92" s="99" t="s">
        <v>70</v>
      </c>
      <c r="AX92" s="99" t="s">
        <v>71</v>
      </c>
      <c r="AY92" s="99" t="s">
        <v>72</v>
      </c>
      <c r="AZ92" s="99" t="s">
        <v>73</v>
      </c>
      <c r="BA92" s="99" t="s">
        <v>74</v>
      </c>
      <c r="BB92" s="99" t="s">
        <v>75</v>
      </c>
      <c r="BC92" s="99" t="s">
        <v>76</v>
      </c>
      <c r="BD92" s="100" t="s">
        <v>77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78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ROUND(SUM(AS95:AS96),2)</f>
        <v>0</v>
      </c>
      <c r="AT94" s="112">
        <f>ROUND(SUM(AV94:AW94),2)</f>
        <v>0</v>
      </c>
      <c r="AU94" s="113">
        <f>ROUND(SUM(AU95:AU96),5)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ROUND(SUM(AZ95:AZ96),2)</f>
        <v>0</v>
      </c>
      <c r="BA94" s="112">
        <f>ROUND(SUM(BA95:BA96),2)</f>
        <v>0</v>
      </c>
      <c r="BB94" s="112">
        <f>ROUND(SUM(BB95:BB96),2)</f>
        <v>0</v>
      </c>
      <c r="BC94" s="112">
        <f>ROUND(SUM(BC95:BC96),2)</f>
        <v>0</v>
      </c>
      <c r="BD94" s="114">
        <f>ROUND(SUM(BD95:BD96),2)</f>
        <v>0</v>
      </c>
      <c r="BE94" s="6"/>
      <c r="BS94" s="115" t="s">
        <v>79</v>
      </c>
      <c r="BT94" s="115" t="s">
        <v>80</v>
      </c>
      <c r="BU94" s="116" t="s">
        <v>81</v>
      </c>
      <c r="BV94" s="115" t="s">
        <v>82</v>
      </c>
      <c r="BW94" s="115" t="s">
        <v>5</v>
      </c>
      <c r="BX94" s="115" t="s">
        <v>83</v>
      </c>
      <c r="CL94" s="115" t="s">
        <v>1</v>
      </c>
    </row>
    <row r="95" spans="1:91" s="7" customFormat="1" ht="16.5" customHeight="1">
      <c r="A95" s="117" t="s">
        <v>84</v>
      </c>
      <c r="B95" s="118"/>
      <c r="C95" s="119"/>
      <c r="D95" s="120" t="s">
        <v>85</v>
      </c>
      <c r="E95" s="120"/>
      <c r="F95" s="120"/>
      <c r="G95" s="120"/>
      <c r="H95" s="120"/>
      <c r="I95" s="121"/>
      <c r="J95" s="120" t="s">
        <v>86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101 - Komunikace a zpe...'!J32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87</v>
      </c>
      <c r="AR95" s="124"/>
      <c r="AS95" s="125">
        <v>0</v>
      </c>
      <c r="AT95" s="126">
        <f>ROUND(SUM(AV95:AW95),2)</f>
        <v>0</v>
      </c>
      <c r="AU95" s="127">
        <f>'SO 101 - Komunikace a zpe...'!P133</f>
        <v>0</v>
      </c>
      <c r="AV95" s="126">
        <f>'SO 101 - Komunikace a zpe...'!J35</f>
        <v>0</v>
      </c>
      <c r="AW95" s="126">
        <f>'SO 101 - Komunikace a zpe...'!J36</f>
        <v>0</v>
      </c>
      <c r="AX95" s="126">
        <f>'SO 101 - Komunikace a zpe...'!J37</f>
        <v>0</v>
      </c>
      <c r="AY95" s="126">
        <f>'SO 101 - Komunikace a zpe...'!J38</f>
        <v>0</v>
      </c>
      <c r="AZ95" s="126">
        <f>'SO 101 - Komunikace a zpe...'!F35</f>
        <v>0</v>
      </c>
      <c r="BA95" s="126">
        <f>'SO 101 - Komunikace a zpe...'!F36</f>
        <v>0</v>
      </c>
      <c r="BB95" s="126">
        <f>'SO 101 - Komunikace a zpe...'!F37</f>
        <v>0</v>
      </c>
      <c r="BC95" s="126">
        <f>'SO 101 - Komunikace a zpe...'!F38</f>
        <v>0</v>
      </c>
      <c r="BD95" s="128">
        <f>'SO 101 - Komunikace a zpe...'!F39</f>
        <v>0</v>
      </c>
      <c r="BE95" s="7"/>
      <c r="BT95" s="129" t="s">
        <v>88</v>
      </c>
      <c r="BV95" s="129" t="s">
        <v>82</v>
      </c>
      <c r="BW95" s="129" t="s">
        <v>89</v>
      </c>
      <c r="BX95" s="129" t="s">
        <v>5</v>
      </c>
      <c r="CL95" s="129" t="s">
        <v>1</v>
      </c>
      <c r="CM95" s="129" t="s">
        <v>90</v>
      </c>
    </row>
    <row r="96" spans="1:91" s="7" customFormat="1" ht="16.5" customHeight="1">
      <c r="A96" s="117" t="s">
        <v>84</v>
      </c>
      <c r="B96" s="118"/>
      <c r="C96" s="119"/>
      <c r="D96" s="120" t="s">
        <v>91</v>
      </c>
      <c r="E96" s="120"/>
      <c r="F96" s="120"/>
      <c r="G96" s="120"/>
      <c r="H96" s="120"/>
      <c r="I96" s="121"/>
      <c r="J96" s="120" t="s">
        <v>92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 301 - Dešťová kanalizace'!J32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87</v>
      </c>
      <c r="AR96" s="124"/>
      <c r="AS96" s="130">
        <v>0</v>
      </c>
      <c r="AT96" s="131">
        <f>ROUND(SUM(AV96:AW96),2)</f>
        <v>0</v>
      </c>
      <c r="AU96" s="132">
        <f>'SO 301 - Dešťová kanalizace'!P131</f>
        <v>0</v>
      </c>
      <c r="AV96" s="131">
        <f>'SO 301 - Dešťová kanalizace'!J35</f>
        <v>0</v>
      </c>
      <c r="AW96" s="131">
        <f>'SO 301 - Dešťová kanalizace'!J36</f>
        <v>0</v>
      </c>
      <c r="AX96" s="131">
        <f>'SO 301 - Dešťová kanalizace'!J37</f>
        <v>0</v>
      </c>
      <c r="AY96" s="131">
        <f>'SO 301 - Dešťová kanalizace'!J38</f>
        <v>0</v>
      </c>
      <c r="AZ96" s="131">
        <f>'SO 301 - Dešťová kanalizace'!F35</f>
        <v>0</v>
      </c>
      <c r="BA96" s="131">
        <f>'SO 301 - Dešťová kanalizace'!F36</f>
        <v>0</v>
      </c>
      <c r="BB96" s="131">
        <f>'SO 301 - Dešťová kanalizace'!F37</f>
        <v>0</v>
      </c>
      <c r="BC96" s="131">
        <f>'SO 301 - Dešťová kanalizace'!F38</f>
        <v>0</v>
      </c>
      <c r="BD96" s="133">
        <f>'SO 301 - Dešťová kanalizace'!F39</f>
        <v>0</v>
      </c>
      <c r="BE96" s="7"/>
      <c r="BT96" s="129" t="s">
        <v>88</v>
      </c>
      <c r="BV96" s="129" t="s">
        <v>82</v>
      </c>
      <c r="BW96" s="129" t="s">
        <v>93</v>
      </c>
      <c r="BX96" s="129" t="s">
        <v>5</v>
      </c>
      <c r="CL96" s="129" t="s">
        <v>1</v>
      </c>
      <c r="CM96" s="129" t="s">
        <v>90</v>
      </c>
    </row>
    <row r="97" spans="1:57" s="2" customFormat="1" ht="30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sheetProtection password="CDAA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101 - Komunikace a zpe...'!C2" display="/"/>
    <hyperlink ref="A96" location="'SO 301 - Dešťová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90</v>
      </c>
    </row>
    <row r="4" spans="2:46" s="1" customFormat="1" ht="24.95" customHeight="1">
      <c r="B4" s="18"/>
      <c r="D4" s="136" t="s">
        <v>94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Stavební úpravy komunikace a nová dešťová kanalizace v ulici Slovenská, Sokolov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95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96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31. 7. 2019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36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37</v>
      </c>
      <c r="F21" s="36"/>
      <c r="G21" s="36"/>
      <c r="H21" s="36"/>
      <c r="I21" s="138" t="s">
        <v>28</v>
      </c>
      <c r="J21" s="141" t="s">
        <v>38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">
        <v>36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37</v>
      </c>
      <c r="F24" s="36"/>
      <c r="G24" s="36"/>
      <c r="H24" s="36"/>
      <c r="I24" s="138" t="s">
        <v>28</v>
      </c>
      <c r="J24" s="141" t="s">
        <v>38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39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91.25" customHeight="1">
      <c r="A27" s="143"/>
      <c r="B27" s="144"/>
      <c r="C27" s="143"/>
      <c r="D27" s="143"/>
      <c r="E27" s="145" t="s">
        <v>97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141" t="s">
        <v>98</v>
      </c>
      <c r="E30" s="36"/>
      <c r="F30" s="36"/>
      <c r="G30" s="36"/>
      <c r="H30" s="36"/>
      <c r="I30" s="36"/>
      <c r="J30" s="148">
        <f>J96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49" t="s">
        <v>99</v>
      </c>
      <c r="E31" s="36"/>
      <c r="F31" s="36"/>
      <c r="G31" s="36"/>
      <c r="H31" s="36"/>
      <c r="I31" s="36"/>
      <c r="J31" s="148">
        <f>J106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0" t="s">
        <v>40</v>
      </c>
      <c r="E32" s="36"/>
      <c r="F32" s="36"/>
      <c r="G32" s="36"/>
      <c r="H32" s="36"/>
      <c r="I32" s="36"/>
      <c r="J32" s="151">
        <f>ROUND(J30+J31,2)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47"/>
      <c r="E33" s="147"/>
      <c r="F33" s="147"/>
      <c r="G33" s="147"/>
      <c r="H33" s="147"/>
      <c r="I33" s="147"/>
      <c r="J33" s="147"/>
      <c r="K33" s="147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2" t="s">
        <v>42</v>
      </c>
      <c r="G34" s="36"/>
      <c r="H34" s="36"/>
      <c r="I34" s="152" t="s">
        <v>41</v>
      </c>
      <c r="J34" s="152" t="s">
        <v>43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53" t="s">
        <v>44</v>
      </c>
      <c r="E35" s="138" t="s">
        <v>45</v>
      </c>
      <c r="F35" s="154">
        <f>ROUND((SUM(BE106:BE113)+SUM(BE133:BE219)),2)</f>
        <v>0</v>
      </c>
      <c r="G35" s="36"/>
      <c r="H35" s="36"/>
      <c r="I35" s="155">
        <v>0.21</v>
      </c>
      <c r="J35" s="154">
        <f>ROUND(((SUM(BE106:BE113)+SUM(BE133:BE219))*I35),2)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8" t="s">
        <v>46</v>
      </c>
      <c r="F36" s="154">
        <f>ROUND((SUM(BF106:BF113)+SUM(BF133:BF219)),2)</f>
        <v>0</v>
      </c>
      <c r="G36" s="36"/>
      <c r="H36" s="36"/>
      <c r="I36" s="155">
        <v>0.15</v>
      </c>
      <c r="J36" s="154">
        <f>ROUND(((SUM(BF106:BF113)+SUM(BF133:BF219))*I36),2)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4">
        <f>ROUND((SUM(BG106:BG113)+SUM(BG133:BG219)),2)</f>
        <v>0</v>
      </c>
      <c r="G37" s="36"/>
      <c r="H37" s="36"/>
      <c r="I37" s="155">
        <v>0.21</v>
      </c>
      <c r="J37" s="154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38" t="s">
        <v>48</v>
      </c>
      <c r="F38" s="154">
        <f>ROUND((SUM(BH106:BH113)+SUM(BH133:BH219)),2)</f>
        <v>0</v>
      </c>
      <c r="G38" s="36"/>
      <c r="H38" s="36"/>
      <c r="I38" s="155">
        <v>0.15</v>
      </c>
      <c r="J38" s="154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38" t="s">
        <v>49</v>
      </c>
      <c r="F39" s="154">
        <f>ROUND((SUM(BI106:BI113)+SUM(BI133:BI219)),2)</f>
        <v>0</v>
      </c>
      <c r="G39" s="36"/>
      <c r="H39" s="36"/>
      <c r="I39" s="155">
        <v>0</v>
      </c>
      <c r="J39" s="154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56"/>
      <c r="D41" s="157" t="s">
        <v>50</v>
      </c>
      <c r="E41" s="158"/>
      <c r="F41" s="158"/>
      <c r="G41" s="159" t="s">
        <v>51</v>
      </c>
      <c r="H41" s="160" t="s">
        <v>52</v>
      </c>
      <c r="I41" s="158"/>
      <c r="J41" s="161">
        <f>SUM(J32:J39)</f>
        <v>0</v>
      </c>
      <c r="K41" s="162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4" t="str">
        <f>E7</f>
        <v>Stavební úpravy komunikace a nová dešťová kanalizace v ulici Slovenská, Sokolov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95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101 - Komunikace a zpevněné plochy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Sokolov</v>
      </c>
      <c r="G89" s="38"/>
      <c r="H89" s="38"/>
      <c r="I89" s="30" t="s">
        <v>22</v>
      </c>
      <c r="J89" s="77" t="str">
        <f>IF(J12="","",J12)</f>
        <v>31. 7. 2019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Sokolov</v>
      </c>
      <c r="G91" s="38"/>
      <c r="H91" s="38"/>
      <c r="I91" s="30" t="s">
        <v>32</v>
      </c>
      <c r="J91" s="34" t="str">
        <f>E21</f>
        <v>GEOprojectKV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>GEOprojectKV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5" t="s">
        <v>101</v>
      </c>
      <c r="D94" s="176"/>
      <c r="E94" s="176"/>
      <c r="F94" s="176"/>
      <c r="G94" s="176"/>
      <c r="H94" s="176"/>
      <c r="I94" s="176"/>
      <c r="J94" s="177" t="s">
        <v>102</v>
      </c>
      <c r="K94" s="176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8" t="s">
        <v>103</v>
      </c>
      <c r="D96" s="38"/>
      <c r="E96" s="38"/>
      <c r="F96" s="38"/>
      <c r="G96" s="38"/>
      <c r="H96" s="38"/>
      <c r="I96" s="38"/>
      <c r="J96" s="108">
        <f>J133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104</v>
      </c>
    </row>
    <row r="97" spans="1:31" s="9" customFormat="1" ht="24.95" customHeight="1">
      <c r="A97" s="9"/>
      <c r="B97" s="179"/>
      <c r="C97" s="180"/>
      <c r="D97" s="181" t="s">
        <v>105</v>
      </c>
      <c r="E97" s="182"/>
      <c r="F97" s="182"/>
      <c r="G97" s="182"/>
      <c r="H97" s="182"/>
      <c r="I97" s="182"/>
      <c r="J97" s="183">
        <f>J134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106</v>
      </c>
      <c r="E98" s="188"/>
      <c r="F98" s="188"/>
      <c r="G98" s="188"/>
      <c r="H98" s="188"/>
      <c r="I98" s="188"/>
      <c r="J98" s="189">
        <f>J135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107</v>
      </c>
      <c r="E99" s="188"/>
      <c r="F99" s="188"/>
      <c r="G99" s="188"/>
      <c r="H99" s="188"/>
      <c r="I99" s="188"/>
      <c r="J99" s="189">
        <f>J162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108</v>
      </c>
      <c r="E100" s="188"/>
      <c r="F100" s="188"/>
      <c r="G100" s="188"/>
      <c r="H100" s="188"/>
      <c r="I100" s="188"/>
      <c r="J100" s="189">
        <f>J181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109</v>
      </c>
      <c r="E101" s="188"/>
      <c r="F101" s="188"/>
      <c r="G101" s="188"/>
      <c r="H101" s="188"/>
      <c r="I101" s="188"/>
      <c r="J101" s="189">
        <f>J183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110</v>
      </c>
      <c r="E102" s="188"/>
      <c r="F102" s="188"/>
      <c r="G102" s="188"/>
      <c r="H102" s="188"/>
      <c r="I102" s="188"/>
      <c r="J102" s="189">
        <f>J208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111</v>
      </c>
      <c r="E103" s="188"/>
      <c r="F103" s="188"/>
      <c r="G103" s="188"/>
      <c r="H103" s="188"/>
      <c r="I103" s="188"/>
      <c r="J103" s="189">
        <f>J218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9.25" customHeight="1">
      <c r="A106" s="36"/>
      <c r="B106" s="37"/>
      <c r="C106" s="178" t="s">
        <v>112</v>
      </c>
      <c r="D106" s="38"/>
      <c r="E106" s="38"/>
      <c r="F106" s="38"/>
      <c r="G106" s="38"/>
      <c r="H106" s="38"/>
      <c r="I106" s="38"/>
      <c r="J106" s="191">
        <f>ROUND(J107+J108+J109+J110+J111+J112,2)</f>
        <v>0</v>
      </c>
      <c r="K106" s="38"/>
      <c r="L106" s="61"/>
      <c r="N106" s="192" t="s">
        <v>44</v>
      </c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65" s="2" customFormat="1" ht="18" customHeight="1">
      <c r="A107" s="36"/>
      <c r="B107" s="37"/>
      <c r="C107" s="38"/>
      <c r="D107" s="193" t="s">
        <v>113</v>
      </c>
      <c r="E107" s="194"/>
      <c r="F107" s="194"/>
      <c r="G107" s="38"/>
      <c r="H107" s="38"/>
      <c r="I107" s="38"/>
      <c r="J107" s="195">
        <v>0</v>
      </c>
      <c r="K107" s="38"/>
      <c r="L107" s="196"/>
      <c r="M107" s="197"/>
      <c r="N107" s="198" t="s">
        <v>45</v>
      </c>
      <c r="O107" s="197"/>
      <c r="P107" s="197"/>
      <c r="Q107" s="197"/>
      <c r="R107" s="197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200" t="s">
        <v>114</v>
      </c>
      <c r="AZ107" s="197"/>
      <c r="BA107" s="197"/>
      <c r="BB107" s="197"/>
      <c r="BC107" s="197"/>
      <c r="BD107" s="197"/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0" t="s">
        <v>88</v>
      </c>
      <c r="BK107" s="197"/>
      <c r="BL107" s="197"/>
      <c r="BM107" s="197"/>
    </row>
    <row r="108" spans="1:65" s="2" customFormat="1" ht="18" customHeight="1">
      <c r="A108" s="36"/>
      <c r="B108" s="37"/>
      <c r="C108" s="38"/>
      <c r="D108" s="193" t="s">
        <v>115</v>
      </c>
      <c r="E108" s="194"/>
      <c r="F108" s="194"/>
      <c r="G108" s="38"/>
      <c r="H108" s="38"/>
      <c r="I108" s="38"/>
      <c r="J108" s="195">
        <v>0</v>
      </c>
      <c r="K108" s="38"/>
      <c r="L108" s="196"/>
      <c r="M108" s="197"/>
      <c r="N108" s="198" t="s">
        <v>45</v>
      </c>
      <c r="O108" s="197"/>
      <c r="P108" s="197"/>
      <c r="Q108" s="197"/>
      <c r="R108" s="197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200" t="s">
        <v>114</v>
      </c>
      <c r="AZ108" s="197"/>
      <c r="BA108" s="197"/>
      <c r="BB108" s="197"/>
      <c r="BC108" s="197"/>
      <c r="BD108" s="197"/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0" t="s">
        <v>88</v>
      </c>
      <c r="BK108" s="197"/>
      <c r="BL108" s="197"/>
      <c r="BM108" s="197"/>
    </row>
    <row r="109" spans="1:65" s="2" customFormat="1" ht="18" customHeight="1">
      <c r="A109" s="36"/>
      <c r="B109" s="37"/>
      <c r="C109" s="38"/>
      <c r="D109" s="193" t="s">
        <v>116</v>
      </c>
      <c r="E109" s="194"/>
      <c r="F109" s="194"/>
      <c r="G109" s="38"/>
      <c r="H109" s="38"/>
      <c r="I109" s="38"/>
      <c r="J109" s="195">
        <v>0</v>
      </c>
      <c r="K109" s="38"/>
      <c r="L109" s="196"/>
      <c r="M109" s="197"/>
      <c r="N109" s="198" t="s">
        <v>45</v>
      </c>
      <c r="O109" s="197"/>
      <c r="P109" s="197"/>
      <c r="Q109" s="197"/>
      <c r="R109" s="197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200" t="s">
        <v>114</v>
      </c>
      <c r="AZ109" s="197"/>
      <c r="BA109" s="197"/>
      <c r="BB109" s="197"/>
      <c r="BC109" s="197"/>
      <c r="BD109" s="197"/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0" t="s">
        <v>88</v>
      </c>
      <c r="BK109" s="197"/>
      <c r="BL109" s="197"/>
      <c r="BM109" s="197"/>
    </row>
    <row r="110" spans="1:65" s="2" customFormat="1" ht="18" customHeight="1">
      <c r="A110" s="36"/>
      <c r="B110" s="37"/>
      <c r="C110" s="38"/>
      <c r="D110" s="193" t="s">
        <v>117</v>
      </c>
      <c r="E110" s="194"/>
      <c r="F110" s="194"/>
      <c r="G110" s="38"/>
      <c r="H110" s="38"/>
      <c r="I110" s="38"/>
      <c r="J110" s="195">
        <v>0</v>
      </c>
      <c r="K110" s="38"/>
      <c r="L110" s="196"/>
      <c r="M110" s="197"/>
      <c r="N110" s="198" t="s">
        <v>45</v>
      </c>
      <c r="O110" s="197"/>
      <c r="P110" s="197"/>
      <c r="Q110" s="197"/>
      <c r="R110" s="197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200" t="s">
        <v>114</v>
      </c>
      <c r="AZ110" s="197"/>
      <c r="BA110" s="197"/>
      <c r="BB110" s="197"/>
      <c r="BC110" s="197"/>
      <c r="BD110" s="197"/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0" t="s">
        <v>88</v>
      </c>
      <c r="BK110" s="197"/>
      <c r="BL110" s="197"/>
      <c r="BM110" s="197"/>
    </row>
    <row r="111" spans="1:65" s="2" customFormat="1" ht="18" customHeight="1">
      <c r="A111" s="36"/>
      <c r="B111" s="37"/>
      <c r="C111" s="38"/>
      <c r="D111" s="193" t="s">
        <v>118</v>
      </c>
      <c r="E111" s="194"/>
      <c r="F111" s="194"/>
      <c r="G111" s="38"/>
      <c r="H111" s="38"/>
      <c r="I111" s="38"/>
      <c r="J111" s="195">
        <v>0</v>
      </c>
      <c r="K111" s="38"/>
      <c r="L111" s="196"/>
      <c r="M111" s="197"/>
      <c r="N111" s="198" t="s">
        <v>45</v>
      </c>
      <c r="O111" s="197"/>
      <c r="P111" s="197"/>
      <c r="Q111" s="197"/>
      <c r="R111" s="197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200" t="s">
        <v>114</v>
      </c>
      <c r="AZ111" s="197"/>
      <c r="BA111" s="197"/>
      <c r="BB111" s="197"/>
      <c r="BC111" s="197"/>
      <c r="BD111" s="197"/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00" t="s">
        <v>88</v>
      </c>
      <c r="BK111" s="197"/>
      <c r="BL111" s="197"/>
      <c r="BM111" s="197"/>
    </row>
    <row r="112" spans="1:65" s="2" customFormat="1" ht="18" customHeight="1">
      <c r="A112" s="36"/>
      <c r="B112" s="37"/>
      <c r="C112" s="38"/>
      <c r="D112" s="194" t="s">
        <v>119</v>
      </c>
      <c r="E112" s="38"/>
      <c r="F112" s="38"/>
      <c r="G112" s="38"/>
      <c r="H112" s="38"/>
      <c r="I112" s="38"/>
      <c r="J112" s="195">
        <f>ROUND(J30*T112,2)</f>
        <v>0</v>
      </c>
      <c r="K112" s="38"/>
      <c r="L112" s="196"/>
      <c r="M112" s="197"/>
      <c r="N112" s="198" t="s">
        <v>45</v>
      </c>
      <c r="O112" s="197"/>
      <c r="P112" s="197"/>
      <c r="Q112" s="197"/>
      <c r="R112" s="197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200" t="s">
        <v>120</v>
      </c>
      <c r="AZ112" s="197"/>
      <c r="BA112" s="197"/>
      <c r="BB112" s="197"/>
      <c r="BC112" s="197"/>
      <c r="BD112" s="197"/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00" t="s">
        <v>88</v>
      </c>
      <c r="BK112" s="197"/>
      <c r="BL112" s="197"/>
      <c r="BM112" s="197"/>
    </row>
    <row r="113" spans="1:31" s="2" customFormat="1" ht="12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9.25" customHeight="1">
      <c r="A114" s="36"/>
      <c r="B114" s="37"/>
      <c r="C114" s="202" t="s">
        <v>121</v>
      </c>
      <c r="D114" s="176"/>
      <c r="E114" s="176"/>
      <c r="F114" s="176"/>
      <c r="G114" s="176"/>
      <c r="H114" s="176"/>
      <c r="I114" s="176"/>
      <c r="J114" s="203">
        <f>ROUND(J96+J106,2)</f>
        <v>0</v>
      </c>
      <c r="K114" s="176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64"/>
      <c r="C115" s="65"/>
      <c r="D115" s="65"/>
      <c r="E115" s="65"/>
      <c r="F115" s="65"/>
      <c r="G115" s="65"/>
      <c r="H115" s="65"/>
      <c r="I115" s="65"/>
      <c r="J115" s="65"/>
      <c r="K115" s="65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9" spans="1:31" s="2" customFormat="1" ht="6.95" customHeight="1">
      <c r="A119" s="36"/>
      <c r="B119" s="66"/>
      <c r="C119" s="67"/>
      <c r="D119" s="67"/>
      <c r="E119" s="67"/>
      <c r="F119" s="67"/>
      <c r="G119" s="67"/>
      <c r="H119" s="67"/>
      <c r="I119" s="67"/>
      <c r="J119" s="67"/>
      <c r="K119" s="67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24.95" customHeight="1">
      <c r="A120" s="36"/>
      <c r="B120" s="37"/>
      <c r="C120" s="21" t="s">
        <v>122</v>
      </c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16</v>
      </c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26.25" customHeight="1">
      <c r="A123" s="36"/>
      <c r="B123" s="37"/>
      <c r="C123" s="38"/>
      <c r="D123" s="38"/>
      <c r="E123" s="174" t="str">
        <f>E7</f>
        <v>Stavební úpravy komunikace a nová dešťová kanalizace v ulici Slovenská, Sokolov</v>
      </c>
      <c r="F123" s="30"/>
      <c r="G123" s="30"/>
      <c r="H123" s="30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2" customHeight="1">
      <c r="A124" s="36"/>
      <c r="B124" s="37"/>
      <c r="C124" s="30" t="s">
        <v>95</v>
      </c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6.5" customHeight="1">
      <c r="A125" s="36"/>
      <c r="B125" s="37"/>
      <c r="C125" s="38"/>
      <c r="D125" s="38"/>
      <c r="E125" s="74" t="str">
        <f>E9</f>
        <v>SO 101 - Komunikace a zpevněné plochy</v>
      </c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2" customHeight="1">
      <c r="A127" s="36"/>
      <c r="B127" s="37"/>
      <c r="C127" s="30" t="s">
        <v>20</v>
      </c>
      <c r="D127" s="38"/>
      <c r="E127" s="38"/>
      <c r="F127" s="25" t="str">
        <f>F12</f>
        <v>Sokolov</v>
      </c>
      <c r="G127" s="38"/>
      <c r="H127" s="38"/>
      <c r="I127" s="30" t="s">
        <v>22</v>
      </c>
      <c r="J127" s="77" t="str">
        <f>IF(J12="","",J12)</f>
        <v>31. 7. 2019</v>
      </c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6.95" customHeight="1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5.15" customHeight="1">
      <c r="A129" s="36"/>
      <c r="B129" s="37"/>
      <c r="C129" s="30" t="s">
        <v>24</v>
      </c>
      <c r="D129" s="38"/>
      <c r="E129" s="38"/>
      <c r="F129" s="25" t="str">
        <f>E15</f>
        <v>Město Sokolov</v>
      </c>
      <c r="G129" s="38"/>
      <c r="H129" s="38"/>
      <c r="I129" s="30" t="s">
        <v>32</v>
      </c>
      <c r="J129" s="34" t="str">
        <f>E21</f>
        <v>GEOprojectKV s.r.o.</v>
      </c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5.15" customHeight="1">
      <c r="A130" s="36"/>
      <c r="B130" s="37"/>
      <c r="C130" s="30" t="s">
        <v>30</v>
      </c>
      <c r="D130" s="38"/>
      <c r="E130" s="38"/>
      <c r="F130" s="25" t="str">
        <f>IF(E18="","",E18)</f>
        <v>Vyplň údaj</v>
      </c>
      <c r="G130" s="38"/>
      <c r="H130" s="38"/>
      <c r="I130" s="30" t="s">
        <v>35</v>
      </c>
      <c r="J130" s="34" t="str">
        <f>E24</f>
        <v>GEOprojectKV s.r.o.</v>
      </c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0.3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11" customFormat="1" ht="29.25" customHeight="1">
      <c r="A132" s="204"/>
      <c r="B132" s="205"/>
      <c r="C132" s="206" t="s">
        <v>123</v>
      </c>
      <c r="D132" s="207" t="s">
        <v>65</v>
      </c>
      <c r="E132" s="207" t="s">
        <v>61</v>
      </c>
      <c r="F132" s="207" t="s">
        <v>62</v>
      </c>
      <c r="G132" s="207" t="s">
        <v>124</v>
      </c>
      <c r="H132" s="207" t="s">
        <v>125</v>
      </c>
      <c r="I132" s="207" t="s">
        <v>126</v>
      </c>
      <c r="J132" s="208" t="s">
        <v>102</v>
      </c>
      <c r="K132" s="209" t="s">
        <v>127</v>
      </c>
      <c r="L132" s="210"/>
      <c r="M132" s="98" t="s">
        <v>1</v>
      </c>
      <c r="N132" s="99" t="s">
        <v>44</v>
      </c>
      <c r="O132" s="99" t="s">
        <v>128</v>
      </c>
      <c r="P132" s="99" t="s">
        <v>129</v>
      </c>
      <c r="Q132" s="99" t="s">
        <v>130</v>
      </c>
      <c r="R132" s="99" t="s">
        <v>131</v>
      </c>
      <c r="S132" s="99" t="s">
        <v>132</v>
      </c>
      <c r="T132" s="100" t="s">
        <v>133</v>
      </c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</row>
    <row r="133" spans="1:63" s="2" customFormat="1" ht="22.8" customHeight="1">
      <c r="A133" s="36"/>
      <c r="B133" s="37"/>
      <c r="C133" s="105" t="s">
        <v>134</v>
      </c>
      <c r="D133" s="38"/>
      <c r="E133" s="38"/>
      <c r="F133" s="38"/>
      <c r="G133" s="38"/>
      <c r="H133" s="38"/>
      <c r="I133" s="38"/>
      <c r="J133" s="211">
        <f>BK133</f>
        <v>0</v>
      </c>
      <c r="K133" s="38"/>
      <c r="L133" s="42"/>
      <c r="M133" s="101"/>
      <c r="N133" s="212"/>
      <c r="O133" s="102"/>
      <c r="P133" s="213">
        <f>P134</f>
        <v>0</v>
      </c>
      <c r="Q133" s="102"/>
      <c r="R133" s="213">
        <f>R134</f>
        <v>2157.8458400000004</v>
      </c>
      <c r="S133" s="102"/>
      <c r="T133" s="214">
        <f>T134</f>
        <v>2019.582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79</v>
      </c>
      <c r="AU133" s="15" t="s">
        <v>104</v>
      </c>
      <c r="BK133" s="215">
        <f>BK134</f>
        <v>0</v>
      </c>
    </row>
    <row r="134" spans="1:63" s="12" customFormat="1" ht="25.9" customHeight="1">
      <c r="A134" s="12"/>
      <c r="B134" s="216"/>
      <c r="C134" s="217"/>
      <c r="D134" s="218" t="s">
        <v>79</v>
      </c>
      <c r="E134" s="219" t="s">
        <v>135</v>
      </c>
      <c r="F134" s="219" t="s">
        <v>136</v>
      </c>
      <c r="G134" s="217"/>
      <c r="H134" s="217"/>
      <c r="I134" s="220"/>
      <c r="J134" s="221">
        <f>BK134</f>
        <v>0</v>
      </c>
      <c r="K134" s="217"/>
      <c r="L134" s="222"/>
      <c r="M134" s="223"/>
      <c r="N134" s="224"/>
      <c r="O134" s="224"/>
      <c r="P134" s="225">
        <f>P135+P162+P181+P183+P208+P218</f>
        <v>0</v>
      </c>
      <c r="Q134" s="224"/>
      <c r="R134" s="225">
        <f>R135+R162+R181+R183+R208+R218</f>
        <v>2157.8458400000004</v>
      </c>
      <c r="S134" s="224"/>
      <c r="T134" s="226">
        <f>T135+T162+T181+T183+T208+T218</f>
        <v>2019.582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7" t="s">
        <v>88</v>
      </c>
      <c r="AT134" s="228" t="s">
        <v>79</v>
      </c>
      <c r="AU134" s="228" t="s">
        <v>80</v>
      </c>
      <c r="AY134" s="227" t="s">
        <v>137</v>
      </c>
      <c r="BK134" s="229">
        <f>BK135+BK162+BK181+BK183+BK208+BK218</f>
        <v>0</v>
      </c>
    </row>
    <row r="135" spans="1:63" s="12" customFormat="1" ht="22.8" customHeight="1">
      <c r="A135" s="12"/>
      <c r="B135" s="216"/>
      <c r="C135" s="217"/>
      <c r="D135" s="218" t="s">
        <v>79</v>
      </c>
      <c r="E135" s="230" t="s">
        <v>88</v>
      </c>
      <c r="F135" s="230" t="s">
        <v>138</v>
      </c>
      <c r="G135" s="217"/>
      <c r="H135" s="217"/>
      <c r="I135" s="220"/>
      <c r="J135" s="231">
        <f>BK135</f>
        <v>0</v>
      </c>
      <c r="K135" s="217"/>
      <c r="L135" s="222"/>
      <c r="M135" s="223"/>
      <c r="N135" s="224"/>
      <c r="O135" s="224"/>
      <c r="P135" s="225">
        <f>SUM(P136:P161)</f>
        <v>0</v>
      </c>
      <c r="Q135" s="224"/>
      <c r="R135" s="225">
        <f>SUM(R136:R161)</f>
        <v>0.009800000000000001</v>
      </c>
      <c r="S135" s="224"/>
      <c r="T135" s="226">
        <f>SUM(T136:T161)</f>
        <v>2018.89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7" t="s">
        <v>88</v>
      </c>
      <c r="AT135" s="228" t="s">
        <v>79</v>
      </c>
      <c r="AU135" s="228" t="s">
        <v>88</v>
      </c>
      <c r="AY135" s="227" t="s">
        <v>137</v>
      </c>
      <c r="BK135" s="229">
        <f>SUM(BK136:BK161)</f>
        <v>0</v>
      </c>
    </row>
    <row r="136" spans="1:65" s="2" customFormat="1" ht="24.15" customHeight="1">
      <c r="A136" s="36"/>
      <c r="B136" s="37"/>
      <c r="C136" s="232" t="s">
        <v>88</v>
      </c>
      <c r="D136" s="232" t="s">
        <v>139</v>
      </c>
      <c r="E136" s="233" t="s">
        <v>140</v>
      </c>
      <c r="F136" s="234" t="s">
        <v>141</v>
      </c>
      <c r="G136" s="235" t="s">
        <v>142</v>
      </c>
      <c r="H136" s="236">
        <v>42</v>
      </c>
      <c r="I136" s="237"/>
      <c r="J136" s="238">
        <f>ROUND(I136*H136,2)</f>
        <v>0</v>
      </c>
      <c r="K136" s="239"/>
      <c r="L136" s="42"/>
      <c r="M136" s="240" t="s">
        <v>1</v>
      </c>
      <c r="N136" s="241" t="s">
        <v>45</v>
      </c>
      <c r="O136" s="89"/>
      <c r="P136" s="242">
        <f>O136*H136</f>
        <v>0</v>
      </c>
      <c r="Q136" s="242">
        <v>0</v>
      </c>
      <c r="R136" s="242">
        <f>Q136*H136</f>
        <v>0</v>
      </c>
      <c r="S136" s="242">
        <v>0.26</v>
      </c>
      <c r="T136" s="243">
        <f>S136*H136</f>
        <v>10.92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4" t="s">
        <v>143</v>
      </c>
      <c r="AT136" s="244" t="s">
        <v>139</v>
      </c>
      <c r="AU136" s="244" t="s">
        <v>90</v>
      </c>
      <c r="AY136" s="15" t="s">
        <v>137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5" t="s">
        <v>88</v>
      </c>
      <c r="BK136" s="245">
        <f>ROUND(I136*H136,2)</f>
        <v>0</v>
      </c>
      <c r="BL136" s="15" t="s">
        <v>143</v>
      </c>
      <c r="BM136" s="244" t="s">
        <v>144</v>
      </c>
    </row>
    <row r="137" spans="1:65" s="2" customFormat="1" ht="24.15" customHeight="1">
      <c r="A137" s="36"/>
      <c r="B137" s="37"/>
      <c r="C137" s="232" t="s">
        <v>90</v>
      </c>
      <c r="D137" s="232" t="s">
        <v>139</v>
      </c>
      <c r="E137" s="233" t="s">
        <v>145</v>
      </c>
      <c r="F137" s="234" t="s">
        <v>146</v>
      </c>
      <c r="G137" s="235" t="s">
        <v>142</v>
      </c>
      <c r="H137" s="236">
        <v>3075</v>
      </c>
      <c r="I137" s="237"/>
      <c r="J137" s="238">
        <f>ROUND(I137*H137,2)</f>
        <v>0</v>
      </c>
      <c r="K137" s="239"/>
      <c r="L137" s="42"/>
      <c r="M137" s="240" t="s">
        <v>1</v>
      </c>
      <c r="N137" s="241" t="s">
        <v>45</v>
      </c>
      <c r="O137" s="89"/>
      <c r="P137" s="242">
        <f>O137*H137</f>
        <v>0</v>
      </c>
      <c r="Q137" s="242">
        <v>0</v>
      </c>
      <c r="R137" s="242">
        <f>Q137*H137</f>
        <v>0</v>
      </c>
      <c r="S137" s="242">
        <v>0.29</v>
      </c>
      <c r="T137" s="243">
        <f>S137*H137</f>
        <v>891.7499999999999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44" t="s">
        <v>143</v>
      </c>
      <c r="AT137" s="244" t="s">
        <v>139</v>
      </c>
      <c r="AU137" s="244" t="s">
        <v>90</v>
      </c>
      <c r="AY137" s="15" t="s">
        <v>137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5" t="s">
        <v>88</v>
      </c>
      <c r="BK137" s="245">
        <f>ROUND(I137*H137,2)</f>
        <v>0</v>
      </c>
      <c r="BL137" s="15" t="s">
        <v>143</v>
      </c>
      <c r="BM137" s="244" t="s">
        <v>147</v>
      </c>
    </row>
    <row r="138" spans="1:65" s="2" customFormat="1" ht="24.15" customHeight="1">
      <c r="A138" s="36"/>
      <c r="B138" s="37"/>
      <c r="C138" s="232" t="s">
        <v>148</v>
      </c>
      <c r="D138" s="232" t="s">
        <v>139</v>
      </c>
      <c r="E138" s="233" t="s">
        <v>149</v>
      </c>
      <c r="F138" s="234" t="s">
        <v>150</v>
      </c>
      <c r="G138" s="235" t="s">
        <v>142</v>
      </c>
      <c r="H138" s="236">
        <v>55</v>
      </c>
      <c r="I138" s="237"/>
      <c r="J138" s="238">
        <f>ROUND(I138*H138,2)</f>
        <v>0</v>
      </c>
      <c r="K138" s="239"/>
      <c r="L138" s="42"/>
      <c r="M138" s="240" t="s">
        <v>1</v>
      </c>
      <c r="N138" s="241" t="s">
        <v>45</v>
      </c>
      <c r="O138" s="89"/>
      <c r="P138" s="242">
        <f>O138*H138</f>
        <v>0</v>
      </c>
      <c r="Q138" s="242">
        <v>0</v>
      </c>
      <c r="R138" s="242">
        <f>Q138*H138</f>
        <v>0</v>
      </c>
      <c r="S138" s="242">
        <v>0.22</v>
      </c>
      <c r="T138" s="243">
        <f>S138*H138</f>
        <v>12.1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4" t="s">
        <v>143</v>
      </c>
      <c r="AT138" s="244" t="s">
        <v>139</v>
      </c>
      <c r="AU138" s="244" t="s">
        <v>90</v>
      </c>
      <c r="AY138" s="15" t="s">
        <v>137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5" t="s">
        <v>88</v>
      </c>
      <c r="BK138" s="245">
        <f>ROUND(I138*H138,2)</f>
        <v>0</v>
      </c>
      <c r="BL138" s="15" t="s">
        <v>143</v>
      </c>
      <c r="BM138" s="244" t="s">
        <v>151</v>
      </c>
    </row>
    <row r="139" spans="1:65" s="2" customFormat="1" ht="24.15" customHeight="1">
      <c r="A139" s="36"/>
      <c r="B139" s="37"/>
      <c r="C139" s="232" t="s">
        <v>143</v>
      </c>
      <c r="D139" s="232" t="s">
        <v>139</v>
      </c>
      <c r="E139" s="233" t="s">
        <v>152</v>
      </c>
      <c r="F139" s="234" t="s">
        <v>153</v>
      </c>
      <c r="G139" s="235" t="s">
        <v>142</v>
      </c>
      <c r="H139" s="236">
        <v>3020</v>
      </c>
      <c r="I139" s="237"/>
      <c r="J139" s="238">
        <f>ROUND(I139*H139,2)</f>
        <v>0</v>
      </c>
      <c r="K139" s="239"/>
      <c r="L139" s="42"/>
      <c r="M139" s="240" t="s">
        <v>1</v>
      </c>
      <c r="N139" s="241" t="s">
        <v>45</v>
      </c>
      <c r="O139" s="89"/>
      <c r="P139" s="242">
        <f>O139*H139</f>
        <v>0</v>
      </c>
      <c r="Q139" s="242">
        <v>0</v>
      </c>
      <c r="R139" s="242">
        <f>Q139*H139</f>
        <v>0</v>
      </c>
      <c r="S139" s="242">
        <v>0.316</v>
      </c>
      <c r="T139" s="243">
        <f>S139*H139</f>
        <v>954.32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4" t="s">
        <v>143</v>
      </c>
      <c r="AT139" s="244" t="s">
        <v>139</v>
      </c>
      <c r="AU139" s="244" t="s">
        <v>90</v>
      </c>
      <c r="AY139" s="15" t="s">
        <v>137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15" t="s">
        <v>88</v>
      </c>
      <c r="BK139" s="245">
        <f>ROUND(I139*H139,2)</f>
        <v>0</v>
      </c>
      <c r="BL139" s="15" t="s">
        <v>143</v>
      </c>
      <c r="BM139" s="244" t="s">
        <v>154</v>
      </c>
    </row>
    <row r="140" spans="1:65" s="2" customFormat="1" ht="24.15" customHeight="1">
      <c r="A140" s="36"/>
      <c r="B140" s="37"/>
      <c r="C140" s="232" t="s">
        <v>155</v>
      </c>
      <c r="D140" s="232" t="s">
        <v>139</v>
      </c>
      <c r="E140" s="233" t="s">
        <v>156</v>
      </c>
      <c r="F140" s="234" t="s">
        <v>157</v>
      </c>
      <c r="G140" s="235" t="s">
        <v>142</v>
      </c>
      <c r="H140" s="236">
        <v>4</v>
      </c>
      <c r="I140" s="237"/>
      <c r="J140" s="238">
        <f>ROUND(I140*H140,2)</f>
        <v>0</v>
      </c>
      <c r="K140" s="239"/>
      <c r="L140" s="42"/>
      <c r="M140" s="240" t="s">
        <v>1</v>
      </c>
      <c r="N140" s="241" t="s">
        <v>45</v>
      </c>
      <c r="O140" s="89"/>
      <c r="P140" s="242">
        <f>O140*H140</f>
        <v>0</v>
      </c>
      <c r="Q140" s="242">
        <v>0</v>
      </c>
      <c r="R140" s="242">
        <f>Q140*H140</f>
        <v>0</v>
      </c>
      <c r="S140" s="242">
        <v>0.325</v>
      </c>
      <c r="T140" s="243">
        <f>S140*H140</f>
        <v>1.3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4" t="s">
        <v>143</v>
      </c>
      <c r="AT140" s="244" t="s">
        <v>139</v>
      </c>
      <c r="AU140" s="244" t="s">
        <v>90</v>
      </c>
      <c r="AY140" s="15" t="s">
        <v>137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5" t="s">
        <v>88</v>
      </c>
      <c r="BK140" s="245">
        <f>ROUND(I140*H140,2)</f>
        <v>0</v>
      </c>
      <c r="BL140" s="15" t="s">
        <v>143</v>
      </c>
      <c r="BM140" s="244" t="s">
        <v>158</v>
      </c>
    </row>
    <row r="141" spans="1:65" s="2" customFormat="1" ht="16.5" customHeight="1">
      <c r="A141" s="36"/>
      <c r="B141" s="37"/>
      <c r="C141" s="232" t="s">
        <v>159</v>
      </c>
      <c r="D141" s="232" t="s">
        <v>139</v>
      </c>
      <c r="E141" s="233" t="s">
        <v>160</v>
      </c>
      <c r="F141" s="234" t="s">
        <v>161</v>
      </c>
      <c r="G141" s="235" t="s">
        <v>162</v>
      </c>
      <c r="H141" s="236">
        <v>700</v>
      </c>
      <c r="I141" s="237"/>
      <c r="J141" s="238">
        <f>ROUND(I141*H141,2)</f>
        <v>0</v>
      </c>
      <c r="K141" s="239"/>
      <c r="L141" s="42"/>
      <c r="M141" s="240" t="s">
        <v>1</v>
      </c>
      <c r="N141" s="241" t="s">
        <v>45</v>
      </c>
      <c r="O141" s="89"/>
      <c r="P141" s="242">
        <f>O141*H141</f>
        <v>0</v>
      </c>
      <c r="Q141" s="242">
        <v>0</v>
      </c>
      <c r="R141" s="242">
        <f>Q141*H141</f>
        <v>0</v>
      </c>
      <c r="S141" s="242">
        <v>0.205</v>
      </c>
      <c r="T141" s="243">
        <f>S141*H141</f>
        <v>143.5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4" t="s">
        <v>143</v>
      </c>
      <c r="AT141" s="244" t="s">
        <v>139</v>
      </c>
      <c r="AU141" s="244" t="s">
        <v>90</v>
      </c>
      <c r="AY141" s="15" t="s">
        <v>137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15" t="s">
        <v>88</v>
      </c>
      <c r="BK141" s="245">
        <f>ROUND(I141*H141,2)</f>
        <v>0</v>
      </c>
      <c r="BL141" s="15" t="s">
        <v>143</v>
      </c>
      <c r="BM141" s="244" t="s">
        <v>163</v>
      </c>
    </row>
    <row r="142" spans="1:65" s="2" customFormat="1" ht="16.5" customHeight="1">
      <c r="A142" s="36"/>
      <c r="B142" s="37"/>
      <c r="C142" s="232" t="s">
        <v>164</v>
      </c>
      <c r="D142" s="232" t="s">
        <v>139</v>
      </c>
      <c r="E142" s="233" t="s">
        <v>165</v>
      </c>
      <c r="F142" s="234" t="s">
        <v>166</v>
      </c>
      <c r="G142" s="235" t="s">
        <v>162</v>
      </c>
      <c r="H142" s="236">
        <v>125</v>
      </c>
      <c r="I142" s="237"/>
      <c r="J142" s="238">
        <f>ROUND(I142*H142,2)</f>
        <v>0</v>
      </c>
      <c r="K142" s="239"/>
      <c r="L142" s="42"/>
      <c r="M142" s="240" t="s">
        <v>1</v>
      </c>
      <c r="N142" s="241" t="s">
        <v>45</v>
      </c>
      <c r="O142" s="89"/>
      <c r="P142" s="242">
        <f>O142*H142</f>
        <v>0</v>
      </c>
      <c r="Q142" s="242">
        <v>0</v>
      </c>
      <c r="R142" s="242">
        <f>Q142*H142</f>
        <v>0</v>
      </c>
      <c r="S142" s="242">
        <v>0.04</v>
      </c>
      <c r="T142" s="243">
        <f>S142*H142</f>
        <v>5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4" t="s">
        <v>143</v>
      </c>
      <c r="AT142" s="244" t="s">
        <v>139</v>
      </c>
      <c r="AU142" s="244" t="s">
        <v>90</v>
      </c>
      <c r="AY142" s="15" t="s">
        <v>137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5" t="s">
        <v>88</v>
      </c>
      <c r="BK142" s="245">
        <f>ROUND(I142*H142,2)</f>
        <v>0</v>
      </c>
      <c r="BL142" s="15" t="s">
        <v>143</v>
      </c>
      <c r="BM142" s="244" t="s">
        <v>167</v>
      </c>
    </row>
    <row r="143" spans="1:65" s="2" customFormat="1" ht="21.75" customHeight="1">
      <c r="A143" s="36"/>
      <c r="B143" s="37"/>
      <c r="C143" s="232" t="s">
        <v>168</v>
      </c>
      <c r="D143" s="232" t="s">
        <v>139</v>
      </c>
      <c r="E143" s="233" t="s">
        <v>169</v>
      </c>
      <c r="F143" s="234" t="s">
        <v>170</v>
      </c>
      <c r="G143" s="235" t="s">
        <v>171</v>
      </c>
      <c r="H143" s="236">
        <v>82</v>
      </c>
      <c r="I143" s="237"/>
      <c r="J143" s="238">
        <f>ROUND(I143*H143,2)</f>
        <v>0</v>
      </c>
      <c r="K143" s="239"/>
      <c r="L143" s="42"/>
      <c r="M143" s="240" t="s">
        <v>1</v>
      </c>
      <c r="N143" s="241" t="s">
        <v>45</v>
      </c>
      <c r="O143" s="89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4" t="s">
        <v>143</v>
      </c>
      <c r="AT143" s="244" t="s">
        <v>139</v>
      </c>
      <c r="AU143" s="244" t="s">
        <v>90</v>
      </c>
      <c r="AY143" s="15" t="s">
        <v>137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5" t="s">
        <v>88</v>
      </c>
      <c r="BK143" s="245">
        <f>ROUND(I143*H143,2)</f>
        <v>0</v>
      </c>
      <c r="BL143" s="15" t="s">
        <v>143</v>
      </c>
      <c r="BM143" s="244" t="s">
        <v>172</v>
      </c>
    </row>
    <row r="144" spans="1:65" s="2" customFormat="1" ht="24.15" customHeight="1">
      <c r="A144" s="36"/>
      <c r="B144" s="37"/>
      <c r="C144" s="232" t="s">
        <v>173</v>
      </c>
      <c r="D144" s="232" t="s">
        <v>139</v>
      </c>
      <c r="E144" s="233" t="s">
        <v>174</v>
      </c>
      <c r="F144" s="234" t="s">
        <v>175</v>
      </c>
      <c r="G144" s="235" t="s">
        <v>171</v>
      </c>
      <c r="H144" s="236">
        <v>100</v>
      </c>
      <c r="I144" s="237"/>
      <c r="J144" s="238">
        <f>ROUND(I144*H144,2)</f>
        <v>0</v>
      </c>
      <c r="K144" s="239"/>
      <c r="L144" s="42"/>
      <c r="M144" s="240" t="s">
        <v>1</v>
      </c>
      <c r="N144" s="241" t="s">
        <v>45</v>
      </c>
      <c r="O144" s="89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44" t="s">
        <v>143</v>
      </c>
      <c r="AT144" s="244" t="s">
        <v>139</v>
      </c>
      <c r="AU144" s="244" t="s">
        <v>90</v>
      </c>
      <c r="AY144" s="15" t="s">
        <v>137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15" t="s">
        <v>88</v>
      </c>
      <c r="BK144" s="245">
        <f>ROUND(I144*H144,2)</f>
        <v>0</v>
      </c>
      <c r="BL144" s="15" t="s">
        <v>143</v>
      </c>
      <c r="BM144" s="244" t="s">
        <v>176</v>
      </c>
    </row>
    <row r="145" spans="1:65" s="2" customFormat="1" ht="24.15" customHeight="1">
      <c r="A145" s="36"/>
      <c r="B145" s="37"/>
      <c r="C145" s="232" t="s">
        <v>177</v>
      </c>
      <c r="D145" s="232" t="s">
        <v>139</v>
      </c>
      <c r="E145" s="233" t="s">
        <v>178</v>
      </c>
      <c r="F145" s="234" t="s">
        <v>179</v>
      </c>
      <c r="G145" s="235" t="s">
        <v>171</v>
      </c>
      <c r="H145" s="236">
        <v>100</v>
      </c>
      <c r="I145" s="237"/>
      <c r="J145" s="238">
        <f>ROUND(I145*H145,2)</f>
        <v>0</v>
      </c>
      <c r="K145" s="239"/>
      <c r="L145" s="42"/>
      <c r="M145" s="240" t="s">
        <v>1</v>
      </c>
      <c r="N145" s="241" t="s">
        <v>45</v>
      </c>
      <c r="O145" s="89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4" t="s">
        <v>143</v>
      </c>
      <c r="AT145" s="244" t="s">
        <v>139</v>
      </c>
      <c r="AU145" s="244" t="s">
        <v>90</v>
      </c>
      <c r="AY145" s="15" t="s">
        <v>137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15" t="s">
        <v>88</v>
      </c>
      <c r="BK145" s="245">
        <f>ROUND(I145*H145,2)</f>
        <v>0</v>
      </c>
      <c r="BL145" s="15" t="s">
        <v>143</v>
      </c>
      <c r="BM145" s="244" t="s">
        <v>180</v>
      </c>
    </row>
    <row r="146" spans="1:65" s="2" customFormat="1" ht="21.75" customHeight="1">
      <c r="A146" s="36"/>
      <c r="B146" s="37"/>
      <c r="C146" s="232" t="s">
        <v>181</v>
      </c>
      <c r="D146" s="232" t="s">
        <v>139</v>
      </c>
      <c r="E146" s="233" t="s">
        <v>182</v>
      </c>
      <c r="F146" s="234" t="s">
        <v>183</v>
      </c>
      <c r="G146" s="235" t="s">
        <v>171</v>
      </c>
      <c r="H146" s="236">
        <v>182</v>
      </c>
      <c r="I146" s="237"/>
      <c r="J146" s="238">
        <f>ROUND(I146*H146,2)</f>
        <v>0</v>
      </c>
      <c r="K146" s="239"/>
      <c r="L146" s="42"/>
      <c r="M146" s="240" t="s">
        <v>1</v>
      </c>
      <c r="N146" s="241" t="s">
        <v>45</v>
      </c>
      <c r="O146" s="89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44" t="s">
        <v>143</v>
      </c>
      <c r="AT146" s="244" t="s">
        <v>139</v>
      </c>
      <c r="AU146" s="244" t="s">
        <v>90</v>
      </c>
      <c r="AY146" s="15" t="s">
        <v>137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15" t="s">
        <v>88</v>
      </c>
      <c r="BK146" s="245">
        <f>ROUND(I146*H146,2)</f>
        <v>0</v>
      </c>
      <c r="BL146" s="15" t="s">
        <v>143</v>
      </c>
      <c r="BM146" s="244" t="s">
        <v>184</v>
      </c>
    </row>
    <row r="147" spans="1:51" s="13" customFormat="1" ht="12">
      <c r="A147" s="13"/>
      <c r="B147" s="246"/>
      <c r="C147" s="247"/>
      <c r="D147" s="248" t="s">
        <v>185</v>
      </c>
      <c r="E147" s="249" t="s">
        <v>1</v>
      </c>
      <c r="F147" s="250" t="s">
        <v>186</v>
      </c>
      <c r="G147" s="247"/>
      <c r="H147" s="251">
        <v>182</v>
      </c>
      <c r="I147" s="252"/>
      <c r="J147" s="247"/>
      <c r="K147" s="247"/>
      <c r="L147" s="253"/>
      <c r="M147" s="254"/>
      <c r="N147" s="255"/>
      <c r="O147" s="255"/>
      <c r="P147" s="255"/>
      <c r="Q147" s="255"/>
      <c r="R147" s="255"/>
      <c r="S147" s="255"/>
      <c r="T147" s="25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7" t="s">
        <v>185</v>
      </c>
      <c r="AU147" s="257" t="s">
        <v>90</v>
      </c>
      <c r="AV147" s="13" t="s">
        <v>90</v>
      </c>
      <c r="AW147" s="13" t="s">
        <v>34</v>
      </c>
      <c r="AX147" s="13" t="s">
        <v>88</v>
      </c>
      <c r="AY147" s="257" t="s">
        <v>137</v>
      </c>
    </row>
    <row r="148" spans="1:65" s="2" customFormat="1" ht="24.15" customHeight="1">
      <c r="A148" s="36"/>
      <c r="B148" s="37"/>
      <c r="C148" s="232" t="s">
        <v>187</v>
      </c>
      <c r="D148" s="232" t="s">
        <v>139</v>
      </c>
      <c r="E148" s="233" t="s">
        <v>188</v>
      </c>
      <c r="F148" s="234" t="s">
        <v>189</v>
      </c>
      <c r="G148" s="235" t="s">
        <v>171</v>
      </c>
      <c r="H148" s="236">
        <v>134</v>
      </c>
      <c r="I148" s="237"/>
      <c r="J148" s="238">
        <f>ROUND(I148*H148,2)</f>
        <v>0</v>
      </c>
      <c r="K148" s="239"/>
      <c r="L148" s="42"/>
      <c r="M148" s="240" t="s">
        <v>1</v>
      </c>
      <c r="N148" s="241" t="s">
        <v>45</v>
      </c>
      <c r="O148" s="89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44" t="s">
        <v>143</v>
      </c>
      <c r="AT148" s="244" t="s">
        <v>139</v>
      </c>
      <c r="AU148" s="244" t="s">
        <v>90</v>
      </c>
      <c r="AY148" s="15" t="s">
        <v>137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15" t="s">
        <v>88</v>
      </c>
      <c r="BK148" s="245">
        <f>ROUND(I148*H148,2)</f>
        <v>0</v>
      </c>
      <c r="BL148" s="15" t="s">
        <v>143</v>
      </c>
      <c r="BM148" s="244" t="s">
        <v>190</v>
      </c>
    </row>
    <row r="149" spans="1:51" s="13" customFormat="1" ht="12">
      <c r="A149" s="13"/>
      <c r="B149" s="246"/>
      <c r="C149" s="247"/>
      <c r="D149" s="248" t="s">
        <v>185</v>
      </c>
      <c r="E149" s="249" t="s">
        <v>1</v>
      </c>
      <c r="F149" s="250" t="s">
        <v>191</v>
      </c>
      <c r="G149" s="247"/>
      <c r="H149" s="251">
        <v>134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185</v>
      </c>
      <c r="AU149" s="257" t="s">
        <v>90</v>
      </c>
      <c r="AV149" s="13" t="s">
        <v>90</v>
      </c>
      <c r="AW149" s="13" t="s">
        <v>34</v>
      </c>
      <c r="AX149" s="13" t="s">
        <v>88</v>
      </c>
      <c r="AY149" s="257" t="s">
        <v>137</v>
      </c>
    </row>
    <row r="150" spans="1:65" s="2" customFormat="1" ht="24.15" customHeight="1">
      <c r="A150" s="36"/>
      <c r="B150" s="37"/>
      <c r="C150" s="232" t="s">
        <v>192</v>
      </c>
      <c r="D150" s="232" t="s">
        <v>139</v>
      </c>
      <c r="E150" s="233" t="s">
        <v>193</v>
      </c>
      <c r="F150" s="234" t="s">
        <v>194</v>
      </c>
      <c r="G150" s="235" t="s">
        <v>171</v>
      </c>
      <c r="H150" s="236">
        <v>48</v>
      </c>
      <c r="I150" s="237"/>
      <c r="J150" s="238">
        <f>ROUND(I150*H150,2)</f>
        <v>0</v>
      </c>
      <c r="K150" s="239"/>
      <c r="L150" s="42"/>
      <c r="M150" s="240" t="s">
        <v>1</v>
      </c>
      <c r="N150" s="241" t="s">
        <v>45</v>
      </c>
      <c r="O150" s="89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4" t="s">
        <v>143</v>
      </c>
      <c r="AT150" s="244" t="s">
        <v>139</v>
      </c>
      <c r="AU150" s="244" t="s">
        <v>90</v>
      </c>
      <c r="AY150" s="15" t="s">
        <v>137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15" t="s">
        <v>88</v>
      </c>
      <c r="BK150" s="245">
        <f>ROUND(I150*H150,2)</f>
        <v>0</v>
      </c>
      <c r="BL150" s="15" t="s">
        <v>143</v>
      </c>
      <c r="BM150" s="244" t="s">
        <v>195</v>
      </c>
    </row>
    <row r="151" spans="1:51" s="13" customFormat="1" ht="12">
      <c r="A151" s="13"/>
      <c r="B151" s="246"/>
      <c r="C151" s="247"/>
      <c r="D151" s="248" t="s">
        <v>185</v>
      </c>
      <c r="E151" s="249" t="s">
        <v>1</v>
      </c>
      <c r="F151" s="250" t="s">
        <v>196</v>
      </c>
      <c r="G151" s="247"/>
      <c r="H151" s="251">
        <v>48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7" t="s">
        <v>185</v>
      </c>
      <c r="AU151" s="257" t="s">
        <v>90</v>
      </c>
      <c r="AV151" s="13" t="s">
        <v>90</v>
      </c>
      <c r="AW151" s="13" t="s">
        <v>34</v>
      </c>
      <c r="AX151" s="13" t="s">
        <v>88</v>
      </c>
      <c r="AY151" s="257" t="s">
        <v>137</v>
      </c>
    </row>
    <row r="152" spans="1:65" s="2" customFormat="1" ht="24.15" customHeight="1">
      <c r="A152" s="36"/>
      <c r="B152" s="37"/>
      <c r="C152" s="232" t="s">
        <v>197</v>
      </c>
      <c r="D152" s="232" t="s">
        <v>139</v>
      </c>
      <c r="E152" s="233" t="s">
        <v>198</v>
      </c>
      <c r="F152" s="234" t="s">
        <v>199</v>
      </c>
      <c r="G152" s="235" t="s">
        <v>171</v>
      </c>
      <c r="H152" s="236">
        <v>85</v>
      </c>
      <c r="I152" s="237"/>
      <c r="J152" s="238">
        <f>ROUND(I152*H152,2)</f>
        <v>0</v>
      </c>
      <c r="K152" s="239"/>
      <c r="L152" s="42"/>
      <c r="M152" s="240" t="s">
        <v>1</v>
      </c>
      <c r="N152" s="241" t="s">
        <v>45</v>
      </c>
      <c r="O152" s="89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44" t="s">
        <v>143</v>
      </c>
      <c r="AT152" s="244" t="s">
        <v>139</v>
      </c>
      <c r="AU152" s="244" t="s">
        <v>90</v>
      </c>
      <c r="AY152" s="15" t="s">
        <v>137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15" t="s">
        <v>88</v>
      </c>
      <c r="BK152" s="245">
        <f>ROUND(I152*H152,2)</f>
        <v>0</v>
      </c>
      <c r="BL152" s="15" t="s">
        <v>143</v>
      </c>
      <c r="BM152" s="244" t="s">
        <v>200</v>
      </c>
    </row>
    <row r="153" spans="1:65" s="2" customFormat="1" ht="16.5" customHeight="1">
      <c r="A153" s="36"/>
      <c r="B153" s="37"/>
      <c r="C153" s="232" t="s">
        <v>8</v>
      </c>
      <c r="D153" s="232" t="s">
        <v>139</v>
      </c>
      <c r="E153" s="233" t="s">
        <v>201</v>
      </c>
      <c r="F153" s="234" t="s">
        <v>202</v>
      </c>
      <c r="G153" s="235" t="s">
        <v>171</v>
      </c>
      <c r="H153" s="236">
        <v>48</v>
      </c>
      <c r="I153" s="237"/>
      <c r="J153" s="238">
        <f>ROUND(I153*H153,2)</f>
        <v>0</v>
      </c>
      <c r="K153" s="239"/>
      <c r="L153" s="42"/>
      <c r="M153" s="240" t="s">
        <v>1</v>
      </c>
      <c r="N153" s="241" t="s">
        <v>45</v>
      </c>
      <c r="O153" s="89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4" t="s">
        <v>143</v>
      </c>
      <c r="AT153" s="244" t="s">
        <v>139</v>
      </c>
      <c r="AU153" s="244" t="s">
        <v>90</v>
      </c>
      <c r="AY153" s="15" t="s">
        <v>137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5" t="s">
        <v>88</v>
      </c>
      <c r="BK153" s="245">
        <f>ROUND(I153*H153,2)</f>
        <v>0</v>
      </c>
      <c r="BL153" s="15" t="s">
        <v>143</v>
      </c>
      <c r="BM153" s="244" t="s">
        <v>203</v>
      </c>
    </row>
    <row r="154" spans="1:65" s="2" customFormat="1" ht="24.15" customHeight="1">
      <c r="A154" s="36"/>
      <c r="B154" s="37"/>
      <c r="C154" s="232" t="s">
        <v>204</v>
      </c>
      <c r="D154" s="232" t="s">
        <v>139</v>
      </c>
      <c r="E154" s="233" t="s">
        <v>205</v>
      </c>
      <c r="F154" s="234" t="s">
        <v>206</v>
      </c>
      <c r="G154" s="235" t="s">
        <v>207</v>
      </c>
      <c r="H154" s="236">
        <v>76.8</v>
      </c>
      <c r="I154" s="237"/>
      <c r="J154" s="238">
        <f>ROUND(I154*H154,2)</f>
        <v>0</v>
      </c>
      <c r="K154" s="239"/>
      <c r="L154" s="42"/>
      <c r="M154" s="240" t="s">
        <v>1</v>
      </c>
      <c r="N154" s="241" t="s">
        <v>45</v>
      </c>
      <c r="O154" s="89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44" t="s">
        <v>143</v>
      </c>
      <c r="AT154" s="244" t="s">
        <v>139</v>
      </c>
      <c r="AU154" s="244" t="s">
        <v>90</v>
      </c>
      <c r="AY154" s="15" t="s">
        <v>137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15" t="s">
        <v>88</v>
      </c>
      <c r="BK154" s="245">
        <f>ROUND(I154*H154,2)</f>
        <v>0</v>
      </c>
      <c r="BL154" s="15" t="s">
        <v>143</v>
      </c>
      <c r="BM154" s="244" t="s">
        <v>208</v>
      </c>
    </row>
    <row r="155" spans="1:51" s="13" customFormat="1" ht="12">
      <c r="A155" s="13"/>
      <c r="B155" s="246"/>
      <c r="C155" s="247"/>
      <c r="D155" s="248" t="s">
        <v>185</v>
      </c>
      <c r="E155" s="249" t="s">
        <v>1</v>
      </c>
      <c r="F155" s="250" t="s">
        <v>209</v>
      </c>
      <c r="G155" s="247"/>
      <c r="H155" s="251">
        <v>76.8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7" t="s">
        <v>185</v>
      </c>
      <c r="AU155" s="257" t="s">
        <v>90</v>
      </c>
      <c r="AV155" s="13" t="s">
        <v>90</v>
      </c>
      <c r="AW155" s="13" t="s">
        <v>34</v>
      </c>
      <c r="AX155" s="13" t="s">
        <v>88</v>
      </c>
      <c r="AY155" s="257" t="s">
        <v>137</v>
      </c>
    </row>
    <row r="156" spans="1:65" s="2" customFormat="1" ht="16.5" customHeight="1">
      <c r="A156" s="36"/>
      <c r="B156" s="37"/>
      <c r="C156" s="232" t="s">
        <v>210</v>
      </c>
      <c r="D156" s="232" t="s">
        <v>139</v>
      </c>
      <c r="E156" s="233" t="s">
        <v>211</v>
      </c>
      <c r="F156" s="234" t="s">
        <v>212</v>
      </c>
      <c r="G156" s="235" t="s">
        <v>142</v>
      </c>
      <c r="H156" s="236">
        <v>3380</v>
      </c>
      <c r="I156" s="237"/>
      <c r="J156" s="238">
        <f>ROUND(I156*H156,2)</f>
        <v>0</v>
      </c>
      <c r="K156" s="239"/>
      <c r="L156" s="42"/>
      <c r="M156" s="240" t="s">
        <v>1</v>
      </c>
      <c r="N156" s="241" t="s">
        <v>45</v>
      </c>
      <c r="O156" s="89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4" t="s">
        <v>143</v>
      </c>
      <c r="AT156" s="244" t="s">
        <v>139</v>
      </c>
      <c r="AU156" s="244" t="s">
        <v>90</v>
      </c>
      <c r="AY156" s="15" t="s">
        <v>137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15" t="s">
        <v>88</v>
      </c>
      <c r="BK156" s="245">
        <f>ROUND(I156*H156,2)</f>
        <v>0</v>
      </c>
      <c r="BL156" s="15" t="s">
        <v>143</v>
      </c>
      <c r="BM156" s="244" t="s">
        <v>213</v>
      </c>
    </row>
    <row r="157" spans="1:51" s="13" customFormat="1" ht="12">
      <c r="A157" s="13"/>
      <c r="B157" s="246"/>
      <c r="C157" s="247"/>
      <c r="D157" s="248" t="s">
        <v>185</v>
      </c>
      <c r="E157" s="249" t="s">
        <v>1</v>
      </c>
      <c r="F157" s="250" t="s">
        <v>214</v>
      </c>
      <c r="G157" s="247"/>
      <c r="H157" s="251">
        <v>3380</v>
      </c>
      <c r="I157" s="252"/>
      <c r="J157" s="247"/>
      <c r="K157" s="247"/>
      <c r="L157" s="253"/>
      <c r="M157" s="254"/>
      <c r="N157" s="255"/>
      <c r="O157" s="255"/>
      <c r="P157" s="255"/>
      <c r="Q157" s="255"/>
      <c r="R157" s="255"/>
      <c r="S157" s="255"/>
      <c r="T157" s="25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7" t="s">
        <v>185</v>
      </c>
      <c r="AU157" s="257" t="s">
        <v>90</v>
      </c>
      <c r="AV157" s="13" t="s">
        <v>90</v>
      </c>
      <c r="AW157" s="13" t="s">
        <v>34</v>
      </c>
      <c r="AX157" s="13" t="s">
        <v>88</v>
      </c>
      <c r="AY157" s="257" t="s">
        <v>137</v>
      </c>
    </row>
    <row r="158" spans="1:65" s="2" customFormat="1" ht="24.15" customHeight="1">
      <c r="A158" s="36"/>
      <c r="B158" s="37"/>
      <c r="C158" s="232" t="s">
        <v>215</v>
      </c>
      <c r="D158" s="232" t="s">
        <v>139</v>
      </c>
      <c r="E158" s="233" t="s">
        <v>216</v>
      </c>
      <c r="F158" s="234" t="s">
        <v>217</v>
      </c>
      <c r="G158" s="235" t="s">
        <v>142</v>
      </c>
      <c r="H158" s="236">
        <v>490</v>
      </c>
      <c r="I158" s="237"/>
      <c r="J158" s="238">
        <f>ROUND(I158*H158,2)</f>
        <v>0</v>
      </c>
      <c r="K158" s="239"/>
      <c r="L158" s="42"/>
      <c r="M158" s="240" t="s">
        <v>1</v>
      </c>
      <c r="N158" s="241" t="s">
        <v>45</v>
      </c>
      <c r="O158" s="89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4" t="s">
        <v>143</v>
      </c>
      <c r="AT158" s="244" t="s">
        <v>139</v>
      </c>
      <c r="AU158" s="244" t="s">
        <v>90</v>
      </c>
      <c r="AY158" s="15" t="s">
        <v>137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15" t="s">
        <v>88</v>
      </c>
      <c r="BK158" s="245">
        <f>ROUND(I158*H158,2)</f>
        <v>0</v>
      </c>
      <c r="BL158" s="15" t="s">
        <v>143</v>
      </c>
      <c r="BM158" s="244" t="s">
        <v>218</v>
      </c>
    </row>
    <row r="159" spans="1:65" s="2" customFormat="1" ht="16.5" customHeight="1">
      <c r="A159" s="36"/>
      <c r="B159" s="37"/>
      <c r="C159" s="258" t="s">
        <v>219</v>
      </c>
      <c r="D159" s="258" t="s">
        <v>220</v>
      </c>
      <c r="E159" s="259" t="s">
        <v>221</v>
      </c>
      <c r="F159" s="260" t="s">
        <v>222</v>
      </c>
      <c r="G159" s="261" t="s">
        <v>223</v>
      </c>
      <c r="H159" s="262">
        <v>9.8</v>
      </c>
      <c r="I159" s="263"/>
      <c r="J159" s="264">
        <f>ROUND(I159*H159,2)</f>
        <v>0</v>
      </c>
      <c r="K159" s="265"/>
      <c r="L159" s="266"/>
      <c r="M159" s="267" t="s">
        <v>1</v>
      </c>
      <c r="N159" s="268" t="s">
        <v>45</v>
      </c>
      <c r="O159" s="89"/>
      <c r="P159" s="242">
        <f>O159*H159</f>
        <v>0</v>
      </c>
      <c r="Q159" s="242">
        <v>0.001</v>
      </c>
      <c r="R159" s="242">
        <f>Q159*H159</f>
        <v>0.009800000000000001</v>
      </c>
      <c r="S159" s="242">
        <v>0</v>
      </c>
      <c r="T159" s="243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44" t="s">
        <v>168</v>
      </c>
      <c r="AT159" s="244" t="s">
        <v>220</v>
      </c>
      <c r="AU159" s="244" t="s">
        <v>90</v>
      </c>
      <c r="AY159" s="15" t="s">
        <v>137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5" t="s">
        <v>88</v>
      </c>
      <c r="BK159" s="245">
        <f>ROUND(I159*H159,2)</f>
        <v>0</v>
      </c>
      <c r="BL159" s="15" t="s">
        <v>143</v>
      </c>
      <c r="BM159" s="244" t="s">
        <v>224</v>
      </c>
    </row>
    <row r="160" spans="1:51" s="13" customFormat="1" ht="12">
      <c r="A160" s="13"/>
      <c r="B160" s="246"/>
      <c r="C160" s="247"/>
      <c r="D160" s="248" t="s">
        <v>185</v>
      </c>
      <c r="E160" s="247"/>
      <c r="F160" s="250" t="s">
        <v>225</v>
      </c>
      <c r="G160" s="247"/>
      <c r="H160" s="251">
        <v>9.8</v>
      </c>
      <c r="I160" s="252"/>
      <c r="J160" s="247"/>
      <c r="K160" s="247"/>
      <c r="L160" s="253"/>
      <c r="M160" s="254"/>
      <c r="N160" s="255"/>
      <c r="O160" s="255"/>
      <c r="P160" s="255"/>
      <c r="Q160" s="255"/>
      <c r="R160" s="255"/>
      <c r="S160" s="255"/>
      <c r="T160" s="25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7" t="s">
        <v>185</v>
      </c>
      <c r="AU160" s="257" t="s">
        <v>90</v>
      </c>
      <c r="AV160" s="13" t="s">
        <v>90</v>
      </c>
      <c r="AW160" s="13" t="s">
        <v>4</v>
      </c>
      <c r="AX160" s="13" t="s">
        <v>88</v>
      </c>
      <c r="AY160" s="257" t="s">
        <v>137</v>
      </c>
    </row>
    <row r="161" spans="1:65" s="2" customFormat="1" ht="24.15" customHeight="1">
      <c r="A161" s="36"/>
      <c r="B161" s="37"/>
      <c r="C161" s="232" t="s">
        <v>226</v>
      </c>
      <c r="D161" s="232" t="s">
        <v>139</v>
      </c>
      <c r="E161" s="233" t="s">
        <v>227</v>
      </c>
      <c r="F161" s="234" t="s">
        <v>228</v>
      </c>
      <c r="G161" s="235" t="s">
        <v>142</v>
      </c>
      <c r="H161" s="236">
        <v>490</v>
      </c>
      <c r="I161" s="237"/>
      <c r="J161" s="238">
        <f>ROUND(I161*H161,2)</f>
        <v>0</v>
      </c>
      <c r="K161" s="239"/>
      <c r="L161" s="42"/>
      <c r="M161" s="240" t="s">
        <v>1</v>
      </c>
      <c r="N161" s="241" t="s">
        <v>45</v>
      </c>
      <c r="O161" s="89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4" t="s">
        <v>143</v>
      </c>
      <c r="AT161" s="244" t="s">
        <v>139</v>
      </c>
      <c r="AU161" s="244" t="s">
        <v>90</v>
      </c>
      <c r="AY161" s="15" t="s">
        <v>137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15" t="s">
        <v>88</v>
      </c>
      <c r="BK161" s="245">
        <f>ROUND(I161*H161,2)</f>
        <v>0</v>
      </c>
      <c r="BL161" s="15" t="s">
        <v>143</v>
      </c>
      <c r="BM161" s="244" t="s">
        <v>229</v>
      </c>
    </row>
    <row r="162" spans="1:63" s="12" customFormat="1" ht="22.8" customHeight="1">
      <c r="A162" s="12"/>
      <c r="B162" s="216"/>
      <c r="C162" s="217"/>
      <c r="D162" s="218" t="s">
        <v>79</v>
      </c>
      <c r="E162" s="230" t="s">
        <v>155</v>
      </c>
      <c r="F162" s="230" t="s">
        <v>230</v>
      </c>
      <c r="G162" s="217"/>
      <c r="H162" s="217"/>
      <c r="I162" s="220"/>
      <c r="J162" s="231">
        <f>BK162</f>
        <v>0</v>
      </c>
      <c r="K162" s="217"/>
      <c r="L162" s="222"/>
      <c r="M162" s="223"/>
      <c r="N162" s="224"/>
      <c r="O162" s="224"/>
      <c r="P162" s="225">
        <f>SUM(P163:P180)</f>
        <v>0</v>
      </c>
      <c r="Q162" s="224"/>
      <c r="R162" s="225">
        <f>SUM(R163:R180)</f>
        <v>1962.31364</v>
      </c>
      <c r="S162" s="224"/>
      <c r="T162" s="226">
        <f>SUM(T163:T180)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7" t="s">
        <v>88</v>
      </c>
      <c r="AT162" s="228" t="s">
        <v>79</v>
      </c>
      <c r="AU162" s="228" t="s">
        <v>88</v>
      </c>
      <c r="AY162" s="227" t="s">
        <v>137</v>
      </c>
      <c r="BK162" s="229">
        <f>SUM(BK163:BK180)</f>
        <v>0</v>
      </c>
    </row>
    <row r="163" spans="1:65" s="2" customFormat="1" ht="16.5" customHeight="1">
      <c r="A163" s="36"/>
      <c r="B163" s="37"/>
      <c r="C163" s="232" t="s">
        <v>7</v>
      </c>
      <c r="D163" s="232" t="s">
        <v>139</v>
      </c>
      <c r="E163" s="233" t="s">
        <v>231</v>
      </c>
      <c r="F163" s="234" t="s">
        <v>232</v>
      </c>
      <c r="G163" s="235" t="s">
        <v>142</v>
      </c>
      <c r="H163" s="236">
        <v>5360</v>
      </c>
      <c r="I163" s="237"/>
      <c r="J163" s="238">
        <f>ROUND(I163*H163,2)</f>
        <v>0</v>
      </c>
      <c r="K163" s="239"/>
      <c r="L163" s="42"/>
      <c r="M163" s="240" t="s">
        <v>1</v>
      </c>
      <c r="N163" s="241" t="s">
        <v>45</v>
      </c>
      <c r="O163" s="89"/>
      <c r="P163" s="242">
        <f>O163*H163</f>
        <v>0</v>
      </c>
      <c r="Q163" s="242">
        <v>0.27994</v>
      </c>
      <c r="R163" s="242">
        <f>Q163*H163</f>
        <v>1500.4784000000002</v>
      </c>
      <c r="S163" s="242">
        <v>0</v>
      </c>
      <c r="T163" s="243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4" t="s">
        <v>143</v>
      </c>
      <c r="AT163" s="244" t="s">
        <v>139</v>
      </c>
      <c r="AU163" s="244" t="s">
        <v>90</v>
      </c>
      <c r="AY163" s="15" t="s">
        <v>137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15" t="s">
        <v>88</v>
      </c>
      <c r="BK163" s="245">
        <f>ROUND(I163*H163,2)</f>
        <v>0</v>
      </c>
      <c r="BL163" s="15" t="s">
        <v>143</v>
      </c>
      <c r="BM163" s="244" t="s">
        <v>233</v>
      </c>
    </row>
    <row r="164" spans="1:51" s="13" customFormat="1" ht="12">
      <c r="A164" s="13"/>
      <c r="B164" s="246"/>
      <c r="C164" s="247"/>
      <c r="D164" s="248" t="s">
        <v>185</v>
      </c>
      <c r="E164" s="249" t="s">
        <v>1</v>
      </c>
      <c r="F164" s="250" t="s">
        <v>234</v>
      </c>
      <c r="G164" s="247"/>
      <c r="H164" s="251">
        <v>5360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185</v>
      </c>
      <c r="AU164" s="257" t="s">
        <v>90</v>
      </c>
      <c r="AV164" s="13" t="s">
        <v>90</v>
      </c>
      <c r="AW164" s="13" t="s">
        <v>34</v>
      </c>
      <c r="AX164" s="13" t="s">
        <v>88</v>
      </c>
      <c r="AY164" s="257" t="s">
        <v>137</v>
      </c>
    </row>
    <row r="165" spans="1:65" s="2" customFormat="1" ht="16.5" customHeight="1">
      <c r="A165" s="36"/>
      <c r="B165" s="37"/>
      <c r="C165" s="232" t="s">
        <v>235</v>
      </c>
      <c r="D165" s="232" t="s">
        <v>139</v>
      </c>
      <c r="E165" s="233" t="s">
        <v>236</v>
      </c>
      <c r="F165" s="234" t="s">
        <v>237</v>
      </c>
      <c r="G165" s="235" t="s">
        <v>142</v>
      </c>
      <c r="H165" s="236">
        <v>480</v>
      </c>
      <c r="I165" s="237"/>
      <c r="J165" s="238">
        <f>ROUND(I165*H165,2)</f>
        <v>0</v>
      </c>
      <c r="K165" s="239"/>
      <c r="L165" s="42"/>
      <c r="M165" s="240" t="s">
        <v>1</v>
      </c>
      <c r="N165" s="241" t="s">
        <v>45</v>
      </c>
      <c r="O165" s="89"/>
      <c r="P165" s="242">
        <f>O165*H165</f>
        <v>0</v>
      </c>
      <c r="Q165" s="242">
        <v>0.4726</v>
      </c>
      <c r="R165" s="242">
        <f>Q165*H165</f>
        <v>226.848</v>
      </c>
      <c r="S165" s="242">
        <v>0</v>
      </c>
      <c r="T165" s="243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44" t="s">
        <v>143</v>
      </c>
      <c r="AT165" s="244" t="s">
        <v>139</v>
      </c>
      <c r="AU165" s="244" t="s">
        <v>90</v>
      </c>
      <c r="AY165" s="15" t="s">
        <v>137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15" t="s">
        <v>88</v>
      </c>
      <c r="BK165" s="245">
        <f>ROUND(I165*H165,2)</f>
        <v>0</v>
      </c>
      <c r="BL165" s="15" t="s">
        <v>143</v>
      </c>
      <c r="BM165" s="244" t="s">
        <v>238</v>
      </c>
    </row>
    <row r="166" spans="1:65" s="2" customFormat="1" ht="16.5" customHeight="1">
      <c r="A166" s="36"/>
      <c r="B166" s="37"/>
      <c r="C166" s="232" t="s">
        <v>239</v>
      </c>
      <c r="D166" s="232" t="s">
        <v>139</v>
      </c>
      <c r="E166" s="233" t="s">
        <v>240</v>
      </c>
      <c r="F166" s="234" t="s">
        <v>241</v>
      </c>
      <c r="G166" s="235" t="s">
        <v>142</v>
      </c>
      <c r="H166" s="236">
        <v>25</v>
      </c>
      <c r="I166" s="237"/>
      <c r="J166" s="238">
        <f>ROUND(I166*H166,2)</f>
        <v>0</v>
      </c>
      <c r="K166" s="239"/>
      <c r="L166" s="42"/>
      <c r="M166" s="240" t="s">
        <v>1</v>
      </c>
      <c r="N166" s="241" t="s">
        <v>45</v>
      </c>
      <c r="O166" s="89"/>
      <c r="P166" s="242">
        <f>O166*H166</f>
        <v>0</v>
      </c>
      <c r="Q166" s="242">
        <v>0.144</v>
      </c>
      <c r="R166" s="242">
        <f>Q166*H166</f>
        <v>3.5999999999999996</v>
      </c>
      <c r="S166" s="242">
        <v>0</v>
      </c>
      <c r="T166" s="243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44" t="s">
        <v>143</v>
      </c>
      <c r="AT166" s="244" t="s">
        <v>139</v>
      </c>
      <c r="AU166" s="244" t="s">
        <v>90</v>
      </c>
      <c r="AY166" s="15" t="s">
        <v>137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15" t="s">
        <v>88</v>
      </c>
      <c r="BK166" s="245">
        <f>ROUND(I166*H166,2)</f>
        <v>0</v>
      </c>
      <c r="BL166" s="15" t="s">
        <v>143</v>
      </c>
      <c r="BM166" s="244" t="s">
        <v>242</v>
      </c>
    </row>
    <row r="167" spans="1:65" s="2" customFormat="1" ht="33" customHeight="1">
      <c r="A167" s="36"/>
      <c r="B167" s="37"/>
      <c r="C167" s="232" t="s">
        <v>243</v>
      </c>
      <c r="D167" s="232" t="s">
        <v>139</v>
      </c>
      <c r="E167" s="233" t="s">
        <v>244</v>
      </c>
      <c r="F167" s="234" t="s">
        <v>245</v>
      </c>
      <c r="G167" s="235" t="s">
        <v>142</v>
      </c>
      <c r="H167" s="236">
        <v>2420</v>
      </c>
      <c r="I167" s="237"/>
      <c r="J167" s="238">
        <f>ROUND(I167*H167,2)</f>
        <v>0</v>
      </c>
      <c r="K167" s="239"/>
      <c r="L167" s="42"/>
      <c r="M167" s="240" t="s">
        <v>1</v>
      </c>
      <c r="N167" s="241" t="s">
        <v>45</v>
      </c>
      <c r="O167" s="89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44" t="s">
        <v>143</v>
      </c>
      <c r="AT167" s="244" t="s">
        <v>139</v>
      </c>
      <c r="AU167" s="244" t="s">
        <v>90</v>
      </c>
      <c r="AY167" s="15" t="s">
        <v>137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15" t="s">
        <v>88</v>
      </c>
      <c r="BK167" s="245">
        <f>ROUND(I167*H167,2)</f>
        <v>0</v>
      </c>
      <c r="BL167" s="15" t="s">
        <v>143</v>
      </c>
      <c r="BM167" s="244" t="s">
        <v>246</v>
      </c>
    </row>
    <row r="168" spans="1:65" s="2" customFormat="1" ht="21.75" customHeight="1">
      <c r="A168" s="36"/>
      <c r="B168" s="37"/>
      <c r="C168" s="232" t="s">
        <v>247</v>
      </c>
      <c r="D168" s="232" t="s">
        <v>139</v>
      </c>
      <c r="E168" s="233" t="s">
        <v>248</v>
      </c>
      <c r="F168" s="234" t="s">
        <v>249</v>
      </c>
      <c r="G168" s="235" t="s">
        <v>142</v>
      </c>
      <c r="H168" s="236">
        <v>4840</v>
      </c>
      <c r="I168" s="237"/>
      <c r="J168" s="238">
        <f>ROUND(I168*H168,2)</f>
        <v>0</v>
      </c>
      <c r="K168" s="239"/>
      <c r="L168" s="42"/>
      <c r="M168" s="240" t="s">
        <v>1</v>
      </c>
      <c r="N168" s="241" t="s">
        <v>45</v>
      </c>
      <c r="O168" s="89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44" t="s">
        <v>143</v>
      </c>
      <c r="AT168" s="244" t="s">
        <v>139</v>
      </c>
      <c r="AU168" s="244" t="s">
        <v>90</v>
      </c>
      <c r="AY168" s="15" t="s">
        <v>137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5" t="s">
        <v>88</v>
      </c>
      <c r="BK168" s="245">
        <f>ROUND(I168*H168,2)</f>
        <v>0</v>
      </c>
      <c r="BL168" s="15" t="s">
        <v>143</v>
      </c>
      <c r="BM168" s="244" t="s">
        <v>250</v>
      </c>
    </row>
    <row r="169" spans="1:51" s="13" customFormat="1" ht="12">
      <c r="A169" s="13"/>
      <c r="B169" s="246"/>
      <c r="C169" s="247"/>
      <c r="D169" s="248" t="s">
        <v>185</v>
      </c>
      <c r="E169" s="249" t="s">
        <v>1</v>
      </c>
      <c r="F169" s="250" t="s">
        <v>251</v>
      </c>
      <c r="G169" s="247"/>
      <c r="H169" s="251">
        <v>4840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185</v>
      </c>
      <c r="AU169" s="257" t="s">
        <v>90</v>
      </c>
      <c r="AV169" s="13" t="s">
        <v>90</v>
      </c>
      <c r="AW169" s="13" t="s">
        <v>34</v>
      </c>
      <c r="AX169" s="13" t="s">
        <v>88</v>
      </c>
      <c r="AY169" s="257" t="s">
        <v>137</v>
      </c>
    </row>
    <row r="170" spans="1:65" s="2" customFormat="1" ht="24.15" customHeight="1">
      <c r="A170" s="36"/>
      <c r="B170" s="37"/>
      <c r="C170" s="232" t="s">
        <v>252</v>
      </c>
      <c r="D170" s="232" t="s">
        <v>139</v>
      </c>
      <c r="E170" s="233" t="s">
        <v>253</v>
      </c>
      <c r="F170" s="234" t="s">
        <v>254</v>
      </c>
      <c r="G170" s="235" t="s">
        <v>142</v>
      </c>
      <c r="H170" s="236">
        <v>25</v>
      </c>
      <c r="I170" s="237"/>
      <c r="J170" s="238">
        <f>ROUND(I170*H170,2)</f>
        <v>0</v>
      </c>
      <c r="K170" s="239"/>
      <c r="L170" s="42"/>
      <c r="M170" s="240" t="s">
        <v>1</v>
      </c>
      <c r="N170" s="241" t="s">
        <v>45</v>
      </c>
      <c r="O170" s="89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44" t="s">
        <v>143</v>
      </c>
      <c r="AT170" s="244" t="s">
        <v>139</v>
      </c>
      <c r="AU170" s="244" t="s">
        <v>90</v>
      </c>
      <c r="AY170" s="15" t="s">
        <v>137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15" t="s">
        <v>88</v>
      </c>
      <c r="BK170" s="245">
        <f>ROUND(I170*H170,2)</f>
        <v>0</v>
      </c>
      <c r="BL170" s="15" t="s">
        <v>143</v>
      </c>
      <c r="BM170" s="244" t="s">
        <v>255</v>
      </c>
    </row>
    <row r="171" spans="1:65" s="2" customFormat="1" ht="33" customHeight="1">
      <c r="A171" s="36"/>
      <c r="B171" s="37"/>
      <c r="C171" s="232" t="s">
        <v>256</v>
      </c>
      <c r="D171" s="232" t="s">
        <v>139</v>
      </c>
      <c r="E171" s="233" t="s">
        <v>257</v>
      </c>
      <c r="F171" s="234" t="s">
        <v>258</v>
      </c>
      <c r="G171" s="235" t="s">
        <v>142</v>
      </c>
      <c r="H171" s="236">
        <v>2420</v>
      </c>
      <c r="I171" s="237"/>
      <c r="J171" s="238">
        <f>ROUND(I171*H171,2)</f>
        <v>0</v>
      </c>
      <c r="K171" s="239"/>
      <c r="L171" s="42"/>
      <c r="M171" s="240" t="s">
        <v>1</v>
      </c>
      <c r="N171" s="241" t="s">
        <v>45</v>
      </c>
      <c r="O171" s="89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4" t="s">
        <v>143</v>
      </c>
      <c r="AT171" s="244" t="s">
        <v>139</v>
      </c>
      <c r="AU171" s="244" t="s">
        <v>90</v>
      </c>
      <c r="AY171" s="15" t="s">
        <v>137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15" t="s">
        <v>88</v>
      </c>
      <c r="BK171" s="245">
        <f>ROUND(I171*H171,2)</f>
        <v>0</v>
      </c>
      <c r="BL171" s="15" t="s">
        <v>143</v>
      </c>
      <c r="BM171" s="244" t="s">
        <v>259</v>
      </c>
    </row>
    <row r="172" spans="1:65" s="2" customFormat="1" ht="24.15" customHeight="1">
      <c r="A172" s="36"/>
      <c r="B172" s="37"/>
      <c r="C172" s="232" t="s">
        <v>260</v>
      </c>
      <c r="D172" s="232" t="s">
        <v>139</v>
      </c>
      <c r="E172" s="233" t="s">
        <v>261</v>
      </c>
      <c r="F172" s="234" t="s">
        <v>262</v>
      </c>
      <c r="G172" s="235" t="s">
        <v>142</v>
      </c>
      <c r="H172" s="236">
        <v>458</v>
      </c>
      <c r="I172" s="237"/>
      <c r="J172" s="238">
        <f>ROUND(I172*H172,2)</f>
        <v>0</v>
      </c>
      <c r="K172" s="239"/>
      <c r="L172" s="42"/>
      <c r="M172" s="240" t="s">
        <v>1</v>
      </c>
      <c r="N172" s="241" t="s">
        <v>45</v>
      </c>
      <c r="O172" s="89"/>
      <c r="P172" s="242">
        <f>O172*H172</f>
        <v>0</v>
      </c>
      <c r="Q172" s="242">
        <v>0.08425</v>
      </c>
      <c r="R172" s="242">
        <f>Q172*H172</f>
        <v>38.5865</v>
      </c>
      <c r="S172" s="242">
        <v>0</v>
      </c>
      <c r="T172" s="243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44" t="s">
        <v>143</v>
      </c>
      <c r="AT172" s="244" t="s">
        <v>139</v>
      </c>
      <c r="AU172" s="244" t="s">
        <v>90</v>
      </c>
      <c r="AY172" s="15" t="s">
        <v>137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15" t="s">
        <v>88</v>
      </c>
      <c r="BK172" s="245">
        <f>ROUND(I172*H172,2)</f>
        <v>0</v>
      </c>
      <c r="BL172" s="15" t="s">
        <v>143</v>
      </c>
      <c r="BM172" s="244" t="s">
        <v>263</v>
      </c>
    </row>
    <row r="173" spans="1:65" s="2" customFormat="1" ht="21.75" customHeight="1">
      <c r="A173" s="36"/>
      <c r="B173" s="37"/>
      <c r="C173" s="258" t="s">
        <v>264</v>
      </c>
      <c r="D173" s="258" t="s">
        <v>220</v>
      </c>
      <c r="E173" s="259" t="s">
        <v>265</v>
      </c>
      <c r="F173" s="260" t="s">
        <v>266</v>
      </c>
      <c r="G173" s="261" t="s">
        <v>142</v>
      </c>
      <c r="H173" s="262">
        <v>430</v>
      </c>
      <c r="I173" s="263"/>
      <c r="J173" s="264">
        <f>ROUND(I173*H173,2)</f>
        <v>0</v>
      </c>
      <c r="K173" s="265"/>
      <c r="L173" s="266"/>
      <c r="M173" s="267" t="s">
        <v>1</v>
      </c>
      <c r="N173" s="268" t="s">
        <v>45</v>
      </c>
      <c r="O173" s="89"/>
      <c r="P173" s="242">
        <f>O173*H173</f>
        <v>0</v>
      </c>
      <c r="Q173" s="242">
        <v>0.131</v>
      </c>
      <c r="R173" s="242">
        <f>Q173*H173</f>
        <v>56.330000000000005</v>
      </c>
      <c r="S173" s="242">
        <v>0</v>
      </c>
      <c r="T173" s="24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4" t="s">
        <v>168</v>
      </c>
      <c r="AT173" s="244" t="s">
        <v>220</v>
      </c>
      <c r="AU173" s="244" t="s">
        <v>90</v>
      </c>
      <c r="AY173" s="15" t="s">
        <v>137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15" t="s">
        <v>88</v>
      </c>
      <c r="BK173" s="245">
        <f>ROUND(I173*H173,2)</f>
        <v>0</v>
      </c>
      <c r="BL173" s="15" t="s">
        <v>143</v>
      </c>
      <c r="BM173" s="244" t="s">
        <v>267</v>
      </c>
    </row>
    <row r="174" spans="1:65" s="2" customFormat="1" ht="24.15" customHeight="1">
      <c r="A174" s="36"/>
      <c r="B174" s="37"/>
      <c r="C174" s="258" t="s">
        <v>268</v>
      </c>
      <c r="D174" s="258" t="s">
        <v>220</v>
      </c>
      <c r="E174" s="259" t="s">
        <v>269</v>
      </c>
      <c r="F174" s="260" t="s">
        <v>270</v>
      </c>
      <c r="G174" s="261" t="s">
        <v>142</v>
      </c>
      <c r="H174" s="262">
        <v>28</v>
      </c>
      <c r="I174" s="263"/>
      <c r="J174" s="264">
        <f>ROUND(I174*H174,2)</f>
        <v>0</v>
      </c>
      <c r="K174" s="265"/>
      <c r="L174" s="266"/>
      <c r="M174" s="267" t="s">
        <v>1</v>
      </c>
      <c r="N174" s="268" t="s">
        <v>45</v>
      </c>
      <c r="O174" s="89"/>
      <c r="P174" s="242">
        <f>O174*H174</f>
        <v>0</v>
      </c>
      <c r="Q174" s="242">
        <v>0.131</v>
      </c>
      <c r="R174" s="242">
        <f>Q174*H174</f>
        <v>3.668</v>
      </c>
      <c r="S174" s="242">
        <v>0</v>
      </c>
      <c r="T174" s="243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44" t="s">
        <v>168</v>
      </c>
      <c r="AT174" s="244" t="s">
        <v>220</v>
      </c>
      <c r="AU174" s="244" t="s">
        <v>90</v>
      </c>
      <c r="AY174" s="15" t="s">
        <v>137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15" t="s">
        <v>88</v>
      </c>
      <c r="BK174" s="245">
        <f>ROUND(I174*H174,2)</f>
        <v>0</v>
      </c>
      <c r="BL174" s="15" t="s">
        <v>143</v>
      </c>
      <c r="BM174" s="244" t="s">
        <v>271</v>
      </c>
    </row>
    <row r="175" spans="1:65" s="2" customFormat="1" ht="24.15" customHeight="1">
      <c r="A175" s="36"/>
      <c r="B175" s="37"/>
      <c r="C175" s="232" t="s">
        <v>272</v>
      </c>
      <c r="D175" s="232" t="s">
        <v>139</v>
      </c>
      <c r="E175" s="233" t="s">
        <v>273</v>
      </c>
      <c r="F175" s="234" t="s">
        <v>274</v>
      </c>
      <c r="G175" s="235" t="s">
        <v>142</v>
      </c>
      <c r="H175" s="236">
        <v>477</v>
      </c>
      <c r="I175" s="237"/>
      <c r="J175" s="238">
        <f>ROUND(I175*H175,2)</f>
        <v>0</v>
      </c>
      <c r="K175" s="239"/>
      <c r="L175" s="42"/>
      <c r="M175" s="240" t="s">
        <v>1</v>
      </c>
      <c r="N175" s="241" t="s">
        <v>45</v>
      </c>
      <c r="O175" s="89"/>
      <c r="P175" s="242">
        <f>O175*H175</f>
        <v>0</v>
      </c>
      <c r="Q175" s="242">
        <v>0.10362</v>
      </c>
      <c r="R175" s="242">
        <f>Q175*H175</f>
        <v>49.42674</v>
      </c>
      <c r="S175" s="242">
        <v>0</v>
      </c>
      <c r="T175" s="243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44" t="s">
        <v>143</v>
      </c>
      <c r="AT175" s="244" t="s">
        <v>139</v>
      </c>
      <c r="AU175" s="244" t="s">
        <v>90</v>
      </c>
      <c r="AY175" s="15" t="s">
        <v>137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15" t="s">
        <v>88</v>
      </c>
      <c r="BK175" s="245">
        <f>ROUND(I175*H175,2)</f>
        <v>0</v>
      </c>
      <c r="BL175" s="15" t="s">
        <v>143</v>
      </c>
      <c r="BM175" s="244" t="s">
        <v>275</v>
      </c>
    </row>
    <row r="176" spans="1:65" s="2" customFormat="1" ht="21.75" customHeight="1">
      <c r="A176" s="36"/>
      <c r="B176" s="37"/>
      <c r="C176" s="258" t="s">
        <v>276</v>
      </c>
      <c r="D176" s="258" t="s">
        <v>220</v>
      </c>
      <c r="E176" s="259" t="s">
        <v>277</v>
      </c>
      <c r="F176" s="260" t="s">
        <v>278</v>
      </c>
      <c r="G176" s="261" t="s">
        <v>142</v>
      </c>
      <c r="H176" s="262">
        <v>105</v>
      </c>
      <c r="I176" s="263"/>
      <c r="J176" s="264">
        <f>ROUND(I176*H176,2)</f>
        <v>0</v>
      </c>
      <c r="K176" s="265"/>
      <c r="L176" s="266"/>
      <c r="M176" s="267" t="s">
        <v>1</v>
      </c>
      <c r="N176" s="268" t="s">
        <v>45</v>
      </c>
      <c r="O176" s="89"/>
      <c r="P176" s="242">
        <f>O176*H176</f>
        <v>0</v>
      </c>
      <c r="Q176" s="242">
        <v>0.176</v>
      </c>
      <c r="R176" s="242">
        <f>Q176*H176</f>
        <v>18.48</v>
      </c>
      <c r="S176" s="242">
        <v>0</v>
      </c>
      <c r="T176" s="24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44" t="s">
        <v>168</v>
      </c>
      <c r="AT176" s="244" t="s">
        <v>220</v>
      </c>
      <c r="AU176" s="244" t="s">
        <v>90</v>
      </c>
      <c r="AY176" s="15" t="s">
        <v>137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15" t="s">
        <v>88</v>
      </c>
      <c r="BK176" s="245">
        <f>ROUND(I176*H176,2)</f>
        <v>0</v>
      </c>
      <c r="BL176" s="15" t="s">
        <v>143</v>
      </c>
      <c r="BM176" s="244" t="s">
        <v>279</v>
      </c>
    </row>
    <row r="177" spans="1:65" s="2" customFormat="1" ht="21.75" customHeight="1">
      <c r="A177" s="36"/>
      <c r="B177" s="37"/>
      <c r="C177" s="258" t="s">
        <v>280</v>
      </c>
      <c r="D177" s="258" t="s">
        <v>220</v>
      </c>
      <c r="E177" s="259" t="s">
        <v>281</v>
      </c>
      <c r="F177" s="260" t="s">
        <v>282</v>
      </c>
      <c r="G177" s="261" t="s">
        <v>142</v>
      </c>
      <c r="H177" s="262">
        <v>9</v>
      </c>
      <c r="I177" s="263"/>
      <c r="J177" s="264">
        <f>ROUND(I177*H177,2)</f>
        <v>0</v>
      </c>
      <c r="K177" s="265"/>
      <c r="L177" s="266"/>
      <c r="M177" s="267" t="s">
        <v>1</v>
      </c>
      <c r="N177" s="268" t="s">
        <v>45</v>
      </c>
      <c r="O177" s="89"/>
      <c r="P177" s="242">
        <f>O177*H177</f>
        <v>0</v>
      </c>
      <c r="Q177" s="242">
        <v>0.176</v>
      </c>
      <c r="R177" s="242">
        <f>Q177*H177</f>
        <v>1.5839999999999999</v>
      </c>
      <c r="S177" s="242">
        <v>0</v>
      </c>
      <c r="T177" s="243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44" t="s">
        <v>168</v>
      </c>
      <c r="AT177" s="244" t="s">
        <v>220</v>
      </c>
      <c r="AU177" s="244" t="s">
        <v>90</v>
      </c>
      <c r="AY177" s="15" t="s">
        <v>137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15" t="s">
        <v>88</v>
      </c>
      <c r="BK177" s="245">
        <f>ROUND(I177*H177,2)</f>
        <v>0</v>
      </c>
      <c r="BL177" s="15" t="s">
        <v>143</v>
      </c>
      <c r="BM177" s="244" t="s">
        <v>283</v>
      </c>
    </row>
    <row r="178" spans="1:65" s="2" customFormat="1" ht="24.15" customHeight="1">
      <c r="A178" s="36"/>
      <c r="B178" s="37"/>
      <c r="C178" s="258" t="s">
        <v>284</v>
      </c>
      <c r="D178" s="258" t="s">
        <v>220</v>
      </c>
      <c r="E178" s="259" t="s">
        <v>285</v>
      </c>
      <c r="F178" s="260" t="s">
        <v>286</v>
      </c>
      <c r="G178" s="261" t="s">
        <v>142</v>
      </c>
      <c r="H178" s="262">
        <v>28</v>
      </c>
      <c r="I178" s="263"/>
      <c r="J178" s="264">
        <f>ROUND(I178*H178,2)</f>
        <v>0</v>
      </c>
      <c r="K178" s="265"/>
      <c r="L178" s="266"/>
      <c r="M178" s="267" t="s">
        <v>1</v>
      </c>
      <c r="N178" s="268" t="s">
        <v>45</v>
      </c>
      <c r="O178" s="89"/>
      <c r="P178" s="242">
        <f>O178*H178</f>
        <v>0</v>
      </c>
      <c r="Q178" s="242">
        <v>0.131</v>
      </c>
      <c r="R178" s="242">
        <f>Q178*H178</f>
        <v>3.668</v>
      </c>
      <c r="S178" s="242">
        <v>0</v>
      </c>
      <c r="T178" s="243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44" t="s">
        <v>168</v>
      </c>
      <c r="AT178" s="244" t="s">
        <v>220</v>
      </c>
      <c r="AU178" s="244" t="s">
        <v>90</v>
      </c>
      <c r="AY178" s="15" t="s">
        <v>137</v>
      </c>
      <c r="BE178" s="245">
        <f>IF(N178="základní",J178,0)</f>
        <v>0</v>
      </c>
      <c r="BF178" s="245">
        <f>IF(N178="snížená",J178,0)</f>
        <v>0</v>
      </c>
      <c r="BG178" s="245">
        <f>IF(N178="zákl. přenesená",J178,0)</f>
        <v>0</v>
      </c>
      <c r="BH178" s="245">
        <f>IF(N178="sníž. přenesená",J178,0)</f>
        <v>0</v>
      </c>
      <c r="BI178" s="245">
        <f>IF(N178="nulová",J178,0)</f>
        <v>0</v>
      </c>
      <c r="BJ178" s="15" t="s">
        <v>88</v>
      </c>
      <c r="BK178" s="245">
        <f>ROUND(I178*H178,2)</f>
        <v>0</v>
      </c>
      <c r="BL178" s="15" t="s">
        <v>143</v>
      </c>
      <c r="BM178" s="244" t="s">
        <v>287</v>
      </c>
    </row>
    <row r="179" spans="1:65" s="2" customFormat="1" ht="21.75" customHeight="1">
      <c r="A179" s="36"/>
      <c r="B179" s="37"/>
      <c r="C179" s="258" t="s">
        <v>288</v>
      </c>
      <c r="D179" s="258" t="s">
        <v>220</v>
      </c>
      <c r="E179" s="259" t="s">
        <v>289</v>
      </c>
      <c r="F179" s="260" t="s">
        <v>290</v>
      </c>
      <c r="G179" s="261" t="s">
        <v>142</v>
      </c>
      <c r="H179" s="262">
        <v>335</v>
      </c>
      <c r="I179" s="263"/>
      <c r="J179" s="264">
        <f>ROUND(I179*H179,2)</f>
        <v>0</v>
      </c>
      <c r="K179" s="265"/>
      <c r="L179" s="266"/>
      <c r="M179" s="267" t="s">
        <v>1</v>
      </c>
      <c r="N179" s="268" t="s">
        <v>45</v>
      </c>
      <c r="O179" s="89"/>
      <c r="P179" s="242">
        <f>O179*H179</f>
        <v>0</v>
      </c>
      <c r="Q179" s="242">
        <v>0.176</v>
      </c>
      <c r="R179" s="242">
        <f>Q179*H179</f>
        <v>58.959999999999994</v>
      </c>
      <c r="S179" s="242">
        <v>0</v>
      </c>
      <c r="T179" s="243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44" t="s">
        <v>168</v>
      </c>
      <c r="AT179" s="244" t="s">
        <v>220</v>
      </c>
      <c r="AU179" s="244" t="s">
        <v>90</v>
      </c>
      <c r="AY179" s="15" t="s">
        <v>137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15" t="s">
        <v>88</v>
      </c>
      <c r="BK179" s="245">
        <f>ROUND(I179*H179,2)</f>
        <v>0</v>
      </c>
      <c r="BL179" s="15" t="s">
        <v>143</v>
      </c>
      <c r="BM179" s="244" t="s">
        <v>291</v>
      </c>
    </row>
    <row r="180" spans="1:65" s="2" customFormat="1" ht="21.75" customHeight="1">
      <c r="A180" s="36"/>
      <c r="B180" s="37"/>
      <c r="C180" s="232" t="s">
        <v>292</v>
      </c>
      <c r="D180" s="232" t="s">
        <v>139</v>
      </c>
      <c r="E180" s="233" t="s">
        <v>293</v>
      </c>
      <c r="F180" s="234" t="s">
        <v>294</v>
      </c>
      <c r="G180" s="235" t="s">
        <v>162</v>
      </c>
      <c r="H180" s="236">
        <v>190</v>
      </c>
      <c r="I180" s="237"/>
      <c r="J180" s="238">
        <f>ROUND(I180*H180,2)</f>
        <v>0</v>
      </c>
      <c r="K180" s="239"/>
      <c r="L180" s="42"/>
      <c r="M180" s="240" t="s">
        <v>1</v>
      </c>
      <c r="N180" s="241" t="s">
        <v>45</v>
      </c>
      <c r="O180" s="89"/>
      <c r="P180" s="242">
        <f>O180*H180</f>
        <v>0</v>
      </c>
      <c r="Q180" s="242">
        <v>0.0036</v>
      </c>
      <c r="R180" s="242">
        <f>Q180*H180</f>
        <v>0.6839999999999999</v>
      </c>
      <c r="S180" s="242">
        <v>0</v>
      </c>
      <c r="T180" s="243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44" t="s">
        <v>143</v>
      </c>
      <c r="AT180" s="244" t="s">
        <v>139</v>
      </c>
      <c r="AU180" s="244" t="s">
        <v>90</v>
      </c>
      <c r="AY180" s="15" t="s">
        <v>137</v>
      </c>
      <c r="BE180" s="245">
        <f>IF(N180="základní",J180,0)</f>
        <v>0</v>
      </c>
      <c r="BF180" s="245">
        <f>IF(N180="snížená",J180,0)</f>
        <v>0</v>
      </c>
      <c r="BG180" s="245">
        <f>IF(N180="zákl. přenesená",J180,0)</f>
        <v>0</v>
      </c>
      <c r="BH180" s="245">
        <f>IF(N180="sníž. přenesená",J180,0)</f>
        <v>0</v>
      </c>
      <c r="BI180" s="245">
        <f>IF(N180="nulová",J180,0)</f>
        <v>0</v>
      </c>
      <c r="BJ180" s="15" t="s">
        <v>88</v>
      </c>
      <c r="BK180" s="245">
        <f>ROUND(I180*H180,2)</f>
        <v>0</v>
      </c>
      <c r="BL180" s="15" t="s">
        <v>143</v>
      </c>
      <c r="BM180" s="244" t="s">
        <v>295</v>
      </c>
    </row>
    <row r="181" spans="1:63" s="12" customFormat="1" ht="22.8" customHeight="1">
      <c r="A181" s="12"/>
      <c r="B181" s="216"/>
      <c r="C181" s="217"/>
      <c r="D181" s="218" t="s">
        <v>79</v>
      </c>
      <c r="E181" s="230" t="s">
        <v>168</v>
      </c>
      <c r="F181" s="230" t="s">
        <v>296</v>
      </c>
      <c r="G181" s="217"/>
      <c r="H181" s="217"/>
      <c r="I181" s="220"/>
      <c r="J181" s="231">
        <f>BK181</f>
        <v>0</v>
      </c>
      <c r="K181" s="217"/>
      <c r="L181" s="222"/>
      <c r="M181" s="223"/>
      <c r="N181" s="224"/>
      <c r="O181" s="224"/>
      <c r="P181" s="225">
        <f>P182</f>
        <v>0</v>
      </c>
      <c r="Q181" s="224"/>
      <c r="R181" s="225">
        <f>R182</f>
        <v>5.08416</v>
      </c>
      <c r="S181" s="224"/>
      <c r="T181" s="226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7" t="s">
        <v>88</v>
      </c>
      <c r="AT181" s="228" t="s">
        <v>79</v>
      </c>
      <c r="AU181" s="228" t="s">
        <v>88</v>
      </c>
      <c r="AY181" s="227" t="s">
        <v>137</v>
      </c>
      <c r="BK181" s="229">
        <f>BK182</f>
        <v>0</v>
      </c>
    </row>
    <row r="182" spans="1:65" s="2" customFormat="1" ht="24.15" customHeight="1">
      <c r="A182" s="36"/>
      <c r="B182" s="37"/>
      <c r="C182" s="232" t="s">
        <v>297</v>
      </c>
      <c r="D182" s="232" t="s">
        <v>139</v>
      </c>
      <c r="E182" s="233" t="s">
        <v>298</v>
      </c>
      <c r="F182" s="234" t="s">
        <v>299</v>
      </c>
      <c r="G182" s="235" t="s">
        <v>300</v>
      </c>
      <c r="H182" s="236">
        <v>12</v>
      </c>
      <c r="I182" s="237"/>
      <c r="J182" s="238">
        <f>ROUND(I182*H182,2)</f>
        <v>0</v>
      </c>
      <c r="K182" s="239"/>
      <c r="L182" s="42"/>
      <c r="M182" s="240" t="s">
        <v>1</v>
      </c>
      <c r="N182" s="241" t="s">
        <v>45</v>
      </c>
      <c r="O182" s="89"/>
      <c r="P182" s="242">
        <f>O182*H182</f>
        <v>0</v>
      </c>
      <c r="Q182" s="242">
        <v>0.42368</v>
      </c>
      <c r="R182" s="242">
        <f>Q182*H182</f>
        <v>5.08416</v>
      </c>
      <c r="S182" s="242">
        <v>0</v>
      </c>
      <c r="T182" s="243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44" t="s">
        <v>143</v>
      </c>
      <c r="AT182" s="244" t="s">
        <v>139</v>
      </c>
      <c r="AU182" s="244" t="s">
        <v>90</v>
      </c>
      <c r="AY182" s="15" t="s">
        <v>137</v>
      </c>
      <c r="BE182" s="245">
        <f>IF(N182="základní",J182,0)</f>
        <v>0</v>
      </c>
      <c r="BF182" s="245">
        <f>IF(N182="snížená",J182,0)</f>
        <v>0</v>
      </c>
      <c r="BG182" s="245">
        <f>IF(N182="zákl. přenesená",J182,0)</f>
        <v>0</v>
      </c>
      <c r="BH182" s="245">
        <f>IF(N182="sníž. přenesená",J182,0)</f>
        <v>0</v>
      </c>
      <c r="BI182" s="245">
        <f>IF(N182="nulová",J182,0)</f>
        <v>0</v>
      </c>
      <c r="BJ182" s="15" t="s">
        <v>88</v>
      </c>
      <c r="BK182" s="245">
        <f>ROUND(I182*H182,2)</f>
        <v>0</v>
      </c>
      <c r="BL182" s="15" t="s">
        <v>143</v>
      </c>
      <c r="BM182" s="244" t="s">
        <v>301</v>
      </c>
    </row>
    <row r="183" spans="1:63" s="12" customFormat="1" ht="22.8" customHeight="1">
      <c r="A183" s="12"/>
      <c r="B183" s="216"/>
      <c r="C183" s="217"/>
      <c r="D183" s="218" t="s">
        <v>79</v>
      </c>
      <c r="E183" s="230" t="s">
        <v>173</v>
      </c>
      <c r="F183" s="230" t="s">
        <v>302</v>
      </c>
      <c r="G183" s="217"/>
      <c r="H183" s="217"/>
      <c r="I183" s="220"/>
      <c r="J183" s="231">
        <f>BK183</f>
        <v>0</v>
      </c>
      <c r="K183" s="217"/>
      <c r="L183" s="222"/>
      <c r="M183" s="223"/>
      <c r="N183" s="224"/>
      <c r="O183" s="224"/>
      <c r="P183" s="225">
        <f>SUM(P184:P207)</f>
        <v>0</v>
      </c>
      <c r="Q183" s="224"/>
      <c r="R183" s="225">
        <f>SUM(R184:R207)</f>
        <v>190.43824</v>
      </c>
      <c r="S183" s="224"/>
      <c r="T183" s="226">
        <f>SUM(T184:T207)</f>
        <v>0.6920000000000001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7" t="s">
        <v>88</v>
      </c>
      <c r="AT183" s="228" t="s">
        <v>79</v>
      </c>
      <c r="AU183" s="228" t="s">
        <v>88</v>
      </c>
      <c r="AY183" s="227" t="s">
        <v>137</v>
      </c>
      <c r="BK183" s="229">
        <f>SUM(BK184:BK207)</f>
        <v>0</v>
      </c>
    </row>
    <row r="184" spans="1:65" s="2" customFormat="1" ht="24.15" customHeight="1">
      <c r="A184" s="36"/>
      <c r="B184" s="37"/>
      <c r="C184" s="232" t="s">
        <v>303</v>
      </c>
      <c r="D184" s="232" t="s">
        <v>139</v>
      </c>
      <c r="E184" s="233" t="s">
        <v>304</v>
      </c>
      <c r="F184" s="234" t="s">
        <v>305</v>
      </c>
      <c r="G184" s="235" t="s">
        <v>300</v>
      </c>
      <c r="H184" s="236">
        <v>1</v>
      </c>
      <c r="I184" s="237"/>
      <c r="J184" s="238">
        <f>ROUND(I184*H184,2)</f>
        <v>0</v>
      </c>
      <c r="K184" s="239"/>
      <c r="L184" s="42"/>
      <c r="M184" s="240" t="s">
        <v>1</v>
      </c>
      <c r="N184" s="241" t="s">
        <v>45</v>
      </c>
      <c r="O184" s="89"/>
      <c r="P184" s="242">
        <f>O184*H184</f>
        <v>0</v>
      </c>
      <c r="Q184" s="242">
        <v>0.0007</v>
      </c>
      <c r="R184" s="242">
        <f>Q184*H184</f>
        <v>0.0007</v>
      </c>
      <c r="S184" s="242">
        <v>0</v>
      </c>
      <c r="T184" s="243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44" t="s">
        <v>143</v>
      </c>
      <c r="AT184" s="244" t="s">
        <v>139</v>
      </c>
      <c r="AU184" s="244" t="s">
        <v>90</v>
      </c>
      <c r="AY184" s="15" t="s">
        <v>137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15" t="s">
        <v>88</v>
      </c>
      <c r="BK184" s="245">
        <f>ROUND(I184*H184,2)</f>
        <v>0</v>
      </c>
      <c r="BL184" s="15" t="s">
        <v>143</v>
      </c>
      <c r="BM184" s="244" t="s">
        <v>306</v>
      </c>
    </row>
    <row r="185" spans="1:65" s="2" customFormat="1" ht="24.15" customHeight="1">
      <c r="A185" s="36"/>
      <c r="B185" s="37"/>
      <c r="C185" s="258" t="s">
        <v>307</v>
      </c>
      <c r="D185" s="258" t="s">
        <v>220</v>
      </c>
      <c r="E185" s="259" t="s">
        <v>308</v>
      </c>
      <c r="F185" s="260" t="s">
        <v>309</v>
      </c>
      <c r="G185" s="261" t="s">
        <v>300</v>
      </c>
      <c r="H185" s="262">
        <v>1</v>
      </c>
      <c r="I185" s="263"/>
      <c r="J185" s="264">
        <f>ROUND(I185*H185,2)</f>
        <v>0</v>
      </c>
      <c r="K185" s="265"/>
      <c r="L185" s="266"/>
      <c r="M185" s="267" t="s">
        <v>1</v>
      </c>
      <c r="N185" s="268" t="s">
        <v>45</v>
      </c>
      <c r="O185" s="89"/>
      <c r="P185" s="242">
        <f>O185*H185</f>
        <v>0</v>
      </c>
      <c r="Q185" s="242">
        <v>0.0035</v>
      </c>
      <c r="R185" s="242">
        <f>Q185*H185</f>
        <v>0.0035</v>
      </c>
      <c r="S185" s="242">
        <v>0</v>
      </c>
      <c r="T185" s="243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44" t="s">
        <v>168</v>
      </c>
      <c r="AT185" s="244" t="s">
        <v>220</v>
      </c>
      <c r="AU185" s="244" t="s">
        <v>90</v>
      </c>
      <c r="AY185" s="15" t="s">
        <v>137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15" t="s">
        <v>88</v>
      </c>
      <c r="BK185" s="245">
        <f>ROUND(I185*H185,2)</f>
        <v>0</v>
      </c>
      <c r="BL185" s="15" t="s">
        <v>143</v>
      </c>
      <c r="BM185" s="244" t="s">
        <v>310</v>
      </c>
    </row>
    <row r="186" spans="1:65" s="2" customFormat="1" ht="24.15" customHeight="1">
      <c r="A186" s="36"/>
      <c r="B186" s="37"/>
      <c r="C186" s="232" t="s">
        <v>311</v>
      </c>
      <c r="D186" s="232" t="s">
        <v>139</v>
      </c>
      <c r="E186" s="233" t="s">
        <v>312</v>
      </c>
      <c r="F186" s="234" t="s">
        <v>313</v>
      </c>
      <c r="G186" s="235" t="s">
        <v>300</v>
      </c>
      <c r="H186" s="236">
        <v>1</v>
      </c>
      <c r="I186" s="237"/>
      <c r="J186" s="238">
        <f>ROUND(I186*H186,2)</f>
        <v>0</v>
      </c>
      <c r="K186" s="239"/>
      <c r="L186" s="42"/>
      <c r="M186" s="240" t="s">
        <v>1</v>
      </c>
      <c r="N186" s="241" t="s">
        <v>45</v>
      </c>
      <c r="O186" s="89"/>
      <c r="P186" s="242">
        <f>O186*H186</f>
        <v>0</v>
      </c>
      <c r="Q186" s="242">
        <v>0.10941</v>
      </c>
      <c r="R186" s="242">
        <f>Q186*H186</f>
        <v>0.10941</v>
      </c>
      <c r="S186" s="242">
        <v>0</v>
      </c>
      <c r="T186" s="243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44" t="s">
        <v>143</v>
      </c>
      <c r="AT186" s="244" t="s">
        <v>139</v>
      </c>
      <c r="AU186" s="244" t="s">
        <v>90</v>
      </c>
      <c r="AY186" s="15" t="s">
        <v>137</v>
      </c>
      <c r="BE186" s="245">
        <f>IF(N186="základní",J186,0)</f>
        <v>0</v>
      </c>
      <c r="BF186" s="245">
        <f>IF(N186="snížená",J186,0)</f>
        <v>0</v>
      </c>
      <c r="BG186" s="245">
        <f>IF(N186="zákl. přenesená",J186,0)</f>
        <v>0</v>
      </c>
      <c r="BH186" s="245">
        <f>IF(N186="sníž. přenesená",J186,0)</f>
        <v>0</v>
      </c>
      <c r="BI186" s="245">
        <f>IF(N186="nulová",J186,0)</f>
        <v>0</v>
      </c>
      <c r="BJ186" s="15" t="s">
        <v>88</v>
      </c>
      <c r="BK186" s="245">
        <f>ROUND(I186*H186,2)</f>
        <v>0</v>
      </c>
      <c r="BL186" s="15" t="s">
        <v>143</v>
      </c>
      <c r="BM186" s="244" t="s">
        <v>314</v>
      </c>
    </row>
    <row r="187" spans="1:65" s="2" customFormat="1" ht="21.75" customHeight="1">
      <c r="A187" s="36"/>
      <c r="B187" s="37"/>
      <c r="C187" s="258" t="s">
        <v>315</v>
      </c>
      <c r="D187" s="258" t="s">
        <v>220</v>
      </c>
      <c r="E187" s="259" t="s">
        <v>316</v>
      </c>
      <c r="F187" s="260" t="s">
        <v>317</v>
      </c>
      <c r="G187" s="261" t="s">
        <v>300</v>
      </c>
      <c r="H187" s="262">
        <v>3</v>
      </c>
      <c r="I187" s="263"/>
      <c r="J187" s="264">
        <f>ROUND(I187*H187,2)</f>
        <v>0</v>
      </c>
      <c r="K187" s="265"/>
      <c r="L187" s="266"/>
      <c r="M187" s="267" t="s">
        <v>1</v>
      </c>
      <c r="N187" s="268" t="s">
        <v>45</v>
      </c>
      <c r="O187" s="89"/>
      <c r="P187" s="242">
        <f>O187*H187</f>
        <v>0</v>
      </c>
      <c r="Q187" s="242">
        <v>0.0061</v>
      </c>
      <c r="R187" s="242">
        <f>Q187*H187</f>
        <v>0.0183</v>
      </c>
      <c r="S187" s="242">
        <v>0</v>
      </c>
      <c r="T187" s="243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44" t="s">
        <v>168</v>
      </c>
      <c r="AT187" s="244" t="s">
        <v>220</v>
      </c>
      <c r="AU187" s="244" t="s">
        <v>90</v>
      </c>
      <c r="AY187" s="15" t="s">
        <v>137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15" t="s">
        <v>88</v>
      </c>
      <c r="BK187" s="245">
        <f>ROUND(I187*H187,2)</f>
        <v>0</v>
      </c>
      <c r="BL187" s="15" t="s">
        <v>143</v>
      </c>
      <c r="BM187" s="244" t="s">
        <v>318</v>
      </c>
    </row>
    <row r="188" spans="1:65" s="2" customFormat="1" ht="24.15" customHeight="1">
      <c r="A188" s="36"/>
      <c r="B188" s="37"/>
      <c r="C188" s="232" t="s">
        <v>319</v>
      </c>
      <c r="D188" s="232" t="s">
        <v>139</v>
      </c>
      <c r="E188" s="233" t="s">
        <v>320</v>
      </c>
      <c r="F188" s="234" t="s">
        <v>321</v>
      </c>
      <c r="G188" s="235" t="s">
        <v>300</v>
      </c>
      <c r="H188" s="236">
        <v>2</v>
      </c>
      <c r="I188" s="237"/>
      <c r="J188" s="238">
        <f>ROUND(I188*H188,2)</f>
        <v>0</v>
      </c>
      <c r="K188" s="239"/>
      <c r="L188" s="42"/>
      <c r="M188" s="240" t="s">
        <v>1</v>
      </c>
      <c r="N188" s="241" t="s">
        <v>45</v>
      </c>
      <c r="O188" s="89"/>
      <c r="P188" s="242">
        <f>O188*H188</f>
        <v>0</v>
      </c>
      <c r="Q188" s="242">
        <v>0.11241</v>
      </c>
      <c r="R188" s="242">
        <f>Q188*H188</f>
        <v>0.22482</v>
      </c>
      <c r="S188" s="242">
        <v>0</v>
      </c>
      <c r="T188" s="243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44" t="s">
        <v>143</v>
      </c>
      <c r="AT188" s="244" t="s">
        <v>139</v>
      </c>
      <c r="AU188" s="244" t="s">
        <v>90</v>
      </c>
      <c r="AY188" s="15" t="s">
        <v>137</v>
      </c>
      <c r="BE188" s="245">
        <f>IF(N188="základní",J188,0)</f>
        <v>0</v>
      </c>
      <c r="BF188" s="245">
        <f>IF(N188="snížená",J188,0)</f>
        <v>0</v>
      </c>
      <c r="BG188" s="245">
        <f>IF(N188="zákl. přenesená",J188,0)</f>
        <v>0</v>
      </c>
      <c r="BH188" s="245">
        <f>IF(N188="sníž. přenesená",J188,0)</f>
        <v>0</v>
      </c>
      <c r="BI188" s="245">
        <f>IF(N188="nulová",J188,0)</f>
        <v>0</v>
      </c>
      <c r="BJ188" s="15" t="s">
        <v>88</v>
      </c>
      <c r="BK188" s="245">
        <f>ROUND(I188*H188,2)</f>
        <v>0</v>
      </c>
      <c r="BL188" s="15" t="s">
        <v>143</v>
      </c>
      <c r="BM188" s="244" t="s">
        <v>322</v>
      </c>
    </row>
    <row r="189" spans="1:65" s="2" customFormat="1" ht="16.5" customHeight="1">
      <c r="A189" s="36"/>
      <c r="B189" s="37"/>
      <c r="C189" s="258" t="s">
        <v>323</v>
      </c>
      <c r="D189" s="258" t="s">
        <v>220</v>
      </c>
      <c r="E189" s="259" t="s">
        <v>324</v>
      </c>
      <c r="F189" s="260" t="s">
        <v>325</v>
      </c>
      <c r="G189" s="261" t="s">
        <v>300</v>
      </c>
      <c r="H189" s="262">
        <v>2</v>
      </c>
      <c r="I189" s="263"/>
      <c r="J189" s="264">
        <f>ROUND(I189*H189,2)</f>
        <v>0</v>
      </c>
      <c r="K189" s="265"/>
      <c r="L189" s="266"/>
      <c r="M189" s="267" t="s">
        <v>1</v>
      </c>
      <c r="N189" s="268" t="s">
        <v>45</v>
      </c>
      <c r="O189" s="89"/>
      <c r="P189" s="242">
        <f>O189*H189</f>
        <v>0</v>
      </c>
      <c r="Q189" s="242">
        <v>0.003</v>
      </c>
      <c r="R189" s="242">
        <f>Q189*H189</f>
        <v>0.006</v>
      </c>
      <c r="S189" s="242">
        <v>0</v>
      </c>
      <c r="T189" s="243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44" t="s">
        <v>168</v>
      </c>
      <c r="AT189" s="244" t="s">
        <v>220</v>
      </c>
      <c r="AU189" s="244" t="s">
        <v>90</v>
      </c>
      <c r="AY189" s="15" t="s">
        <v>137</v>
      </c>
      <c r="BE189" s="245">
        <f>IF(N189="základní",J189,0)</f>
        <v>0</v>
      </c>
      <c r="BF189" s="245">
        <f>IF(N189="snížená",J189,0)</f>
        <v>0</v>
      </c>
      <c r="BG189" s="245">
        <f>IF(N189="zákl. přenesená",J189,0)</f>
        <v>0</v>
      </c>
      <c r="BH189" s="245">
        <f>IF(N189="sníž. přenesená",J189,0)</f>
        <v>0</v>
      </c>
      <c r="BI189" s="245">
        <f>IF(N189="nulová",J189,0)</f>
        <v>0</v>
      </c>
      <c r="BJ189" s="15" t="s">
        <v>88</v>
      </c>
      <c r="BK189" s="245">
        <f>ROUND(I189*H189,2)</f>
        <v>0</v>
      </c>
      <c r="BL189" s="15" t="s">
        <v>143</v>
      </c>
      <c r="BM189" s="244" t="s">
        <v>326</v>
      </c>
    </row>
    <row r="190" spans="1:65" s="2" customFormat="1" ht="16.5" customHeight="1">
      <c r="A190" s="36"/>
      <c r="B190" s="37"/>
      <c r="C190" s="258" t="s">
        <v>327</v>
      </c>
      <c r="D190" s="258" t="s">
        <v>220</v>
      </c>
      <c r="E190" s="259" t="s">
        <v>328</v>
      </c>
      <c r="F190" s="260" t="s">
        <v>329</v>
      </c>
      <c r="G190" s="261" t="s">
        <v>300</v>
      </c>
      <c r="H190" s="262">
        <v>2</v>
      </c>
      <c r="I190" s="263"/>
      <c r="J190" s="264">
        <f>ROUND(I190*H190,2)</f>
        <v>0</v>
      </c>
      <c r="K190" s="265"/>
      <c r="L190" s="266"/>
      <c r="M190" s="267" t="s">
        <v>1</v>
      </c>
      <c r="N190" s="268" t="s">
        <v>45</v>
      </c>
      <c r="O190" s="89"/>
      <c r="P190" s="242">
        <f>O190*H190</f>
        <v>0</v>
      </c>
      <c r="Q190" s="242">
        <v>0.0001</v>
      </c>
      <c r="R190" s="242">
        <f>Q190*H190</f>
        <v>0.0002</v>
      </c>
      <c r="S190" s="242">
        <v>0</v>
      </c>
      <c r="T190" s="243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44" t="s">
        <v>168</v>
      </c>
      <c r="AT190" s="244" t="s">
        <v>220</v>
      </c>
      <c r="AU190" s="244" t="s">
        <v>90</v>
      </c>
      <c r="AY190" s="15" t="s">
        <v>137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15" t="s">
        <v>88</v>
      </c>
      <c r="BK190" s="245">
        <f>ROUND(I190*H190,2)</f>
        <v>0</v>
      </c>
      <c r="BL190" s="15" t="s">
        <v>143</v>
      </c>
      <c r="BM190" s="244" t="s">
        <v>330</v>
      </c>
    </row>
    <row r="191" spans="1:65" s="2" customFormat="1" ht="24.15" customHeight="1">
      <c r="A191" s="36"/>
      <c r="B191" s="37"/>
      <c r="C191" s="232" t="s">
        <v>331</v>
      </c>
      <c r="D191" s="232" t="s">
        <v>139</v>
      </c>
      <c r="E191" s="233" t="s">
        <v>332</v>
      </c>
      <c r="F191" s="234" t="s">
        <v>333</v>
      </c>
      <c r="G191" s="235" t="s">
        <v>142</v>
      </c>
      <c r="H191" s="236">
        <v>1</v>
      </c>
      <c r="I191" s="237"/>
      <c r="J191" s="238">
        <f>ROUND(I191*H191,2)</f>
        <v>0</v>
      </c>
      <c r="K191" s="239"/>
      <c r="L191" s="42"/>
      <c r="M191" s="240" t="s">
        <v>1</v>
      </c>
      <c r="N191" s="241" t="s">
        <v>45</v>
      </c>
      <c r="O191" s="89"/>
      <c r="P191" s="242">
        <f>O191*H191</f>
        <v>0</v>
      </c>
      <c r="Q191" s="242">
        <v>0.0016</v>
      </c>
      <c r="R191" s="242">
        <f>Q191*H191</f>
        <v>0.0016</v>
      </c>
      <c r="S191" s="242">
        <v>0</v>
      </c>
      <c r="T191" s="243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44" t="s">
        <v>143</v>
      </c>
      <c r="AT191" s="244" t="s">
        <v>139</v>
      </c>
      <c r="AU191" s="244" t="s">
        <v>90</v>
      </c>
      <c r="AY191" s="15" t="s">
        <v>137</v>
      </c>
      <c r="BE191" s="245">
        <f>IF(N191="základní",J191,0)</f>
        <v>0</v>
      </c>
      <c r="BF191" s="245">
        <f>IF(N191="snížená",J191,0)</f>
        <v>0</v>
      </c>
      <c r="BG191" s="245">
        <f>IF(N191="zákl. přenesená",J191,0)</f>
        <v>0</v>
      </c>
      <c r="BH191" s="245">
        <f>IF(N191="sníž. přenesená",J191,0)</f>
        <v>0</v>
      </c>
      <c r="BI191" s="245">
        <f>IF(N191="nulová",J191,0)</f>
        <v>0</v>
      </c>
      <c r="BJ191" s="15" t="s">
        <v>88</v>
      </c>
      <c r="BK191" s="245">
        <f>ROUND(I191*H191,2)</f>
        <v>0</v>
      </c>
      <c r="BL191" s="15" t="s">
        <v>143</v>
      </c>
      <c r="BM191" s="244" t="s">
        <v>334</v>
      </c>
    </row>
    <row r="192" spans="1:65" s="2" customFormat="1" ht="16.5" customHeight="1">
      <c r="A192" s="36"/>
      <c r="B192" s="37"/>
      <c r="C192" s="232" t="s">
        <v>335</v>
      </c>
      <c r="D192" s="232" t="s">
        <v>139</v>
      </c>
      <c r="E192" s="233" t="s">
        <v>336</v>
      </c>
      <c r="F192" s="234" t="s">
        <v>337</v>
      </c>
      <c r="G192" s="235" t="s">
        <v>142</v>
      </c>
      <c r="H192" s="236">
        <v>1</v>
      </c>
      <c r="I192" s="237"/>
      <c r="J192" s="238">
        <f>ROUND(I192*H192,2)</f>
        <v>0</v>
      </c>
      <c r="K192" s="239"/>
      <c r="L192" s="42"/>
      <c r="M192" s="240" t="s">
        <v>1</v>
      </c>
      <c r="N192" s="241" t="s">
        <v>45</v>
      </c>
      <c r="O192" s="89"/>
      <c r="P192" s="242">
        <f>O192*H192</f>
        <v>0</v>
      </c>
      <c r="Q192" s="242">
        <v>1E-05</v>
      </c>
      <c r="R192" s="242">
        <f>Q192*H192</f>
        <v>1E-05</v>
      </c>
      <c r="S192" s="242">
        <v>0</v>
      </c>
      <c r="T192" s="243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44" t="s">
        <v>143</v>
      </c>
      <c r="AT192" s="244" t="s">
        <v>139</v>
      </c>
      <c r="AU192" s="244" t="s">
        <v>90</v>
      </c>
      <c r="AY192" s="15" t="s">
        <v>137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15" t="s">
        <v>88</v>
      </c>
      <c r="BK192" s="245">
        <f>ROUND(I192*H192,2)</f>
        <v>0</v>
      </c>
      <c r="BL192" s="15" t="s">
        <v>143</v>
      </c>
      <c r="BM192" s="244" t="s">
        <v>338</v>
      </c>
    </row>
    <row r="193" spans="1:65" s="2" customFormat="1" ht="33" customHeight="1">
      <c r="A193" s="36"/>
      <c r="B193" s="37"/>
      <c r="C193" s="232" t="s">
        <v>339</v>
      </c>
      <c r="D193" s="232" t="s">
        <v>139</v>
      </c>
      <c r="E193" s="233" t="s">
        <v>340</v>
      </c>
      <c r="F193" s="234" t="s">
        <v>341</v>
      </c>
      <c r="G193" s="235" t="s">
        <v>162</v>
      </c>
      <c r="H193" s="236">
        <v>739</v>
      </c>
      <c r="I193" s="237"/>
      <c r="J193" s="238">
        <f>ROUND(I193*H193,2)</f>
        <v>0</v>
      </c>
      <c r="K193" s="239"/>
      <c r="L193" s="42"/>
      <c r="M193" s="240" t="s">
        <v>1</v>
      </c>
      <c r="N193" s="241" t="s">
        <v>45</v>
      </c>
      <c r="O193" s="89"/>
      <c r="P193" s="242">
        <f>O193*H193</f>
        <v>0</v>
      </c>
      <c r="Q193" s="242">
        <v>0.1554</v>
      </c>
      <c r="R193" s="242">
        <f>Q193*H193</f>
        <v>114.84060000000001</v>
      </c>
      <c r="S193" s="242">
        <v>0</v>
      </c>
      <c r="T193" s="243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44" t="s">
        <v>143</v>
      </c>
      <c r="AT193" s="244" t="s">
        <v>139</v>
      </c>
      <c r="AU193" s="244" t="s">
        <v>90</v>
      </c>
      <c r="AY193" s="15" t="s">
        <v>137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15" t="s">
        <v>88</v>
      </c>
      <c r="BK193" s="245">
        <f>ROUND(I193*H193,2)</f>
        <v>0</v>
      </c>
      <c r="BL193" s="15" t="s">
        <v>143</v>
      </c>
      <c r="BM193" s="244" t="s">
        <v>342</v>
      </c>
    </row>
    <row r="194" spans="1:65" s="2" customFormat="1" ht="24.15" customHeight="1">
      <c r="A194" s="36"/>
      <c r="B194" s="37"/>
      <c r="C194" s="258" t="s">
        <v>343</v>
      </c>
      <c r="D194" s="258" t="s">
        <v>220</v>
      </c>
      <c r="E194" s="259" t="s">
        <v>344</v>
      </c>
      <c r="F194" s="260" t="s">
        <v>345</v>
      </c>
      <c r="G194" s="261" t="s">
        <v>346</v>
      </c>
      <c r="H194" s="262">
        <v>5</v>
      </c>
      <c r="I194" s="263"/>
      <c r="J194" s="264">
        <f>ROUND(I194*H194,2)</f>
        <v>0</v>
      </c>
      <c r="K194" s="265"/>
      <c r="L194" s="266"/>
      <c r="M194" s="267" t="s">
        <v>1</v>
      </c>
      <c r="N194" s="268" t="s">
        <v>45</v>
      </c>
      <c r="O194" s="89"/>
      <c r="P194" s="242">
        <f>O194*H194</f>
        <v>0</v>
      </c>
      <c r="Q194" s="242">
        <v>0.0782</v>
      </c>
      <c r="R194" s="242">
        <f>Q194*H194</f>
        <v>0.391</v>
      </c>
      <c r="S194" s="242">
        <v>0</v>
      </c>
      <c r="T194" s="243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44" t="s">
        <v>168</v>
      </c>
      <c r="AT194" s="244" t="s">
        <v>220</v>
      </c>
      <c r="AU194" s="244" t="s">
        <v>90</v>
      </c>
      <c r="AY194" s="15" t="s">
        <v>137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15" t="s">
        <v>88</v>
      </c>
      <c r="BK194" s="245">
        <f>ROUND(I194*H194,2)</f>
        <v>0</v>
      </c>
      <c r="BL194" s="15" t="s">
        <v>143</v>
      </c>
      <c r="BM194" s="244" t="s">
        <v>347</v>
      </c>
    </row>
    <row r="195" spans="1:65" s="2" customFormat="1" ht="21.75" customHeight="1">
      <c r="A195" s="36"/>
      <c r="B195" s="37"/>
      <c r="C195" s="258" t="s">
        <v>348</v>
      </c>
      <c r="D195" s="258" t="s">
        <v>220</v>
      </c>
      <c r="E195" s="259" t="s">
        <v>349</v>
      </c>
      <c r="F195" s="260" t="s">
        <v>350</v>
      </c>
      <c r="G195" s="261" t="s">
        <v>346</v>
      </c>
      <c r="H195" s="262">
        <v>2</v>
      </c>
      <c r="I195" s="263"/>
      <c r="J195" s="264">
        <f>ROUND(I195*H195,2)</f>
        <v>0</v>
      </c>
      <c r="K195" s="265"/>
      <c r="L195" s="266"/>
      <c r="M195" s="267" t="s">
        <v>1</v>
      </c>
      <c r="N195" s="268" t="s">
        <v>45</v>
      </c>
      <c r="O195" s="89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44" t="s">
        <v>168</v>
      </c>
      <c r="AT195" s="244" t="s">
        <v>220</v>
      </c>
      <c r="AU195" s="244" t="s">
        <v>90</v>
      </c>
      <c r="AY195" s="15" t="s">
        <v>137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15" t="s">
        <v>88</v>
      </c>
      <c r="BK195" s="245">
        <f>ROUND(I195*H195,2)</f>
        <v>0</v>
      </c>
      <c r="BL195" s="15" t="s">
        <v>143</v>
      </c>
      <c r="BM195" s="244" t="s">
        <v>351</v>
      </c>
    </row>
    <row r="196" spans="1:65" s="2" customFormat="1" ht="16.5" customHeight="1">
      <c r="A196" s="36"/>
      <c r="B196" s="37"/>
      <c r="C196" s="258" t="s">
        <v>352</v>
      </c>
      <c r="D196" s="258" t="s">
        <v>220</v>
      </c>
      <c r="E196" s="259" t="s">
        <v>353</v>
      </c>
      <c r="F196" s="260" t="s">
        <v>354</v>
      </c>
      <c r="G196" s="261" t="s">
        <v>162</v>
      </c>
      <c r="H196" s="262">
        <v>538</v>
      </c>
      <c r="I196" s="263"/>
      <c r="J196" s="264">
        <f>ROUND(I196*H196,2)</f>
        <v>0</v>
      </c>
      <c r="K196" s="265"/>
      <c r="L196" s="266"/>
      <c r="M196" s="267" t="s">
        <v>1</v>
      </c>
      <c r="N196" s="268" t="s">
        <v>45</v>
      </c>
      <c r="O196" s="89"/>
      <c r="P196" s="242">
        <f>O196*H196</f>
        <v>0</v>
      </c>
      <c r="Q196" s="242">
        <v>0.081</v>
      </c>
      <c r="R196" s="242">
        <f>Q196*H196</f>
        <v>43.578</v>
      </c>
      <c r="S196" s="242">
        <v>0</v>
      </c>
      <c r="T196" s="243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44" t="s">
        <v>168</v>
      </c>
      <c r="AT196" s="244" t="s">
        <v>220</v>
      </c>
      <c r="AU196" s="244" t="s">
        <v>90</v>
      </c>
      <c r="AY196" s="15" t="s">
        <v>137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15" t="s">
        <v>88</v>
      </c>
      <c r="BK196" s="245">
        <f>ROUND(I196*H196,2)</f>
        <v>0</v>
      </c>
      <c r="BL196" s="15" t="s">
        <v>143</v>
      </c>
      <c r="BM196" s="244" t="s">
        <v>355</v>
      </c>
    </row>
    <row r="197" spans="1:65" s="2" customFormat="1" ht="16.5" customHeight="1">
      <c r="A197" s="36"/>
      <c r="B197" s="37"/>
      <c r="C197" s="258" t="s">
        <v>356</v>
      </c>
      <c r="D197" s="258" t="s">
        <v>220</v>
      </c>
      <c r="E197" s="259" t="s">
        <v>357</v>
      </c>
      <c r="F197" s="260" t="s">
        <v>358</v>
      </c>
      <c r="G197" s="261" t="s">
        <v>162</v>
      </c>
      <c r="H197" s="262">
        <v>85</v>
      </c>
      <c r="I197" s="263"/>
      <c r="J197" s="264">
        <f>ROUND(I197*H197,2)</f>
        <v>0</v>
      </c>
      <c r="K197" s="265"/>
      <c r="L197" s="266"/>
      <c r="M197" s="267" t="s">
        <v>1</v>
      </c>
      <c r="N197" s="268" t="s">
        <v>45</v>
      </c>
      <c r="O197" s="89"/>
      <c r="P197" s="242">
        <f>O197*H197</f>
        <v>0</v>
      </c>
      <c r="Q197" s="242">
        <v>0.0822</v>
      </c>
      <c r="R197" s="242">
        <f>Q197*H197</f>
        <v>6.986999999999999</v>
      </c>
      <c r="S197" s="242">
        <v>0</v>
      </c>
      <c r="T197" s="243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44" t="s">
        <v>168</v>
      </c>
      <c r="AT197" s="244" t="s">
        <v>220</v>
      </c>
      <c r="AU197" s="244" t="s">
        <v>90</v>
      </c>
      <c r="AY197" s="15" t="s">
        <v>137</v>
      </c>
      <c r="BE197" s="245">
        <f>IF(N197="základní",J197,0)</f>
        <v>0</v>
      </c>
      <c r="BF197" s="245">
        <f>IF(N197="snížená",J197,0)</f>
        <v>0</v>
      </c>
      <c r="BG197" s="245">
        <f>IF(N197="zákl. přenesená",J197,0)</f>
        <v>0</v>
      </c>
      <c r="BH197" s="245">
        <f>IF(N197="sníž. přenesená",J197,0)</f>
        <v>0</v>
      </c>
      <c r="BI197" s="245">
        <f>IF(N197="nulová",J197,0)</f>
        <v>0</v>
      </c>
      <c r="BJ197" s="15" t="s">
        <v>88</v>
      </c>
      <c r="BK197" s="245">
        <f>ROUND(I197*H197,2)</f>
        <v>0</v>
      </c>
      <c r="BL197" s="15" t="s">
        <v>143</v>
      </c>
      <c r="BM197" s="244" t="s">
        <v>359</v>
      </c>
    </row>
    <row r="198" spans="1:65" s="2" customFormat="1" ht="24.15" customHeight="1">
      <c r="A198" s="36"/>
      <c r="B198" s="37"/>
      <c r="C198" s="258" t="s">
        <v>360</v>
      </c>
      <c r="D198" s="258" t="s">
        <v>220</v>
      </c>
      <c r="E198" s="259" t="s">
        <v>361</v>
      </c>
      <c r="F198" s="260" t="s">
        <v>362</v>
      </c>
      <c r="G198" s="261" t="s">
        <v>162</v>
      </c>
      <c r="H198" s="262">
        <v>80</v>
      </c>
      <c r="I198" s="263"/>
      <c r="J198" s="264">
        <f>ROUND(I198*H198,2)</f>
        <v>0</v>
      </c>
      <c r="K198" s="265"/>
      <c r="L198" s="266"/>
      <c r="M198" s="267" t="s">
        <v>1</v>
      </c>
      <c r="N198" s="268" t="s">
        <v>45</v>
      </c>
      <c r="O198" s="89"/>
      <c r="P198" s="242">
        <f>O198*H198</f>
        <v>0</v>
      </c>
      <c r="Q198" s="242">
        <v>0.0483</v>
      </c>
      <c r="R198" s="242">
        <f>Q198*H198</f>
        <v>3.8640000000000003</v>
      </c>
      <c r="S198" s="242">
        <v>0</v>
      </c>
      <c r="T198" s="243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44" t="s">
        <v>168</v>
      </c>
      <c r="AT198" s="244" t="s">
        <v>220</v>
      </c>
      <c r="AU198" s="244" t="s">
        <v>90</v>
      </c>
      <c r="AY198" s="15" t="s">
        <v>137</v>
      </c>
      <c r="BE198" s="245">
        <f>IF(N198="základní",J198,0)</f>
        <v>0</v>
      </c>
      <c r="BF198" s="245">
        <f>IF(N198="snížená",J198,0)</f>
        <v>0</v>
      </c>
      <c r="BG198" s="245">
        <f>IF(N198="zákl. přenesená",J198,0)</f>
        <v>0</v>
      </c>
      <c r="BH198" s="245">
        <f>IF(N198="sníž. přenesená",J198,0)</f>
        <v>0</v>
      </c>
      <c r="BI198" s="245">
        <f>IF(N198="nulová",J198,0)</f>
        <v>0</v>
      </c>
      <c r="BJ198" s="15" t="s">
        <v>88</v>
      </c>
      <c r="BK198" s="245">
        <f>ROUND(I198*H198,2)</f>
        <v>0</v>
      </c>
      <c r="BL198" s="15" t="s">
        <v>143</v>
      </c>
      <c r="BM198" s="244" t="s">
        <v>363</v>
      </c>
    </row>
    <row r="199" spans="1:65" s="2" customFormat="1" ht="24.15" customHeight="1">
      <c r="A199" s="36"/>
      <c r="B199" s="37"/>
      <c r="C199" s="258" t="s">
        <v>364</v>
      </c>
      <c r="D199" s="258" t="s">
        <v>220</v>
      </c>
      <c r="E199" s="259" t="s">
        <v>365</v>
      </c>
      <c r="F199" s="260" t="s">
        <v>366</v>
      </c>
      <c r="G199" s="261" t="s">
        <v>162</v>
      </c>
      <c r="H199" s="262">
        <v>29</v>
      </c>
      <c r="I199" s="263"/>
      <c r="J199" s="264">
        <f>ROUND(I199*H199,2)</f>
        <v>0</v>
      </c>
      <c r="K199" s="265"/>
      <c r="L199" s="266"/>
      <c r="M199" s="267" t="s">
        <v>1</v>
      </c>
      <c r="N199" s="268" t="s">
        <v>45</v>
      </c>
      <c r="O199" s="89"/>
      <c r="P199" s="242">
        <f>O199*H199</f>
        <v>0</v>
      </c>
      <c r="Q199" s="242">
        <v>0.064</v>
      </c>
      <c r="R199" s="242">
        <f>Q199*H199</f>
        <v>1.856</v>
      </c>
      <c r="S199" s="242">
        <v>0</v>
      </c>
      <c r="T199" s="243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44" t="s">
        <v>168</v>
      </c>
      <c r="AT199" s="244" t="s">
        <v>220</v>
      </c>
      <c r="AU199" s="244" t="s">
        <v>90</v>
      </c>
      <c r="AY199" s="15" t="s">
        <v>137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15" t="s">
        <v>88</v>
      </c>
      <c r="BK199" s="245">
        <f>ROUND(I199*H199,2)</f>
        <v>0</v>
      </c>
      <c r="BL199" s="15" t="s">
        <v>143</v>
      </c>
      <c r="BM199" s="244" t="s">
        <v>367</v>
      </c>
    </row>
    <row r="200" spans="1:65" s="2" customFormat="1" ht="33" customHeight="1">
      <c r="A200" s="36"/>
      <c r="B200" s="37"/>
      <c r="C200" s="232" t="s">
        <v>368</v>
      </c>
      <c r="D200" s="232" t="s">
        <v>139</v>
      </c>
      <c r="E200" s="233" t="s">
        <v>369</v>
      </c>
      <c r="F200" s="234" t="s">
        <v>370</v>
      </c>
      <c r="G200" s="235" t="s">
        <v>162</v>
      </c>
      <c r="H200" s="236">
        <v>105</v>
      </c>
      <c r="I200" s="237"/>
      <c r="J200" s="238">
        <f>ROUND(I200*H200,2)</f>
        <v>0</v>
      </c>
      <c r="K200" s="239"/>
      <c r="L200" s="42"/>
      <c r="M200" s="240" t="s">
        <v>1</v>
      </c>
      <c r="N200" s="241" t="s">
        <v>45</v>
      </c>
      <c r="O200" s="89"/>
      <c r="P200" s="242">
        <f>O200*H200</f>
        <v>0</v>
      </c>
      <c r="Q200" s="242">
        <v>0.1295</v>
      </c>
      <c r="R200" s="242">
        <f>Q200*H200</f>
        <v>13.5975</v>
      </c>
      <c r="S200" s="242">
        <v>0</v>
      </c>
      <c r="T200" s="243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44" t="s">
        <v>143</v>
      </c>
      <c r="AT200" s="244" t="s">
        <v>139</v>
      </c>
      <c r="AU200" s="244" t="s">
        <v>90</v>
      </c>
      <c r="AY200" s="15" t="s">
        <v>137</v>
      </c>
      <c r="BE200" s="245">
        <f>IF(N200="základní",J200,0)</f>
        <v>0</v>
      </c>
      <c r="BF200" s="245">
        <f>IF(N200="snížená",J200,0)</f>
        <v>0</v>
      </c>
      <c r="BG200" s="245">
        <f>IF(N200="zákl. přenesená",J200,0)</f>
        <v>0</v>
      </c>
      <c r="BH200" s="245">
        <f>IF(N200="sníž. přenesená",J200,0)</f>
        <v>0</v>
      </c>
      <c r="BI200" s="245">
        <f>IF(N200="nulová",J200,0)</f>
        <v>0</v>
      </c>
      <c r="BJ200" s="15" t="s">
        <v>88</v>
      </c>
      <c r="BK200" s="245">
        <f>ROUND(I200*H200,2)</f>
        <v>0</v>
      </c>
      <c r="BL200" s="15" t="s">
        <v>143</v>
      </c>
      <c r="BM200" s="244" t="s">
        <v>371</v>
      </c>
    </row>
    <row r="201" spans="1:65" s="2" customFormat="1" ht="16.5" customHeight="1">
      <c r="A201" s="36"/>
      <c r="B201" s="37"/>
      <c r="C201" s="258" t="s">
        <v>372</v>
      </c>
      <c r="D201" s="258" t="s">
        <v>220</v>
      </c>
      <c r="E201" s="259" t="s">
        <v>373</v>
      </c>
      <c r="F201" s="260" t="s">
        <v>374</v>
      </c>
      <c r="G201" s="261" t="s">
        <v>162</v>
      </c>
      <c r="H201" s="262">
        <v>105</v>
      </c>
      <c r="I201" s="263"/>
      <c r="J201" s="264">
        <f>ROUND(I201*H201,2)</f>
        <v>0</v>
      </c>
      <c r="K201" s="265"/>
      <c r="L201" s="266"/>
      <c r="M201" s="267" t="s">
        <v>1</v>
      </c>
      <c r="N201" s="268" t="s">
        <v>45</v>
      </c>
      <c r="O201" s="89"/>
      <c r="P201" s="242">
        <f>O201*H201</f>
        <v>0</v>
      </c>
      <c r="Q201" s="242">
        <v>0.045</v>
      </c>
      <c r="R201" s="242">
        <f>Q201*H201</f>
        <v>4.725</v>
      </c>
      <c r="S201" s="242">
        <v>0</v>
      </c>
      <c r="T201" s="243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44" t="s">
        <v>168</v>
      </c>
      <c r="AT201" s="244" t="s">
        <v>220</v>
      </c>
      <c r="AU201" s="244" t="s">
        <v>90</v>
      </c>
      <c r="AY201" s="15" t="s">
        <v>137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15" t="s">
        <v>88</v>
      </c>
      <c r="BK201" s="245">
        <f>ROUND(I201*H201,2)</f>
        <v>0</v>
      </c>
      <c r="BL201" s="15" t="s">
        <v>143</v>
      </c>
      <c r="BM201" s="244" t="s">
        <v>375</v>
      </c>
    </row>
    <row r="202" spans="1:65" s="2" customFormat="1" ht="24.15" customHeight="1">
      <c r="A202" s="36"/>
      <c r="B202" s="37"/>
      <c r="C202" s="232" t="s">
        <v>376</v>
      </c>
      <c r="D202" s="232" t="s">
        <v>139</v>
      </c>
      <c r="E202" s="233" t="s">
        <v>377</v>
      </c>
      <c r="F202" s="234" t="s">
        <v>378</v>
      </c>
      <c r="G202" s="235" t="s">
        <v>142</v>
      </c>
      <c r="H202" s="236">
        <v>340</v>
      </c>
      <c r="I202" s="237"/>
      <c r="J202" s="238">
        <f>ROUND(I202*H202,2)</f>
        <v>0</v>
      </c>
      <c r="K202" s="239"/>
      <c r="L202" s="42"/>
      <c r="M202" s="240" t="s">
        <v>1</v>
      </c>
      <c r="N202" s="241" t="s">
        <v>45</v>
      </c>
      <c r="O202" s="89"/>
      <c r="P202" s="242">
        <f>O202*H202</f>
        <v>0</v>
      </c>
      <c r="Q202" s="242">
        <v>0.00069</v>
      </c>
      <c r="R202" s="242">
        <f>Q202*H202</f>
        <v>0.23459999999999998</v>
      </c>
      <c r="S202" s="242">
        <v>0</v>
      </c>
      <c r="T202" s="243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44" t="s">
        <v>143</v>
      </c>
      <c r="AT202" s="244" t="s">
        <v>139</v>
      </c>
      <c r="AU202" s="244" t="s">
        <v>90</v>
      </c>
      <c r="AY202" s="15" t="s">
        <v>137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15" t="s">
        <v>88</v>
      </c>
      <c r="BK202" s="245">
        <f>ROUND(I202*H202,2)</f>
        <v>0</v>
      </c>
      <c r="BL202" s="15" t="s">
        <v>143</v>
      </c>
      <c r="BM202" s="244" t="s">
        <v>379</v>
      </c>
    </row>
    <row r="203" spans="1:65" s="2" customFormat="1" ht="21.75" customHeight="1">
      <c r="A203" s="36"/>
      <c r="B203" s="37"/>
      <c r="C203" s="232" t="s">
        <v>380</v>
      </c>
      <c r="D203" s="232" t="s">
        <v>139</v>
      </c>
      <c r="E203" s="233" t="s">
        <v>381</v>
      </c>
      <c r="F203" s="234" t="s">
        <v>382</v>
      </c>
      <c r="G203" s="235" t="s">
        <v>162</v>
      </c>
      <c r="H203" s="236">
        <v>42</v>
      </c>
      <c r="I203" s="237"/>
      <c r="J203" s="238">
        <f>ROUND(I203*H203,2)</f>
        <v>0</v>
      </c>
      <c r="K203" s="239"/>
      <c r="L203" s="42"/>
      <c r="M203" s="240" t="s">
        <v>1</v>
      </c>
      <c r="N203" s="241" t="s">
        <v>45</v>
      </c>
      <c r="O203" s="89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44" t="s">
        <v>143</v>
      </c>
      <c r="AT203" s="244" t="s">
        <v>139</v>
      </c>
      <c r="AU203" s="244" t="s">
        <v>90</v>
      </c>
      <c r="AY203" s="15" t="s">
        <v>137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15" t="s">
        <v>88</v>
      </c>
      <c r="BK203" s="245">
        <f>ROUND(I203*H203,2)</f>
        <v>0</v>
      </c>
      <c r="BL203" s="15" t="s">
        <v>143</v>
      </c>
      <c r="BM203" s="244" t="s">
        <v>383</v>
      </c>
    </row>
    <row r="204" spans="1:65" s="2" customFormat="1" ht="21.75" customHeight="1">
      <c r="A204" s="36"/>
      <c r="B204" s="37"/>
      <c r="C204" s="232" t="s">
        <v>384</v>
      </c>
      <c r="D204" s="232" t="s">
        <v>139</v>
      </c>
      <c r="E204" s="233" t="s">
        <v>385</v>
      </c>
      <c r="F204" s="234" t="s">
        <v>386</v>
      </c>
      <c r="G204" s="235" t="s">
        <v>162</v>
      </c>
      <c r="H204" s="236">
        <v>148</v>
      </c>
      <c r="I204" s="237"/>
      <c r="J204" s="238">
        <f>ROUND(I204*H204,2)</f>
        <v>0</v>
      </c>
      <c r="K204" s="239"/>
      <c r="L204" s="42"/>
      <c r="M204" s="240" t="s">
        <v>1</v>
      </c>
      <c r="N204" s="241" t="s">
        <v>45</v>
      </c>
      <c r="O204" s="89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44" t="s">
        <v>143</v>
      </c>
      <c r="AT204" s="244" t="s">
        <v>139</v>
      </c>
      <c r="AU204" s="244" t="s">
        <v>90</v>
      </c>
      <c r="AY204" s="15" t="s">
        <v>137</v>
      </c>
      <c r="BE204" s="245">
        <f>IF(N204="základní",J204,0)</f>
        <v>0</v>
      </c>
      <c r="BF204" s="245">
        <f>IF(N204="snížená",J204,0)</f>
        <v>0</v>
      </c>
      <c r="BG204" s="245">
        <f>IF(N204="zákl. přenesená",J204,0)</f>
        <v>0</v>
      </c>
      <c r="BH204" s="245">
        <f>IF(N204="sníž. přenesená",J204,0)</f>
        <v>0</v>
      </c>
      <c r="BI204" s="245">
        <f>IF(N204="nulová",J204,0)</f>
        <v>0</v>
      </c>
      <c r="BJ204" s="15" t="s">
        <v>88</v>
      </c>
      <c r="BK204" s="245">
        <f>ROUND(I204*H204,2)</f>
        <v>0</v>
      </c>
      <c r="BL204" s="15" t="s">
        <v>143</v>
      </c>
      <c r="BM204" s="244" t="s">
        <v>387</v>
      </c>
    </row>
    <row r="205" spans="1:65" s="2" customFormat="1" ht="24.15" customHeight="1">
      <c r="A205" s="36"/>
      <c r="B205" s="37"/>
      <c r="C205" s="232" t="s">
        <v>388</v>
      </c>
      <c r="D205" s="232" t="s">
        <v>139</v>
      </c>
      <c r="E205" s="233" t="s">
        <v>389</v>
      </c>
      <c r="F205" s="234" t="s">
        <v>390</v>
      </c>
      <c r="G205" s="235" t="s">
        <v>300</v>
      </c>
      <c r="H205" s="236">
        <v>6</v>
      </c>
      <c r="I205" s="237"/>
      <c r="J205" s="238">
        <f>ROUND(I205*H205,2)</f>
        <v>0</v>
      </c>
      <c r="K205" s="239"/>
      <c r="L205" s="42"/>
      <c r="M205" s="240" t="s">
        <v>1</v>
      </c>
      <c r="N205" s="241" t="s">
        <v>45</v>
      </c>
      <c r="O205" s="89"/>
      <c r="P205" s="242">
        <f>O205*H205</f>
        <v>0</v>
      </c>
      <c r="Q205" s="242">
        <v>0</v>
      </c>
      <c r="R205" s="242">
        <f>Q205*H205</f>
        <v>0</v>
      </c>
      <c r="S205" s="242">
        <v>0.082</v>
      </c>
      <c r="T205" s="243">
        <f>S205*H205</f>
        <v>0.492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44" t="s">
        <v>143</v>
      </c>
      <c r="AT205" s="244" t="s">
        <v>139</v>
      </c>
      <c r="AU205" s="244" t="s">
        <v>90</v>
      </c>
      <c r="AY205" s="15" t="s">
        <v>137</v>
      </c>
      <c r="BE205" s="245">
        <f>IF(N205="základní",J205,0)</f>
        <v>0</v>
      </c>
      <c r="BF205" s="245">
        <f>IF(N205="snížená",J205,0)</f>
        <v>0</v>
      </c>
      <c r="BG205" s="245">
        <f>IF(N205="zákl. přenesená",J205,0)</f>
        <v>0</v>
      </c>
      <c r="BH205" s="245">
        <f>IF(N205="sníž. přenesená",J205,0)</f>
        <v>0</v>
      </c>
      <c r="BI205" s="245">
        <f>IF(N205="nulová",J205,0)</f>
        <v>0</v>
      </c>
      <c r="BJ205" s="15" t="s">
        <v>88</v>
      </c>
      <c r="BK205" s="245">
        <f>ROUND(I205*H205,2)</f>
        <v>0</v>
      </c>
      <c r="BL205" s="15" t="s">
        <v>143</v>
      </c>
      <c r="BM205" s="244" t="s">
        <v>391</v>
      </c>
    </row>
    <row r="206" spans="1:65" s="2" customFormat="1" ht="24.15" customHeight="1">
      <c r="A206" s="36"/>
      <c r="B206" s="37"/>
      <c r="C206" s="232" t="s">
        <v>392</v>
      </c>
      <c r="D206" s="232" t="s">
        <v>139</v>
      </c>
      <c r="E206" s="233" t="s">
        <v>393</v>
      </c>
      <c r="F206" s="234" t="s">
        <v>394</v>
      </c>
      <c r="G206" s="235" t="s">
        <v>300</v>
      </c>
      <c r="H206" s="236">
        <v>8</v>
      </c>
      <c r="I206" s="237"/>
      <c r="J206" s="238">
        <f>ROUND(I206*H206,2)</f>
        <v>0</v>
      </c>
      <c r="K206" s="239"/>
      <c r="L206" s="42"/>
      <c r="M206" s="240" t="s">
        <v>1</v>
      </c>
      <c r="N206" s="241" t="s">
        <v>45</v>
      </c>
      <c r="O206" s="89"/>
      <c r="P206" s="242">
        <f>O206*H206</f>
        <v>0</v>
      </c>
      <c r="Q206" s="242">
        <v>0</v>
      </c>
      <c r="R206" s="242">
        <f>Q206*H206</f>
        <v>0</v>
      </c>
      <c r="S206" s="242">
        <v>0.004</v>
      </c>
      <c r="T206" s="243">
        <f>S206*H206</f>
        <v>0.032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44" t="s">
        <v>143</v>
      </c>
      <c r="AT206" s="244" t="s">
        <v>139</v>
      </c>
      <c r="AU206" s="244" t="s">
        <v>90</v>
      </c>
      <c r="AY206" s="15" t="s">
        <v>137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15" t="s">
        <v>88</v>
      </c>
      <c r="BK206" s="245">
        <f>ROUND(I206*H206,2)</f>
        <v>0</v>
      </c>
      <c r="BL206" s="15" t="s">
        <v>143</v>
      </c>
      <c r="BM206" s="244" t="s">
        <v>395</v>
      </c>
    </row>
    <row r="207" spans="1:65" s="2" customFormat="1" ht="16.5" customHeight="1">
      <c r="A207" s="36"/>
      <c r="B207" s="37"/>
      <c r="C207" s="232" t="s">
        <v>396</v>
      </c>
      <c r="D207" s="232" t="s">
        <v>139</v>
      </c>
      <c r="E207" s="233" t="s">
        <v>397</v>
      </c>
      <c r="F207" s="234" t="s">
        <v>398</v>
      </c>
      <c r="G207" s="235" t="s">
        <v>162</v>
      </c>
      <c r="H207" s="236">
        <v>6</v>
      </c>
      <c r="I207" s="237"/>
      <c r="J207" s="238">
        <f>ROUND(I207*H207,2)</f>
        <v>0</v>
      </c>
      <c r="K207" s="239"/>
      <c r="L207" s="42"/>
      <c r="M207" s="240" t="s">
        <v>1</v>
      </c>
      <c r="N207" s="241" t="s">
        <v>45</v>
      </c>
      <c r="O207" s="89"/>
      <c r="P207" s="242">
        <f>O207*H207</f>
        <v>0</v>
      </c>
      <c r="Q207" s="242">
        <v>0</v>
      </c>
      <c r="R207" s="242">
        <f>Q207*H207</f>
        <v>0</v>
      </c>
      <c r="S207" s="242">
        <v>0.028</v>
      </c>
      <c r="T207" s="243">
        <f>S207*H207</f>
        <v>0.168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44" t="s">
        <v>143</v>
      </c>
      <c r="AT207" s="244" t="s">
        <v>139</v>
      </c>
      <c r="AU207" s="244" t="s">
        <v>90</v>
      </c>
      <c r="AY207" s="15" t="s">
        <v>137</v>
      </c>
      <c r="BE207" s="245">
        <f>IF(N207="základní",J207,0)</f>
        <v>0</v>
      </c>
      <c r="BF207" s="245">
        <f>IF(N207="snížená",J207,0)</f>
        <v>0</v>
      </c>
      <c r="BG207" s="245">
        <f>IF(N207="zákl. přenesená",J207,0)</f>
        <v>0</v>
      </c>
      <c r="BH207" s="245">
        <f>IF(N207="sníž. přenesená",J207,0)</f>
        <v>0</v>
      </c>
      <c r="BI207" s="245">
        <f>IF(N207="nulová",J207,0)</f>
        <v>0</v>
      </c>
      <c r="BJ207" s="15" t="s">
        <v>88</v>
      </c>
      <c r="BK207" s="245">
        <f>ROUND(I207*H207,2)</f>
        <v>0</v>
      </c>
      <c r="BL207" s="15" t="s">
        <v>143</v>
      </c>
      <c r="BM207" s="244" t="s">
        <v>399</v>
      </c>
    </row>
    <row r="208" spans="1:63" s="12" customFormat="1" ht="22.8" customHeight="1">
      <c r="A208" s="12"/>
      <c r="B208" s="216"/>
      <c r="C208" s="217"/>
      <c r="D208" s="218" t="s">
        <v>79</v>
      </c>
      <c r="E208" s="230" t="s">
        <v>400</v>
      </c>
      <c r="F208" s="230" t="s">
        <v>401</v>
      </c>
      <c r="G208" s="217"/>
      <c r="H208" s="217"/>
      <c r="I208" s="220"/>
      <c r="J208" s="231">
        <f>BK208</f>
        <v>0</v>
      </c>
      <c r="K208" s="217"/>
      <c r="L208" s="222"/>
      <c r="M208" s="223"/>
      <c r="N208" s="224"/>
      <c r="O208" s="224"/>
      <c r="P208" s="225">
        <f>SUM(P209:P217)</f>
        <v>0</v>
      </c>
      <c r="Q208" s="224"/>
      <c r="R208" s="225">
        <f>SUM(R209:R217)</f>
        <v>0</v>
      </c>
      <c r="S208" s="224"/>
      <c r="T208" s="226">
        <f>SUM(T209:T217)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7" t="s">
        <v>88</v>
      </c>
      <c r="AT208" s="228" t="s">
        <v>79</v>
      </c>
      <c r="AU208" s="228" t="s">
        <v>88</v>
      </c>
      <c r="AY208" s="227" t="s">
        <v>137</v>
      </c>
      <c r="BK208" s="229">
        <f>SUM(BK209:BK217)</f>
        <v>0</v>
      </c>
    </row>
    <row r="209" spans="1:65" s="2" customFormat="1" ht="37.8" customHeight="1">
      <c r="A209" s="36"/>
      <c r="B209" s="37"/>
      <c r="C209" s="232" t="s">
        <v>402</v>
      </c>
      <c r="D209" s="232" t="s">
        <v>139</v>
      </c>
      <c r="E209" s="233" t="s">
        <v>403</v>
      </c>
      <c r="F209" s="234" t="s">
        <v>404</v>
      </c>
      <c r="G209" s="235" t="s">
        <v>207</v>
      </c>
      <c r="H209" s="236">
        <v>0.168</v>
      </c>
      <c r="I209" s="237"/>
      <c r="J209" s="238">
        <f>ROUND(I209*H209,2)</f>
        <v>0</v>
      </c>
      <c r="K209" s="239"/>
      <c r="L209" s="42"/>
      <c r="M209" s="240" t="s">
        <v>1</v>
      </c>
      <c r="N209" s="241" t="s">
        <v>45</v>
      </c>
      <c r="O209" s="89"/>
      <c r="P209" s="242">
        <f>O209*H209</f>
        <v>0</v>
      </c>
      <c r="Q209" s="242">
        <v>0</v>
      </c>
      <c r="R209" s="242">
        <f>Q209*H209</f>
        <v>0</v>
      </c>
      <c r="S209" s="242">
        <v>0</v>
      </c>
      <c r="T209" s="243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44" t="s">
        <v>143</v>
      </c>
      <c r="AT209" s="244" t="s">
        <v>139</v>
      </c>
      <c r="AU209" s="244" t="s">
        <v>90</v>
      </c>
      <c r="AY209" s="15" t="s">
        <v>137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15" t="s">
        <v>88</v>
      </c>
      <c r="BK209" s="245">
        <f>ROUND(I209*H209,2)</f>
        <v>0</v>
      </c>
      <c r="BL209" s="15" t="s">
        <v>143</v>
      </c>
      <c r="BM209" s="244" t="s">
        <v>405</v>
      </c>
    </row>
    <row r="210" spans="1:65" s="2" customFormat="1" ht="21.75" customHeight="1">
      <c r="A210" s="36"/>
      <c r="B210" s="37"/>
      <c r="C210" s="232" t="s">
        <v>406</v>
      </c>
      <c r="D210" s="232" t="s">
        <v>139</v>
      </c>
      <c r="E210" s="233" t="s">
        <v>407</v>
      </c>
      <c r="F210" s="234" t="s">
        <v>408</v>
      </c>
      <c r="G210" s="235" t="s">
        <v>207</v>
      </c>
      <c r="H210" s="236">
        <v>2019.582</v>
      </c>
      <c r="I210" s="237"/>
      <c r="J210" s="238">
        <f>ROUND(I210*H210,2)</f>
        <v>0</v>
      </c>
      <c r="K210" s="239"/>
      <c r="L210" s="42"/>
      <c r="M210" s="240" t="s">
        <v>1</v>
      </c>
      <c r="N210" s="241" t="s">
        <v>45</v>
      </c>
      <c r="O210" s="89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44" t="s">
        <v>143</v>
      </c>
      <c r="AT210" s="244" t="s">
        <v>139</v>
      </c>
      <c r="AU210" s="244" t="s">
        <v>90</v>
      </c>
      <c r="AY210" s="15" t="s">
        <v>137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15" t="s">
        <v>88</v>
      </c>
      <c r="BK210" s="245">
        <f>ROUND(I210*H210,2)</f>
        <v>0</v>
      </c>
      <c r="BL210" s="15" t="s">
        <v>143</v>
      </c>
      <c r="BM210" s="244" t="s">
        <v>409</v>
      </c>
    </row>
    <row r="211" spans="1:65" s="2" customFormat="1" ht="24.15" customHeight="1">
      <c r="A211" s="36"/>
      <c r="B211" s="37"/>
      <c r="C211" s="232" t="s">
        <v>410</v>
      </c>
      <c r="D211" s="232" t="s">
        <v>139</v>
      </c>
      <c r="E211" s="233" t="s">
        <v>411</v>
      </c>
      <c r="F211" s="234" t="s">
        <v>412</v>
      </c>
      <c r="G211" s="235" t="s">
        <v>207</v>
      </c>
      <c r="H211" s="236">
        <v>18176.238</v>
      </c>
      <c r="I211" s="237"/>
      <c r="J211" s="238">
        <f>ROUND(I211*H211,2)</f>
        <v>0</v>
      </c>
      <c r="K211" s="239"/>
      <c r="L211" s="42"/>
      <c r="M211" s="240" t="s">
        <v>1</v>
      </c>
      <c r="N211" s="241" t="s">
        <v>45</v>
      </c>
      <c r="O211" s="89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44" t="s">
        <v>143</v>
      </c>
      <c r="AT211" s="244" t="s">
        <v>139</v>
      </c>
      <c r="AU211" s="244" t="s">
        <v>90</v>
      </c>
      <c r="AY211" s="15" t="s">
        <v>137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15" t="s">
        <v>88</v>
      </c>
      <c r="BK211" s="245">
        <f>ROUND(I211*H211,2)</f>
        <v>0</v>
      </c>
      <c r="BL211" s="15" t="s">
        <v>143</v>
      </c>
      <c r="BM211" s="244" t="s">
        <v>413</v>
      </c>
    </row>
    <row r="212" spans="1:51" s="13" customFormat="1" ht="12">
      <c r="A212" s="13"/>
      <c r="B212" s="246"/>
      <c r="C212" s="247"/>
      <c r="D212" s="248" t="s">
        <v>185</v>
      </c>
      <c r="E212" s="249" t="s">
        <v>1</v>
      </c>
      <c r="F212" s="250" t="s">
        <v>414</v>
      </c>
      <c r="G212" s="247"/>
      <c r="H212" s="251">
        <v>18176.238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7" t="s">
        <v>185</v>
      </c>
      <c r="AU212" s="257" t="s">
        <v>90</v>
      </c>
      <c r="AV212" s="13" t="s">
        <v>90</v>
      </c>
      <c r="AW212" s="13" t="s">
        <v>34</v>
      </c>
      <c r="AX212" s="13" t="s">
        <v>88</v>
      </c>
      <c r="AY212" s="257" t="s">
        <v>137</v>
      </c>
    </row>
    <row r="213" spans="1:65" s="2" customFormat="1" ht="33" customHeight="1">
      <c r="A213" s="36"/>
      <c r="B213" s="37"/>
      <c r="C213" s="232" t="s">
        <v>415</v>
      </c>
      <c r="D213" s="232" t="s">
        <v>139</v>
      </c>
      <c r="E213" s="233" t="s">
        <v>416</v>
      </c>
      <c r="F213" s="234" t="s">
        <v>417</v>
      </c>
      <c r="G213" s="235" t="s">
        <v>207</v>
      </c>
      <c r="H213" s="236">
        <v>161.244</v>
      </c>
      <c r="I213" s="237"/>
      <c r="J213" s="238">
        <f>ROUND(I213*H213,2)</f>
        <v>0</v>
      </c>
      <c r="K213" s="239"/>
      <c r="L213" s="42"/>
      <c r="M213" s="240" t="s">
        <v>1</v>
      </c>
      <c r="N213" s="241" t="s">
        <v>45</v>
      </c>
      <c r="O213" s="89"/>
      <c r="P213" s="242">
        <f>O213*H213</f>
        <v>0</v>
      </c>
      <c r="Q213" s="242">
        <v>0</v>
      </c>
      <c r="R213" s="242">
        <f>Q213*H213</f>
        <v>0</v>
      </c>
      <c r="S213" s="242">
        <v>0</v>
      </c>
      <c r="T213" s="243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44" t="s">
        <v>143</v>
      </c>
      <c r="AT213" s="244" t="s">
        <v>139</v>
      </c>
      <c r="AU213" s="244" t="s">
        <v>90</v>
      </c>
      <c r="AY213" s="15" t="s">
        <v>137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15" t="s">
        <v>88</v>
      </c>
      <c r="BK213" s="245">
        <f>ROUND(I213*H213,2)</f>
        <v>0</v>
      </c>
      <c r="BL213" s="15" t="s">
        <v>143</v>
      </c>
      <c r="BM213" s="244" t="s">
        <v>418</v>
      </c>
    </row>
    <row r="214" spans="1:51" s="13" customFormat="1" ht="12">
      <c r="A214" s="13"/>
      <c r="B214" s="246"/>
      <c r="C214" s="247"/>
      <c r="D214" s="248" t="s">
        <v>185</v>
      </c>
      <c r="E214" s="249" t="s">
        <v>1</v>
      </c>
      <c r="F214" s="250" t="s">
        <v>419</v>
      </c>
      <c r="G214" s="247"/>
      <c r="H214" s="251">
        <v>161.244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7" t="s">
        <v>185</v>
      </c>
      <c r="AU214" s="257" t="s">
        <v>90</v>
      </c>
      <c r="AV214" s="13" t="s">
        <v>90</v>
      </c>
      <c r="AW214" s="13" t="s">
        <v>34</v>
      </c>
      <c r="AX214" s="13" t="s">
        <v>88</v>
      </c>
      <c r="AY214" s="257" t="s">
        <v>137</v>
      </c>
    </row>
    <row r="215" spans="1:65" s="2" customFormat="1" ht="33" customHeight="1">
      <c r="A215" s="36"/>
      <c r="B215" s="37"/>
      <c r="C215" s="232" t="s">
        <v>420</v>
      </c>
      <c r="D215" s="232" t="s">
        <v>139</v>
      </c>
      <c r="E215" s="233" t="s">
        <v>421</v>
      </c>
      <c r="F215" s="234" t="s">
        <v>422</v>
      </c>
      <c r="G215" s="235" t="s">
        <v>207</v>
      </c>
      <c r="H215" s="236">
        <v>966.42</v>
      </c>
      <c r="I215" s="237"/>
      <c r="J215" s="238">
        <f>ROUND(I215*H215,2)</f>
        <v>0</v>
      </c>
      <c r="K215" s="239"/>
      <c r="L215" s="42"/>
      <c r="M215" s="240" t="s">
        <v>1</v>
      </c>
      <c r="N215" s="241" t="s">
        <v>45</v>
      </c>
      <c r="O215" s="89"/>
      <c r="P215" s="242">
        <f>O215*H215</f>
        <v>0</v>
      </c>
      <c r="Q215" s="242">
        <v>0</v>
      </c>
      <c r="R215" s="242">
        <f>Q215*H215</f>
        <v>0</v>
      </c>
      <c r="S215" s="242">
        <v>0</v>
      </c>
      <c r="T215" s="243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44" t="s">
        <v>143</v>
      </c>
      <c r="AT215" s="244" t="s">
        <v>139</v>
      </c>
      <c r="AU215" s="244" t="s">
        <v>90</v>
      </c>
      <c r="AY215" s="15" t="s">
        <v>137</v>
      </c>
      <c r="BE215" s="245">
        <f>IF(N215="základní",J215,0)</f>
        <v>0</v>
      </c>
      <c r="BF215" s="245">
        <f>IF(N215="snížená",J215,0)</f>
        <v>0</v>
      </c>
      <c r="BG215" s="245">
        <f>IF(N215="zákl. přenesená",J215,0)</f>
        <v>0</v>
      </c>
      <c r="BH215" s="245">
        <f>IF(N215="sníž. přenesená",J215,0)</f>
        <v>0</v>
      </c>
      <c r="BI215" s="245">
        <f>IF(N215="nulová",J215,0)</f>
        <v>0</v>
      </c>
      <c r="BJ215" s="15" t="s">
        <v>88</v>
      </c>
      <c r="BK215" s="245">
        <f>ROUND(I215*H215,2)</f>
        <v>0</v>
      </c>
      <c r="BL215" s="15" t="s">
        <v>143</v>
      </c>
      <c r="BM215" s="244" t="s">
        <v>423</v>
      </c>
    </row>
    <row r="216" spans="1:51" s="13" customFormat="1" ht="12">
      <c r="A216" s="13"/>
      <c r="B216" s="246"/>
      <c r="C216" s="247"/>
      <c r="D216" s="248" t="s">
        <v>185</v>
      </c>
      <c r="E216" s="249" t="s">
        <v>1</v>
      </c>
      <c r="F216" s="250" t="s">
        <v>424</v>
      </c>
      <c r="G216" s="247"/>
      <c r="H216" s="251">
        <v>966.42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7" t="s">
        <v>185</v>
      </c>
      <c r="AU216" s="257" t="s">
        <v>90</v>
      </c>
      <c r="AV216" s="13" t="s">
        <v>90</v>
      </c>
      <c r="AW216" s="13" t="s">
        <v>34</v>
      </c>
      <c r="AX216" s="13" t="s">
        <v>88</v>
      </c>
      <c r="AY216" s="257" t="s">
        <v>137</v>
      </c>
    </row>
    <row r="217" spans="1:65" s="2" customFormat="1" ht="24.15" customHeight="1">
      <c r="A217" s="36"/>
      <c r="B217" s="37"/>
      <c r="C217" s="232" t="s">
        <v>425</v>
      </c>
      <c r="D217" s="232" t="s">
        <v>139</v>
      </c>
      <c r="E217" s="233" t="s">
        <v>426</v>
      </c>
      <c r="F217" s="234" t="s">
        <v>427</v>
      </c>
      <c r="G217" s="235" t="s">
        <v>207</v>
      </c>
      <c r="H217" s="236">
        <v>891.75</v>
      </c>
      <c r="I217" s="237"/>
      <c r="J217" s="238">
        <f>ROUND(I217*H217,2)</f>
        <v>0</v>
      </c>
      <c r="K217" s="239"/>
      <c r="L217" s="42"/>
      <c r="M217" s="240" t="s">
        <v>1</v>
      </c>
      <c r="N217" s="241" t="s">
        <v>45</v>
      </c>
      <c r="O217" s="89"/>
      <c r="P217" s="242">
        <f>O217*H217</f>
        <v>0</v>
      </c>
      <c r="Q217" s="242">
        <v>0</v>
      </c>
      <c r="R217" s="242">
        <f>Q217*H217</f>
        <v>0</v>
      </c>
      <c r="S217" s="242">
        <v>0</v>
      </c>
      <c r="T217" s="243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44" t="s">
        <v>143</v>
      </c>
      <c r="AT217" s="244" t="s">
        <v>139</v>
      </c>
      <c r="AU217" s="244" t="s">
        <v>90</v>
      </c>
      <c r="AY217" s="15" t="s">
        <v>137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15" t="s">
        <v>88</v>
      </c>
      <c r="BK217" s="245">
        <f>ROUND(I217*H217,2)</f>
        <v>0</v>
      </c>
      <c r="BL217" s="15" t="s">
        <v>143</v>
      </c>
      <c r="BM217" s="244" t="s">
        <v>428</v>
      </c>
    </row>
    <row r="218" spans="1:63" s="12" customFormat="1" ht="22.8" customHeight="1">
      <c r="A218" s="12"/>
      <c r="B218" s="216"/>
      <c r="C218" s="217"/>
      <c r="D218" s="218" t="s">
        <v>79</v>
      </c>
      <c r="E218" s="230" t="s">
        <v>429</v>
      </c>
      <c r="F218" s="230" t="s">
        <v>430</v>
      </c>
      <c r="G218" s="217"/>
      <c r="H218" s="217"/>
      <c r="I218" s="220"/>
      <c r="J218" s="231">
        <f>BK218</f>
        <v>0</v>
      </c>
      <c r="K218" s="217"/>
      <c r="L218" s="222"/>
      <c r="M218" s="223"/>
      <c r="N218" s="224"/>
      <c r="O218" s="224"/>
      <c r="P218" s="225">
        <f>P219</f>
        <v>0</v>
      </c>
      <c r="Q218" s="224"/>
      <c r="R218" s="225">
        <f>R219</f>
        <v>0</v>
      </c>
      <c r="S218" s="224"/>
      <c r="T218" s="226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7" t="s">
        <v>88</v>
      </c>
      <c r="AT218" s="228" t="s">
        <v>79</v>
      </c>
      <c r="AU218" s="228" t="s">
        <v>88</v>
      </c>
      <c r="AY218" s="227" t="s">
        <v>137</v>
      </c>
      <c r="BK218" s="229">
        <f>BK219</f>
        <v>0</v>
      </c>
    </row>
    <row r="219" spans="1:65" s="2" customFormat="1" ht="33" customHeight="1">
      <c r="A219" s="36"/>
      <c r="B219" s="37"/>
      <c r="C219" s="232" t="s">
        <v>431</v>
      </c>
      <c r="D219" s="232" t="s">
        <v>139</v>
      </c>
      <c r="E219" s="233" t="s">
        <v>432</v>
      </c>
      <c r="F219" s="234" t="s">
        <v>433</v>
      </c>
      <c r="G219" s="235" t="s">
        <v>207</v>
      </c>
      <c r="H219" s="236">
        <v>2157.846</v>
      </c>
      <c r="I219" s="237"/>
      <c r="J219" s="238">
        <f>ROUND(I219*H219,2)</f>
        <v>0</v>
      </c>
      <c r="K219" s="239"/>
      <c r="L219" s="42"/>
      <c r="M219" s="269" t="s">
        <v>1</v>
      </c>
      <c r="N219" s="270" t="s">
        <v>45</v>
      </c>
      <c r="O219" s="271"/>
      <c r="P219" s="272">
        <f>O219*H219</f>
        <v>0</v>
      </c>
      <c r="Q219" s="272">
        <v>0</v>
      </c>
      <c r="R219" s="272">
        <f>Q219*H219</f>
        <v>0</v>
      </c>
      <c r="S219" s="272">
        <v>0</v>
      </c>
      <c r="T219" s="273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44" t="s">
        <v>143</v>
      </c>
      <c r="AT219" s="244" t="s">
        <v>139</v>
      </c>
      <c r="AU219" s="244" t="s">
        <v>90</v>
      </c>
      <c r="AY219" s="15" t="s">
        <v>137</v>
      </c>
      <c r="BE219" s="245">
        <f>IF(N219="základní",J219,0)</f>
        <v>0</v>
      </c>
      <c r="BF219" s="245">
        <f>IF(N219="snížená",J219,0)</f>
        <v>0</v>
      </c>
      <c r="BG219" s="245">
        <f>IF(N219="zákl. přenesená",J219,0)</f>
        <v>0</v>
      </c>
      <c r="BH219" s="245">
        <f>IF(N219="sníž. přenesená",J219,0)</f>
        <v>0</v>
      </c>
      <c r="BI219" s="245">
        <f>IF(N219="nulová",J219,0)</f>
        <v>0</v>
      </c>
      <c r="BJ219" s="15" t="s">
        <v>88</v>
      </c>
      <c r="BK219" s="245">
        <f>ROUND(I219*H219,2)</f>
        <v>0</v>
      </c>
      <c r="BL219" s="15" t="s">
        <v>143</v>
      </c>
      <c r="BM219" s="244" t="s">
        <v>434</v>
      </c>
    </row>
    <row r="220" spans="1:31" s="2" customFormat="1" ht="6.95" customHeight="1">
      <c r="A220" s="36"/>
      <c r="B220" s="64"/>
      <c r="C220" s="65"/>
      <c r="D220" s="65"/>
      <c r="E220" s="65"/>
      <c r="F220" s="65"/>
      <c r="G220" s="65"/>
      <c r="H220" s="65"/>
      <c r="I220" s="65"/>
      <c r="J220" s="65"/>
      <c r="K220" s="65"/>
      <c r="L220" s="42"/>
      <c r="M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</row>
  </sheetData>
  <sheetProtection password="CDAA" sheet="1" objects="1" scenarios="1" formatColumns="0" formatRows="0" autoFilter="0"/>
  <autoFilter ref="C132:K219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90</v>
      </c>
    </row>
    <row r="4" spans="2:46" s="1" customFormat="1" ht="24.95" customHeight="1">
      <c r="B4" s="18"/>
      <c r="D4" s="136" t="s">
        <v>94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26.25" customHeight="1">
      <c r="B7" s="18"/>
      <c r="E7" s="139" t="str">
        <f>'Rekapitulace stavby'!K6</f>
        <v>Stavební úpravy komunikace a nová dešťová kanalizace v ulici Slovenská, Sokolov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95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435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31. 7. 2019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30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32</v>
      </c>
      <c r="E20" s="36"/>
      <c r="F20" s="36"/>
      <c r="G20" s="36"/>
      <c r="H20" s="36"/>
      <c r="I20" s="138" t="s">
        <v>25</v>
      </c>
      <c r="J20" s="141" t="s">
        <v>36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37</v>
      </c>
      <c r="F21" s="36"/>
      <c r="G21" s="36"/>
      <c r="H21" s="36"/>
      <c r="I21" s="138" t="s">
        <v>28</v>
      </c>
      <c r="J21" s="141" t="s">
        <v>38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">
        <v>36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37</v>
      </c>
      <c r="F24" s="36"/>
      <c r="G24" s="36"/>
      <c r="H24" s="36"/>
      <c r="I24" s="138" t="s">
        <v>28</v>
      </c>
      <c r="J24" s="141" t="s">
        <v>38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39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141" t="s">
        <v>98</v>
      </c>
      <c r="E30" s="36"/>
      <c r="F30" s="36"/>
      <c r="G30" s="36"/>
      <c r="H30" s="36"/>
      <c r="I30" s="36"/>
      <c r="J30" s="148">
        <f>J96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49" t="s">
        <v>99</v>
      </c>
      <c r="E31" s="36"/>
      <c r="F31" s="36"/>
      <c r="G31" s="36"/>
      <c r="H31" s="36"/>
      <c r="I31" s="36"/>
      <c r="J31" s="148">
        <f>J104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0" t="s">
        <v>40</v>
      </c>
      <c r="E32" s="36"/>
      <c r="F32" s="36"/>
      <c r="G32" s="36"/>
      <c r="H32" s="36"/>
      <c r="I32" s="36"/>
      <c r="J32" s="151">
        <f>ROUND(J30+J31,2)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47"/>
      <c r="E33" s="147"/>
      <c r="F33" s="147"/>
      <c r="G33" s="147"/>
      <c r="H33" s="147"/>
      <c r="I33" s="147"/>
      <c r="J33" s="147"/>
      <c r="K33" s="147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2" t="s">
        <v>42</v>
      </c>
      <c r="G34" s="36"/>
      <c r="H34" s="36"/>
      <c r="I34" s="152" t="s">
        <v>41</v>
      </c>
      <c r="J34" s="152" t="s">
        <v>43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53" t="s">
        <v>44</v>
      </c>
      <c r="E35" s="138" t="s">
        <v>45</v>
      </c>
      <c r="F35" s="154">
        <f>ROUND((SUM(BE104:BE111)+SUM(BE131:BE176)),2)</f>
        <v>0</v>
      </c>
      <c r="G35" s="36"/>
      <c r="H35" s="36"/>
      <c r="I35" s="155">
        <v>0.21</v>
      </c>
      <c r="J35" s="154">
        <f>ROUND(((SUM(BE104:BE111)+SUM(BE131:BE176))*I35),2)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38" t="s">
        <v>46</v>
      </c>
      <c r="F36" s="154">
        <f>ROUND((SUM(BF104:BF111)+SUM(BF131:BF176)),2)</f>
        <v>0</v>
      </c>
      <c r="G36" s="36"/>
      <c r="H36" s="36"/>
      <c r="I36" s="155">
        <v>0.15</v>
      </c>
      <c r="J36" s="154">
        <f>ROUND(((SUM(BF104:BF111)+SUM(BF131:BF176))*I36),2)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4">
        <f>ROUND((SUM(BG104:BG111)+SUM(BG131:BG176)),2)</f>
        <v>0</v>
      </c>
      <c r="G37" s="36"/>
      <c r="H37" s="36"/>
      <c r="I37" s="155">
        <v>0.21</v>
      </c>
      <c r="J37" s="154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38" t="s">
        <v>48</v>
      </c>
      <c r="F38" s="154">
        <f>ROUND((SUM(BH104:BH111)+SUM(BH131:BH176)),2)</f>
        <v>0</v>
      </c>
      <c r="G38" s="36"/>
      <c r="H38" s="36"/>
      <c r="I38" s="155">
        <v>0.15</v>
      </c>
      <c r="J38" s="154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38" t="s">
        <v>49</v>
      </c>
      <c r="F39" s="154">
        <f>ROUND((SUM(BI104:BI111)+SUM(BI131:BI176)),2)</f>
        <v>0</v>
      </c>
      <c r="G39" s="36"/>
      <c r="H39" s="36"/>
      <c r="I39" s="155">
        <v>0</v>
      </c>
      <c r="J39" s="154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56"/>
      <c r="D41" s="157" t="s">
        <v>50</v>
      </c>
      <c r="E41" s="158"/>
      <c r="F41" s="158"/>
      <c r="G41" s="159" t="s">
        <v>51</v>
      </c>
      <c r="H41" s="160" t="s">
        <v>52</v>
      </c>
      <c r="I41" s="158"/>
      <c r="J41" s="161">
        <f>SUM(J32:J39)</f>
        <v>0</v>
      </c>
      <c r="K41" s="162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74" t="str">
        <f>E7</f>
        <v>Stavební úpravy komunikace a nová dešťová kanalizace v ulici Slovenská, Sokolov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95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301 - Dešťová kanalizace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Sokolov</v>
      </c>
      <c r="G89" s="38"/>
      <c r="H89" s="38"/>
      <c r="I89" s="30" t="s">
        <v>22</v>
      </c>
      <c r="J89" s="77" t="str">
        <f>IF(J12="","",J12)</f>
        <v>31. 7. 2019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Sokolov</v>
      </c>
      <c r="G91" s="38"/>
      <c r="H91" s="38"/>
      <c r="I91" s="30" t="s">
        <v>32</v>
      </c>
      <c r="J91" s="34" t="str">
        <f>E21</f>
        <v>GEOprojectKV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>GEOprojectKV s.r.o.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5" t="s">
        <v>101</v>
      </c>
      <c r="D94" s="176"/>
      <c r="E94" s="176"/>
      <c r="F94" s="176"/>
      <c r="G94" s="176"/>
      <c r="H94" s="176"/>
      <c r="I94" s="176"/>
      <c r="J94" s="177" t="s">
        <v>102</v>
      </c>
      <c r="K94" s="176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8" t="s">
        <v>103</v>
      </c>
      <c r="D96" s="38"/>
      <c r="E96" s="38"/>
      <c r="F96" s="38"/>
      <c r="G96" s="38"/>
      <c r="H96" s="38"/>
      <c r="I96" s="38"/>
      <c r="J96" s="108">
        <f>J131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104</v>
      </c>
    </row>
    <row r="97" spans="1:31" s="9" customFormat="1" ht="24.95" customHeight="1">
      <c r="A97" s="9"/>
      <c r="B97" s="179"/>
      <c r="C97" s="180"/>
      <c r="D97" s="181" t="s">
        <v>105</v>
      </c>
      <c r="E97" s="182"/>
      <c r="F97" s="182"/>
      <c r="G97" s="182"/>
      <c r="H97" s="182"/>
      <c r="I97" s="182"/>
      <c r="J97" s="183">
        <f>J132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106</v>
      </c>
      <c r="E98" s="188"/>
      <c r="F98" s="188"/>
      <c r="G98" s="188"/>
      <c r="H98" s="188"/>
      <c r="I98" s="188"/>
      <c r="J98" s="189">
        <f>J133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436</v>
      </c>
      <c r="E99" s="188"/>
      <c r="F99" s="188"/>
      <c r="G99" s="188"/>
      <c r="H99" s="188"/>
      <c r="I99" s="188"/>
      <c r="J99" s="189">
        <f>J156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108</v>
      </c>
      <c r="E100" s="188"/>
      <c r="F100" s="188"/>
      <c r="G100" s="188"/>
      <c r="H100" s="188"/>
      <c r="I100" s="188"/>
      <c r="J100" s="189">
        <f>J159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111</v>
      </c>
      <c r="E101" s="188"/>
      <c r="F101" s="188"/>
      <c r="G101" s="188"/>
      <c r="H101" s="188"/>
      <c r="I101" s="188"/>
      <c r="J101" s="189">
        <f>J175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9.25" customHeight="1">
      <c r="A104" s="36"/>
      <c r="B104" s="37"/>
      <c r="C104" s="178" t="s">
        <v>112</v>
      </c>
      <c r="D104" s="38"/>
      <c r="E104" s="38"/>
      <c r="F104" s="38"/>
      <c r="G104" s="38"/>
      <c r="H104" s="38"/>
      <c r="I104" s="38"/>
      <c r="J104" s="191">
        <f>ROUND(J105+J106+J107+J108+J109+J110,2)</f>
        <v>0</v>
      </c>
      <c r="K104" s="38"/>
      <c r="L104" s="61"/>
      <c r="N104" s="192" t="s">
        <v>44</v>
      </c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65" s="2" customFormat="1" ht="18" customHeight="1">
      <c r="A105" s="36"/>
      <c r="B105" s="37"/>
      <c r="C105" s="38"/>
      <c r="D105" s="193" t="s">
        <v>113</v>
      </c>
      <c r="E105" s="194"/>
      <c r="F105" s="194"/>
      <c r="G105" s="38"/>
      <c r="H105" s="38"/>
      <c r="I105" s="38"/>
      <c r="J105" s="195">
        <v>0</v>
      </c>
      <c r="K105" s="38"/>
      <c r="L105" s="196"/>
      <c r="M105" s="197"/>
      <c r="N105" s="198" t="s">
        <v>45</v>
      </c>
      <c r="O105" s="197"/>
      <c r="P105" s="197"/>
      <c r="Q105" s="197"/>
      <c r="R105" s="197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200" t="s">
        <v>114</v>
      </c>
      <c r="AZ105" s="197"/>
      <c r="BA105" s="197"/>
      <c r="BB105" s="197"/>
      <c r="BC105" s="197"/>
      <c r="BD105" s="197"/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00" t="s">
        <v>88</v>
      </c>
      <c r="BK105" s="197"/>
      <c r="BL105" s="197"/>
      <c r="BM105" s="197"/>
    </row>
    <row r="106" spans="1:65" s="2" customFormat="1" ht="18" customHeight="1">
      <c r="A106" s="36"/>
      <c r="B106" s="37"/>
      <c r="C106" s="38"/>
      <c r="D106" s="193" t="s">
        <v>115</v>
      </c>
      <c r="E106" s="194"/>
      <c r="F106" s="194"/>
      <c r="G106" s="38"/>
      <c r="H106" s="38"/>
      <c r="I106" s="38"/>
      <c r="J106" s="195">
        <v>0</v>
      </c>
      <c r="K106" s="38"/>
      <c r="L106" s="196"/>
      <c r="M106" s="197"/>
      <c r="N106" s="198" t="s">
        <v>45</v>
      </c>
      <c r="O106" s="197"/>
      <c r="P106" s="197"/>
      <c r="Q106" s="197"/>
      <c r="R106" s="197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200" t="s">
        <v>114</v>
      </c>
      <c r="AZ106" s="197"/>
      <c r="BA106" s="197"/>
      <c r="BB106" s="197"/>
      <c r="BC106" s="197"/>
      <c r="BD106" s="197"/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00" t="s">
        <v>88</v>
      </c>
      <c r="BK106" s="197"/>
      <c r="BL106" s="197"/>
      <c r="BM106" s="197"/>
    </row>
    <row r="107" spans="1:65" s="2" customFormat="1" ht="18" customHeight="1">
      <c r="A107" s="36"/>
      <c r="B107" s="37"/>
      <c r="C107" s="38"/>
      <c r="D107" s="193" t="s">
        <v>116</v>
      </c>
      <c r="E107" s="194"/>
      <c r="F107" s="194"/>
      <c r="G107" s="38"/>
      <c r="H107" s="38"/>
      <c r="I107" s="38"/>
      <c r="J107" s="195">
        <v>0</v>
      </c>
      <c r="K107" s="38"/>
      <c r="L107" s="196"/>
      <c r="M107" s="197"/>
      <c r="N107" s="198" t="s">
        <v>45</v>
      </c>
      <c r="O107" s="197"/>
      <c r="P107" s="197"/>
      <c r="Q107" s="197"/>
      <c r="R107" s="197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200" t="s">
        <v>114</v>
      </c>
      <c r="AZ107" s="197"/>
      <c r="BA107" s="197"/>
      <c r="BB107" s="197"/>
      <c r="BC107" s="197"/>
      <c r="BD107" s="197"/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00" t="s">
        <v>88</v>
      </c>
      <c r="BK107" s="197"/>
      <c r="BL107" s="197"/>
      <c r="BM107" s="197"/>
    </row>
    <row r="108" spans="1:65" s="2" customFormat="1" ht="18" customHeight="1">
      <c r="A108" s="36"/>
      <c r="B108" s="37"/>
      <c r="C108" s="38"/>
      <c r="D108" s="193" t="s">
        <v>117</v>
      </c>
      <c r="E108" s="194"/>
      <c r="F108" s="194"/>
      <c r="G108" s="38"/>
      <c r="H108" s="38"/>
      <c r="I108" s="38"/>
      <c r="J108" s="195">
        <v>0</v>
      </c>
      <c r="K108" s="38"/>
      <c r="L108" s="196"/>
      <c r="M108" s="197"/>
      <c r="N108" s="198" t="s">
        <v>45</v>
      </c>
      <c r="O108" s="197"/>
      <c r="P108" s="197"/>
      <c r="Q108" s="197"/>
      <c r="R108" s="197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200" t="s">
        <v>114</v>
      </c>
      <c r="AZ108" s="197"/>
      <c r="BA108" s="197"/>
      <c r="BB108" s="197"/>
      <c r="BC108" s="197"/>
      <c r="BD108" s="197"/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00" t="s">
        <v>88</v>
      </c>
      <c r="BK108" s="197"/>
      <c r="BL108" s="197"/>
      <c r="BM108" s="197"/>
    </row>
    <row r="109" spans="1:65" s="2" customFormat="1" ht="18" customHeight="1">
      <c r="A109" s="36"/>
      <c r="B109" s="37"/>
      <c r="C109" s="38"/>
      <c r="D109" s="193" t="s">
        <v>118</v>
      </c>
      <c r="E109" s="194"/>
      <c r="F109" s="194"/>
      <c r="G109" s="38"/>
      <c r="H109" s="38"/>
      <c r="I109" s="38"/>
      <c r="J109" s="195">
        <v>0</v>
      </c>
      <c r="K109" s="38"/>
      <c r="L109" s="196"/>
      <c r="M109" s="197"/>
      <c r="N109" s="198" t="s">
        <v>45</v>
      </c>
      <c r="O109" s="197"/>
      <c r="P109" s="197"/>
      <c r="Q109" s="197"/>
      <c r="R109" s="197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200" t="s">
        <v>114</v>
      </c>
      <c r="AZ109" s="197"/>
      <c r="BA109" s="197"/>
      <c r="BB109" s="197"/>
      <c r="BC109" s="197"/>
      <c r="BD109" s="197"/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00" t="s">
        <v>88</v>
      </c>
      <c r="BK109" s="197"/>
      <c r="BL109" s="197"/>
      <c r="BM109" s="197"/>
    </row>
    <row r="110" spans="1:65" s="2" customFormat="1" ht="18" customHeight="1">
      <c r="A110" s="36"/>
      <c r="B110" s="37"/>
      <c r="C110" s="38"/>
      <c r="D110" s="194" t="s">
        <v>119</v>
      </c>
      <c r="E110" s="38"/>
      <c r="F110" s="38"/>
      <c r="G110" s="38"/>
      <c r="H110" s="38"/>
      <c r="I110" s="38"/>
      <c r="J110" s="195">
        <f>ROUND(J30*T110,2)</f>
        <v>0</v>
      </c>
      <c r="K110" s="38"/>
      <c r="L110" s="196"/>
      <c r="M110" s="197"/>
      <c r="N110" s="198" t="s">
        <v>45</v>
      </c>
      <c r="O110" s="197"/>
      <c r="P110" s="197"/>
      <c r="Q110" s="197"/>
      <c r="R110" s="197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200" t="s">
        <v>120</v>
      </c>
      <c r="AZ110" s="197"/>
      <c r="BA110" s="197"/>
      <c r="BB110" s="197"/>
      <c r="BC110" s="197"/>
      <c r="BD110" s="197"/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00" t="s">
        <v>88</v>
      </c>
      <c r="BK110" s="197"/>
      <c r="BL110" s="197"/>
      <c r="BM110" s="197"/>
    </row>
    <row r="111" spans="1:31" s="2" customFormat="1" ht="12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9.25" customHeight="1">
      <c r="A112" s="36"/>
      <c r="B112" s="37"/>
      <c r="C112" s="202" t="s">
        <v>121</v>
      </c>
      <c r="D112" s="176"/>
      <c r="E112" s="176"/>
      <c r="F112" s="176"/>
      <c r="G112" s="176"/>
      <c r="H112" s="176"/>
      <c r="I112" s="176"/>
      <c r="J112" s="203">
        <f>ROUND(J96+J104,2)</f>
        <v>0</v>
      </c>
      <c r="K112" s="176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64"/>
      <c r="C113" s="65"/>
      <c r="D113" s="65"/>
      <c r="E113" s="65"/>
      <c r="F113" s="65"/>
      <c r="G113" s="65"/>
      <c r="H113" s="65"/>
      <c r="I113" s="65"/>
      <c r="J113" s="65"/>
      <c r="K113" s="65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7" spans="1:31" s="2" customFormat="1" ht="6.95" customHeight="1">
      <c r="A117" s="36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24.95" customHeight="1">
      <c r="A118" s="36"/>
      <c r="B118" s="37"/>
      <c r="C118" s="21" t="s">
        <v>122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16</v>
      </c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26.25" customHeight="1">
      <c r="A121" s="36"/>
      <c r="B121" s="37"/>
      <c r="C121" s="38"/>
      <c r="D121" s="38"/>
      <c r="E121" s="174" t="str">
        <f>E7</f>
        <v>Stavební úpravy komunikace a nová dešťová kanalizace v ulici Slovenská, Sokolov</v>
      </c>
      <c r="F121" s="30"/>
      <c r="G121" s="30"/>
      <c r="H121" s="30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95</v>
      </c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6.5" customHeight="1">
      <c r="A123" s="36"/>
      <c r="B123" s="37"/>
      <c r="C123" s="38"/>
      <c r="D123" s="38"/>
      <c r="E123" s="74" t="str">
        <f>E9</f>
        <v>SO 301 - Dešťová kanalizace</v>
      </c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20</v>
      </c>
      <c r="D125" s="38"/>
      <c r="E125" s="38"/>
      <c r="F125" s="25" t="str">
        <f>F12</f>
        <v>Sokolov</v>
      </c>
      <c r="G125" s="38"/>
      <c r="H125" s="38"/>
      <c r="I125" s="30" t="s">
        <v>22</v>
      </c>
      <c r="J125" s="77" t="str">
        <f>IF(J12="","",J12)</f>
        <v>31. 7. 2019</v>
      </c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5.15" customHeight="1">
      <c r="A127" s="36"/>
      <c r="B127" s="37"/>
      <c r="C127" s="30" t="s">
        <v>24</v>
      </c>
      <c r="D127" s="38"/>
      <c r="E127" s="38"/>
      <c r="F127" s="25" t="str">
        <f>E15</f>
        <v>Město Sokolov</v>
      </c>
      <c r="G127" s="38"/>
      <c r="H127" s="38"/>
      <c r="I127" s="30" t="s">
        <v>32</v>
      </c>
      <c r="J127" s="34" t="str">
        <f>E21</f>
        <v>GEOprojectKV s.r.o.</v>
      </c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5.15" customHeight="1">
      <c r="A128" s="36"/>
      <c r="B128" s="37"/>
      <c r="C128" s="30" t="s">
        <v>30</v>
      </c>
      <c r="D128" s="38"/>
      <c r="E128" s="38"/>
      <c r="F128" s="25" t="str">
        <f>IF(E18="","",E18)</f>
        <v>Vyplň údaj</v>
      </c>
      <c r="G128" s="38"/>
      <c r="H128" s="38"/>
      <c r="I128" s="30" t="s">
        <v>35</v>
      </c>
      <c r="J128" s="34" t="str">
        <f>E24</f>
        <v>GEOprojectKV s.r.o.</v>
      </c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0.3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11" customFormat="1" ht="29.25" customHeight="1">
      <c r="A130" s="204"/>
      <c r="B130" s="205"/>
      <c r="C130" s="206" t="s">
        <v>123</v>
      </c>
      <c r="D130" s="207" t="s">
        <v>65</v>
      </c>
      <c r="E130" s="207" t="s">
        <v>61</v>
      </c>
      <c r="F130" s="207" t="s">
        <v>62</v>
      </c>
      <c r="G130" s="207" t="s">
        <v>124</v>
      </c>
      <c r="H130" s="207" t="s">
        <v>125</v>
      </c>
      <c r="I130" s="207" t="s">
        <v>126</v>
      </c>
      <c r="J130" s="208" t="s">
        <v>102</v>
      </c>
      <c r="K130" s="209" t="s">
        <v>127</v>
      </c>
      <c r="L130" s="210"/>
      <c r="M130" s="98" t="s">
        <v>1</v>
      </c>
      <c r="N130" s="99" t="s">
        <v>44</v>
      </c>
      <c r="O130" s="99" t="s">
        <v>128</v>
      </c>
      <c r="P130" s="99" t="s">
        <v>129</v>
      </c>
      <c r="Q130" s="99" t="s">
        <v>130</v>
      </c>
      <c r="R130" s="99" t="s">
        <v>131</v>
      </c>
      <c r="S130" s="99" t="s">
        <v>132</v>
      </c>
      <c r="T130" s="100" t="s">
        <v>133</v>
      </c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</row>
    <row r="131" spans="1:63" s="2" customFormat="1" ht="22.8" customHeight="1">
      <c r="A131" s="36"/>
      <c r="B131" s="37"/>
      <c r="C131" s="105" t="s">
        <v>134</v>
      </c>
      <c r="D131" s="38"/>
      <c r="E131" s="38"/>
      <c r="F131" s="38"/>
      <c r="G131" s="38"/>
      <c r="H131" s="38"/>
      <c r="I131" s="38"/>
      <c r="J131" s="211">
        <f>BK131</f>
        <v>0</v>
      </c>
      <c r="K131" s="38"/>
      <c r="L131" s="42"/>
      <c r="M131" s="101"/>
      <c r="N131" s="212"/>
      <c r="O131" s="102"/>
      <c r="P131" s="213">
        <f>P132</f>
        <v>0</v>
      </c>
      <c r="Q131" s="102"/>
      <c r="R131" s="213">
        <f>R132</f>
        <v>118.2471839</v>
      </c>
      <c r="S131" s="102"/>
      <c r="T131" s="214">
        <f>T132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79</v>
      </c>
      <c r="AU131" s="15" t="s">
        <v>104</v>
      </c>
      <c r="BK131" s="215">
        <f>BK132</f>
        <v>0</v>
      </c>
    </row>
    <row r="132" spans="1:63" s="12" customFormat="1" ht="25.9" customHeight="1">
      <c r="A132" s="12"/>
      <c r="B132" s="216"/>
      <c r="C132" s="217"/>
      <c r="D132" s="218" t="s">
        <v>79</v>
      </c>
      <c r="E132" s="219" t="s">
        <v>135</v>
      </c>
      <c r="F132" s="219" t="s">
        <v>136</v>
      </c>
      <c r="G132" s="217"/>
      <c r="H132" s="217"/>
      <c r="I132" s="220"/>
      <c r="J132" s="221">
        <f>BK132</f>
        <v>0</v>
      </c>
      <c r="K132" s="217"/>
      <c r="L132" s="222"/>
      <c r="M132" s="223"/>
      <c r="N132" s="224"/>
      <c r="O132" s="224"/>
      <c r="P132" s="225">
        <f>P133+P156+P159+P175</f>
        <v>0</v>
      </c>
      <c r="Q132" s="224"/>
      <c r="R132" s="225">
        <f>R133+R156+R159+R175</f>
        <v>118.2471839</v>
      </c>
      <c r="S132" s="224"/>
      <c r="T132" s="226">
        <f>T133+T156+T159+T175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7" t="s">
        <v>88</v>
      </c>
      <c r="AT132" s="228" t="s">
        <v>79</v>
      </c>
      <c r="AU132" s="228" t="s">
        <v>80</v>
      </c>
      <c r="AY132" s="227" t="s">
        <v>137</v>
      </c>
      <c r="BK132" s="229">
        <f>BK133+BK156+BK159+BK175</f>
        <v>0</v>
      </c>
    </row>
    <row r="133" spans="1:63" s="12" customFormat="1" ht="22.8" customHeight="1">
      <c r="A133" s="12"/>
      <c r="B133" s="216"/>
      <c r="C133" s="217"/>
      <c r="D133" s="218" t="s">
        <v>79</v>
      </c>
      <c r="E133" s="230" t="s">
        <v>88</v>
      </c>
      <c r="F133" s="230" t="s">
        <v>138</v>
      </c>
      <c r="G133" s="217"/>
      <c r="H133" s="217"/>
      <c r="I133" s="220"/>
      <c r="J133" s="231">
        <f>BK133</f>
        <v>0</v>
      </c>
      <c r="K133" s="217"/>
      <c r="L133" s="222"/>
      <c r="M133" s="223"/>
      <c r="N133" s="224"/>
      <c r="O133" s="224"/>
      <c r="P133" s="225">
        <f>SUM(P134:P155)</f>
        <v>0</v>
      </c>
      <c r="Q133" s="224"/>
      <c r="R133" s="225">
        <f>SUM(R134:R155)</f>
        <v>1.17768</v>
      </c>
      <c r="S133" s="224"/>
      <c r="T133" s="226">
        <f>SUM(T134:T155)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7" t="s">
        <v>88</v>
      </c>
      <c r="AT133" s="228" t="s">
        <v>79</v>
      </c>
      <c r="AU133" s="228" t="s">
        <v>88</v>
      </c>
      <c r="AY133" s="227" t="s">
        <v>137</v>
      </c>
      <c r="BK133" s="229">
        <f>SUM(BK134:BK155)</f>
        <v>0</v>
      </c>
    </row>
    <row r="134" spans="1:65" s="2" customFormat="1" ht="24.15" customHeight="1">
      <c r="A134" s="36"/>
      <c r="B134" s="37"/>
      <c r="C134" s="232" t="s">
        <v>88</v>
      </c>
      <c r="D134" s="232" t="s">
        <v>139</v>
      </c>
      <c r="E134" s="233" t="s">
        <v>437</v>
      </c>
      <c r="F134" s="234" t="s">
        <v>438</v>
      </c>
      <c r="G134" s="235" t="s">
        <v>171</v>
      </c>
      <c r="H134" s="236">
        <v>89.6</v>
      </c>
      <c r="I134" s="237"/>
      <c r="J134" s="238">
        <f>ROUND(I134*H134,2)</f>
        <v>0</v>
      </c>
      <c r="K134" s="239"/>
      <c r="L134" s="42"/>
      <c r="M134" s="240" t="s">
        <v>1</v>
      </c>
      <c r="N134" s="241" t="s">
        <v>45</v>
      </c>
      <c r="O134" s="89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4" t="s">
        <v>143</v>
      </c>
      <c r="AT134" s="244" t="s">
        <v>139</v>
      </c>
      <c r="AU134" s="244" t="s">
        <v>90</v>
      </c>
      <c r="AY134" s="15" t="s">
        <v>137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5" t="s">
        <v>88</v>
      </c>
      <c r="BK134" s="245">
        <f>ROUND(I134*H134,2)</f>
        <v>0</v>
      </c>
      <c r="BL134" s="15" t="s">
        <v>143</v>
      </c>
      <c r="BM134" s="244" t="s">
        <v>439</v>
      </c>
    </row>
    <row r="135" spans="1:65" s="2" customFormat="1" ht="24.15" customHeight="1">
      <c r="A135" s="36"/>
      <c r="B135" s="37"/>
      <c r="C135" s="232" t="s">
        <v>90</v>
      </c>
      <c r="D135" s="232" t="s">
        <v>139</v>
      </c>
      <c r="E135" s="233" t="s">
        <v>440</v>
      </c>
      <c r="F135" s="234" t="s">
        <v>441</v>
      </c>
      <c r="G135" s="235" t="s">
        <v>171</v>
      </c>
      <c r="H135" s="236">
        <v>89.6</v>
      </c>
      <c r="I135" s="237"/>
      <c r="J135" s="238">
        <f>ROUND(I135*H135,2)</f>
        <v>0</v>
      </c>
      <c r="K135" s="239"/>
      <c r="L135" s="42"/>
      <c r="M135" s="240" t="s">
        <v>1</v>
      </c>
      <c r="N135" s="241" t="s">
        <v>45</v>
      </c>
      <c r="O135" s="89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4" t="s">
        <v>143</v>
      </c>
      <c r="AT135" s="244" t="s">
        <v>139</v>
      </c>
      <c r="AU135" s="244" t="s">
        <v>90</v>
      </c>
      <c r="AY135" s="15" t="s">
        <v>137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5" t="s">
        <v>88</v>
      </c>
      <c r="BK135" s="245">
        <f>ROUND(I135*H135,2)</f>
        <v>0</v>
      </c>
      <c r="BL135" s="15" t="s">
        <v>143</v>
      </c>
      <c r="BM135" s="244" t="s">
        <v>442</v>
      </c>
    </row>
    <row r="136" spans="1:65" s="2" customFormat="1" ht="24.15" customHeight="1">
      <c r="A136" s="36"/>
      <c r="B136" s="37"/>
      <c r="C136" s="232" t="s">
        <v>148</v>
      </c>
      <c r="D136" s="232" t="s">
        <v>139</v>
      </c>
      <c r="E136" s="233" t="s">
        <v>443</v>
      </c>
      <c r="F136" s="234" t="s">
        <v>444</v>
      </c>
      <c r="G136" s="235" t="s">
        <v>171</v>
      </c>
      <c r="H136" s="236">
        <v>792.75</v>
      </c>
      <c r="I136" s="237"/>
      <c r="J136" s="238">
        <f>ROUND(I136*H136,2)</f>
        <v>0</v>
      </c>
      <c r="K136" s="239"/>
      <c r="L136" s="42"/>
      <c r="M136" s="240" t="s">
        <v>1</v>
      </c>
      <c r="N136" s="241" t="s">
        <v>45</v>
      </c>
      <c r="O136" s="89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4" t="s">
        <v>143</v>
      </c>
      <c r="AT136" s="244" t="s">
        <v>139</v>
      </c>
      <c r="AU136" s="244" t="s">
        <v>90</v>
      </c>
      <c r="AY136" s="15" t="s">
        <v>137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5" t="s">
        <v>88</v>
      </c>
      <c r="BK136" s="245">
        <f>ROUND(I136*H136,2)</f>
        <v>0</v>
      </c>
      <c r="BL136" s="15" t="s">
        <v>143</v>
      </c>
      <c r="BM136" s="244" t="s">
        <v>445</v>
      </c>
    </row>
    <row r="137" spans="1:65" s="2" customFormat="1" ht="24.15" customHeight="1">
      <c r="A137" s="36"/>
      <c r="B137" s="37"/>
      <c r="C137" s="232" t="s">
        <v>143</v>
      </c>
      <c r="D137" s="232" t="s">
        <v>139</v>
      </c>
      <c r="E137" s="233" t="s">
        <v>446</v>
      </c>
      <c r="F137" s="234" t="s">
        <v>447</v>
      </c>
      <c r="G137" s="235" t="s">
        <v>171</v>
      </c>
      <c r="H137" s="236">
        <v>792.75</v>
      </c>
      <c r="I137" s="237"/>
      <c r="J137" s="238">
        <f>ROUND(I137*H137,2)</f>
        <v>0</v>
      </c>
      <c r="K137" s="239"/>
      <c r="L137" s="42"/>
      <c r="M137" s="240" t="s">
        <v>1</v>
      </c>
      <c r="N137" s="241" t="s">
        <v>45</v>
      </c>
      <c r="O137" s="89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44" t="s">
        <v>143</v>
      </c>
      <c r="AT137" s="244" t="s">
        <v>139</v>
      </c>
      <c r="AU137" s="244" t="s">
        <v>90</v>
      </c>
      <c r="AY137" s="15" t="s">
        <v>137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5" t="s">
        <v>88</v>
      </c>
      <c r="BK137" s="245">
        <f>ROUND(I137*H137,2)</f>
        <v>0</v>
      </c>
      <c r="BL137" s="15" t="s">
        <v>143</v>
      </c>
      <c r="BM137" s="244" t="s">
        <v>448</v>
      </c>
    </row>
    <row r="138" spans="1:65" s="2" customFormat="1" ht="21.75" customHeight="1">
      <c r="A138" s="36"/>
      <c r="B138" s="37"/>
      <c r="C138" s="232" t="s">
        <v>155</v>
      </c>
      <c r="D138" s="232" t="s">
        <v>139</v>
      </c>
      <c r="E138" s="233" t="s">
        <v>449</v>
      </c>
      <c r="F138" s="234" t="s">
        <v>450</v>
      </c>
      <c r="G138" s="235" t="s">
        <v>142</v>
      </c>
      <c r="H138" s="236">
        <v>1402</v>
      </c>
      <c r="I138" s="237"/>
      <c r="J138" s="238">
        <f>ROUND(I138*H138,2)</f>
        <v>0</v>
      </c>
      <c r="K138" s="239"/>
      <c r="L138" s="42"/>
      <c r="M138" s="240" t="s">
        <v>1</v>
      </c>
      <c r="N138" s="241" t="s">
        <v>45</v>
      </c>
      <c r="O138" s="89"/>
      <c r="P138" s="242">
        <f>O138*H138</f>
        <v>0</v>
      </c>
      <c r="Q138" s="242">
        <v>0.00084</v>
      </c>
      <c r="R138" s="242">
        <f>Q138*H138</f>
        <v>1.17768</v>
      </c>
      <c r="S138" s="242">
        <v>0</v>
      </c>
      <c r="T138" s="24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4" t="s">
        <v>143</v>
      </c>
      <c r="AT138" s="244" t="s">
        <v>139</v>
      </c>
      <c r="AU138" s="244" t="s">
        <v>90</v>
      </c>
      <c r="AY138" s="15" t="s">
        <v>137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5" t="s">
        <v>88</v>
      </c>
      <c r="BK138" s="245">
        <f>ROUND(I138*H138,2)</f>
        <v>0</v>
      </c>
      <c r="BL138" s="15" t="s">
        <v>143</v>
      </c>
      <c r="BM138" s="244" t="s">
        <v>451</v>
      </c>
    </row>
    <row r="139" spans="1:65" s="2" customFormat="1" ht="24.15" customHeight="1">
      <c r="A139" s="36"/>
      <c r="B139" s="37"/>
      <c r="C139" s="232" t="s">
        <v>159</v>
      </c>
      <c r="D139" s="232" t="s">
        <v>139</v>
      </c>
      <c r="E139" s="233" t="s">
        <v>452</v>
      </c>
      <c r="F139" s="234" t="s">
        <v>453</v>
      </c>
      <c r="G139" s="235" t="s">
        <v>142</v>
      </c>
      <c r="H139" s="236">
        <v>1402</v>
      </c>
      <c r="I139" s="237"/>
      <c r="J139" s="238">
        <f>ROUND(I139*H139,2)</f>
        <v>0</v>
      </c>
      <c r="K139" s="239"/>
      <c r="L139" s="42"/>
      <c r="M139" s="240" t="s">
        <v>1</v>
      </c>
      <c r="N139" s="241" t="s">
        <v>45</v>
      </c>
      <c r="O139" s="89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4" t="s">
        <v>143</v>
      </c>
      <c r="AT139" s="244" t="s">
        <v>139</v>
      </c>
      <c r="AU139" s="244" t="s">
        <v>90</v>
      </c>
      <c r="AY139" s="15" t="s">
        <v>137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15" t="s">
        <v>88</v>
      </c>
      <c r="BK139" s="245">
        <f>ROUND(I139*H139,2)</f>
        <v>0</v>
      </c>
      <c r="BL139" s="15" t="s">
        <v>143</v>
      </c>
      <c r="BM139" s="244" t="s">
        <v>454</v>
      </c>
    </row>
    <row r="140" spans="1:65" s="2" customFormat="1" ht="24.15" customHeight="1">
      <c r="A140" s="36"/>
      <c r="B140" s="37"/>
      <c r="C140" s="232" t="s">
        <v>164</v>
      </c>
      <c r="D140" s="232" t="s">
        <v>139</v>
      </c>
      <c r="E140" s="233" t="s">
        <v>455</v>
      </c>
      <c r="F140" s="234" t="s">
        <v>456</v>
      </c>
      <c r="G140" s="235" t="s">
        <v>171</v>
      </c>
      <c r="H140" s="236">
        <v>882.35</v>
      </c>
      <c r="I140" s="237"/>
      <c r="J140" s="238">
        <f>ROUND(I140*H140,2)</f>
        <v>0</v>
      </c>
      <c r="K140" s="239"/>
      <c r="L140" s="42"/>
      <c r="M140" s="240" t="s">
        <v>1</v>
      </c>
      <c r="N140" s="241" t="s">
        <v>45</v>
      </c>
      <c r="O140" s="89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4" t="s">
        <v>143</v>
      </c>
      <c r="AT140" s="244" t="s">
        <v>139</v>
      </c>
      <c r="AU140" s="244" t="s">
        <v>90</v>
      </c>
      <c r="AY140" s="15" t="s">
        <v>137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5" t="s">
        <v>88</v>
      </c>
      <c r="BK140" s="245">
        <f>ROUND(I140*H140,2)</f>
        <v>0</v>
      </c>
      <c r="BL140" s="15" t="s">
        <v>143</v>
      </c>
      <c r="BM140" s="244" t="s">
        <v>457</v>
      </c>
    </row>
    <row r="141" spans="1:51" s="13" customFormat="1" ht="12">
      <c r="A141" s="13"/>
      <c r="B141" s="246"/>
      <c r="C141" s="247"/>
      <c r="D141" s="248" t="s">
        <v>185</v>
      </c>
      <c r="E141" s="249" t="s">
        <v>1</v>
      </c>
      <c r="F141" s="250" t="s">
        <v>458</v>
      </c>
      <c r="G141" s="247"/>
      <c r="H141" s="251">
        <v>882.35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7" t="s">
        <v>185</v>
      </c>
      <c r="AU141" s="257" t="s">
        <v>90</v>
      </c>
      <c r="AV141" s="13" t="s">
        <v>90</v>
      </c>
      <c r="AW141" s="13" t="s">
        <v>34</v>
      </c>
      <c r="AX141" s="13" t="s">
        <v>88</v>
      </c>
      <c r="AY141" s="257" t="s">
        <v>137</v>
      </c>
    </row>
    <row r="142" spans="1:65" s="2" customFormat="1" ht="24.15" customHeight="1">
      <c r="A142" s="36"/>
      <c r="B142" s="37"/>
      <c r="C142" s="232" t="s">
        <v>168</v>
      </c>
      <c r="D142" s="232" t="s">
        <v>139</v>
      </c>
      <c r="E142" s="233" t="s">
        <v>188</v>
      </c>
      <c r="F142" s="234" t="s">
        <v>189</v>
      </c>
      <c r="G142" s="235" t="s">
        <v>171</v>
      </c>
      <c r="H142" s="236">
        <v>1534.48</v>
      </c>
      <c r="I142" s="237"/>
      <c r="J142" s="238">
        <f>ROUND(I142*H142,2)</f>
        <v>0</v>
      </c>
      <c r="K142" s="239"/>
      <c r="L142" s="42"/>
      <c r="M142" s="240" t="s">
        <v>1</v>
      </c>
      <c r="N142" s="241" t="s">
        <v>45</v>
      </c>
      <c r="O142" s="89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4" t="s">
        <v>143</v>
      </c>
      <c r="AT142" s="244" t="s">
        <v>139</v>
      </c>
      <c r="AU142" s="244" t="s">
        <v>90</v>
      </c>
      <c r="AY142" s="15" t="s">
        <v>137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5" t="s">
        <v>88</v>
      </c>
      <c r="BK142" s="245">
        <f>ROUND(I142*H142,2)</f>
        <v>0</v>
      </c>
      <c r="BL142" s="15" t="s">
        <v>143</v>
      </c>
      <c r="BM142" s="244" t="s">
        <v>459</v>
      </c>
    </row>
    <row r="143" spans="1:51" s="13" customFormat="1" ht="12">
      <c r="A143" s="13"/>
      <c r="B143" s="246"/>
      <c r="C143" s="247"/>
      <c r="D143" s="248" t="s">
        <v>185</v>
      </c>
      <c r="E143" s="249" t="s">
        <v>1</v>
      </c>
      <c r="F143" s="250" t="s">
        <v>460</v>
      </c>
      <c r="G143" s="247"/>
      <c r="H143" s="251">
        <v>1534.48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7" t="s">
        <v>185</v>
      </c>
      <c r="AU143" s="257" t="s">
        <v>90</v>
      </c>
      <c r="AV143" s="13" t="s">
        <v>90</v>
      </c>
      <c r="AW143" s="13" t="s">
        <v>34</v>
      </c>
      <c r="AX143" s="13" t="s">
        <v>88</v>
      </c>
      <c r="AY143" s="257" t="s">
        <v>137</v>
      </c>
    </row>
    <row r="144" spans="1:65" s="2" customFormat="1" ht="24.15" customHeight="1">
      <c r="A144" s="36"/>
      <c r="B144" s="37"/>
      <c r="C144" s="232" t="s">
        <v>173</v>
      </c>
      <c r="D144" s="232" t="s">
        <v>139</v>
      </c>
      <c r="E144" s="233" t="s">
        <v>193</v>
      </c>
      <c r="F144" s="234" t="s">
        <v>194</v>
      </c>
      <c r="G144" s="235" t="s">
        <v>171</v>
      </c>
      <c r="H144" s="236">
        <v>115.11</v>
      </c>
      <c r="I144" s="237"/>
      <c r="J144" s="238">
        <f>ROUND(I144*H144,2)</f>
        <v>0</v>
      </c>
      <c r="K144" s="239"/>
      <c r="L144" s="42"/>
      <c r="M144" s="240" t="s">
        <v>1</v>
      </c>
      <c r="N144" s="241" t="s">
        <v>45</v>
      </c>
      <c r="O144" s="89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44" t="s">
        <v>143</v>
      </c>
      <c r="AT144" s="244" t="s">
        <v>139</v>
      </c>
      <c r="AU144" s="244" t="s">
        <v>90</v>
      </c>
      <c r="AY144" s="15" t="s">
        <v>137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15" t="s">
        <v>88</v>
      </c>
      <c r="BK144" s="245">
        <f>ROUND(I144*H144,2)</f>
        <v>0</v>
      </c>
      <c r="BL144" s="15" t="s">
        <v>143</v>
      </c>
      <c r="BM144" s="244" t="s">
        <v>461</v>
      </c>
    </row>
    <row r="145" spans="1:51" s="13" customFormat="1" ht="12">
      <c r="A145" s="13"/>
      <c r="B145" s="246"/>
      <c r="C145" s="247"/>
      <c r="D145" s="248" t="s">
        <v>185</v>
      </c>
      <c r="E145" s="249" t="s">
        <v>1</v>
      </c>
      <c r="F145" s="250" t="s">
        <v>462</v>
      </c>
      <c r="G145" s="247"/>
      <c r="H145" s="251">
        <v>115.11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185</v>
      </c>
      <c r="AU145" s="257" t="s">
        <v>90</v>
      </c>
      <c r="AV145" s="13" t="s">
        <v>90</v>
      </c>
      <c r="AW145" s="13" t="s">
        <v>34</v>
      </c>
      <c r="AX145" s="13" t="s">
        <v>88</v>
      </c>
      <c r="AY145" s="257" t="s">
        <v>137</v>
      </c>
    </row>
    <row r="146" spans="1:65" s="2" customFormat="1" ht="24.15" customHeight="1">
      <c r="A146" s="36"/>
      <c r="B146" s="37"/>
      <c r="C146" s="232" t="s">
        <v>177</v>
      </c>
      <c r="D146" s="232" t="s">
        <v>139</v>
      </c>
      <c r="E146" s="233" t="s">
        <v>463</v>
      </c>
      <c r="F146" s="234" t="s">
        <v>464</v>
      </c>
      <c r="G146" s="235" t="s">
        <v>171</v>
      </c>
      <c r="H146" s="236">
        <v>767.24</v>
      </c>
      <c r="I146" s="237"/>
      <c r="J146" s="238">
        <f>ROUND(I146*H146,2)</f>
        <v>0</v>
      </c>
      <c r="K146" s="239"/>
      <c r="L146" s="42"/>
      <c r="M146" s="240" t="s">
        <v>1</v>
      </c>
      <c r="N146" s="241" t="s">
        <v>45</v>
      </c>
      <c r="O146" s="89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44" t="s">
        <v>143</v>
      </c>
      <c r="AT146" s="244" t="s">
        <v>139</v>
      </c>
      <c r="AU146" s="244" t="s">
        <v>90</v>
      </c>
      <c r="AY146" s="15" t="s">
        <v>137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15" t="s">
        <v>88</v>
      </c>
      <c r="BK146" s="245">
        <f>ROUND(I146*H146,2)</f>
        <v>0</v>
      </c>
      <c r="BL146" s="15" t="s">
        <v>143</v>
      </c>
      <c r="BM146" s="244" t="s">
        <v>465</v>
      </c>
    </row>
    <row r="147" spans="1:51" s="13" customFormat="1" ht="12">
      <c r="A147" s="13"/>
      <c r="B147" s="246"/>
      <c r="C147" s="247"/>
      <c r="D147" s="248" t="s">
        <v>185</v>
      </c>
      <c r="E147" s="249" t="s">
        <v>1</v>
      </c>
      <c r="F147" s="250" t="s">
        <v>466</v>
      </c>
      <c r="G147" s="247"/>
      <c r="H147" s="251">
        <v>767.24</v>
      </c>
      <c r="I147" s="252"/>
      <c r="J147" s="247"/>
      <c r="K147" s="247"/>
      <c r="L147" s="253"/>
      <c r="M147" s="254"/>
      <c r="N147" s="255"/>
      <c r="O147" s="255"/>
      <c r="P147" s="255"/>
      <c r="Q147" s="255"/>
      <c r="R147" s="255"/>
      <c r="S147" s="255"/>
      <c r="T147" s="25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7" t="s">
        <v>185</v>
      </c>
      <c r="AU147" s="257" t="s">
        <v>90</v>
      </c>
      <c r="AV147" s="13" t="s">
        <v>90</v>
      </c>
      <c r="AW147" s="13" t="s">
        <v>34</v>
      </c>
      <c r="AX147" s="13" t="s">
        <v>88</v>
      </c>
      <c r="AY147" s="257" t="s">
        <v>137</v>
      </c>
    </row>
    <row r="148" spans="1:65" s="2" customFormat="1" ht="24.15" customHeight="1">
      <c r="A148" s="36"/>
      <c r="B148" s="37"/>
      <c r="C148" s="232" t="s">
        <v>181</v>
      </c>
      <c r="D148" s="232" t="s">
        <v>139</v>
      </c>
      <c r="E148" s="233" t="s">
        <v>467</v>
      </c>
      <c r="F148" s="234" t="s">
        <v>468</v>
      </c>
      <c r="G148" s="235" t="s">
        <v>171</v>
      </c>
      <c r="H148" s="236">
        <v>537.24</v>
      </c>
      <c r="I148" s="237"/>
      <c r="J148" s="238">
        <f>ROUND(I148*H148,2)</f>
        <v>0</v>
      </c>
      <c r="K148" s="239"/>
      <c r="L148" s="42"/>
      <c r="M148" s="240" t="s">
        <v>1</v>
      </c>
      <c r="N148" s="241" t="s">
        <v>45</v>
      </c>
      <c r="O148" s="89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44" t="s">
        <v>143</v>
      </c>
      <c r="AT148" s="244" t="s">
        <v>139</v>
      </c>
      <c r="AU148" s="244" t="s">
        <v>90</v>
      </c>
      <c r="AY148" s="15" t="s">
        <v>137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15" t="s">
        <v>88</v>
      </c>
      <c r="BK148" s="245">
        <f>ROUND(I148*H148,2)</f>
        <v>0</v>
      </c>
      <c r="BL148" s="15" t="s">
        <v>143</v>
      </c>
      <c r="BM148" s="244" t="s">
        <v>469</v>
      </c>
    </row>
    <row r="149" spans="1:51" s="13" customFormat="1" ht="12">
      <c r="A149" s="13"/>
      <c r="B149" s="246"/>
      <c r="C149" s="247"/>
      <c r="D149" s="248" t="s">
        <v>185</v>
      </c>
      <c r="E149" s="249" t="s">
        <v>1</v>
      </c>
      <c r="F149" s="250" t="s">
        <v>470</v>
      </c>
      <c r="G149" s="247"/>
      <c r="H149" s="251">
        <v>537.24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185</v>
      </c>
      <c r="AU149" s="257" t="s">
        <v>90</v>
      </c>
      <c r="AV149" s="13" t="s">
        <v>90</v>
      </c>
      <c r="AW149" s="13" t="s">
        <v>34</v>
      </c>
      <c r="AX149" s="13" t="s">
        <v>88</v>
      </c>
      <c r="AY149" s="257" t="s">
        <v>137</v>
      </c>
    </row>
    <row r="150" spans="1:65" s="2" customFormat="1" ht="24.15" customHeight="1">
      <c r="A150" s="36"/>
      <c r="B150" s="37"/>
      <c r="C150" s="232" t="s">
        <v>187</v>
      </c>
      <c r="D150" s="232" t="s">
        <v>139</v>
      </c>
      <c r="E150" s="233" t="s">
        <v>471</v>
      </c>
      <c r="F150" s="234" t="s">
        <v>472</v>
      </c>
      <c r="G150" s="235" t="s">
        <v>171</v>
      </c>
      <c r="H150" s="236">
        <v>230</v>
      </c>
      <c r="I150" s="237"/>
      <c r="J150" s="238">
        <f>ROUND(I150*H150,2)</f>
        <v>0</v>
      </c>
      <c r="K150" s="239"/>
      <c r="L150" s="42"/>
      <c r="M150" s="240" t="s">
        <v>1</v>
      </c>
      <c r="N150" s="241" t="s">
        <v>45</v>
      </c>
      <c r="O150" s="89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4" t="s">
        <v>143</v>
      </c>
      <c r="AT150" s="244" t="s">
        <v>139</v>
      </c>
      <c r="AU150" s="244" t="s">
        <v>90</v>
      </c>
      <c r="AY150" s="15" t="s">
        <v>137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15" t="s">
        <v>88</v>
      </c>
      <c r="BK150" s="245">
        <f>ROUND(I150*H150,2)</f>
        <v>0</v>
      </c>
      <c r="BL150" s="15" t="s">
        <v>143</v>
      </c>
      <c r="BM150" s="244" t="s">
        <v>473</v>
      </c>
    </row>
    <row r="151" spans="1:47" s="2" customFormat="1" ht="12">
      <c r="A151" s="36"/>
      <c r="B151" s="37"/>
      <c r="C151" s="38"/>
      <c r="D151" s="248" t="s">
        <v>474</v>
      </c>
      <c r="E151" s="38"/>
      <c r="F151" s="274" t="s">
        <v>475</v>
      </c>
      <c r="G151" s="38"/>
      <c r="H151" s="38"/>
      <c r="I151" s="199"/>
      <c r="J151" s="38"/>
      <c r="K151" s="38"/>
      <c r="L151" s="42"/>
      <c r="M151" s="275"/>
      <c r="N151" s="276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474</v>
      </c>
      <c r="AU151" s="15" t="s">
        <v>90</v>
      </c>
    </row>
    <row r="152" spans="1:65" s="2" customFormat="1" ht="16.5" customHeight="1">
      <c r="A152" s="36"/>
      <c r="B152" s="37"/>
      <c r="C152" s="232" t="s">
        <v>192</v>
      </c>
      <c r="D152" s="232" t="s">
        <v>139</v>
      </c>
      <c r="E152" s="233" t="s">
        <v>201</v>
      </c>
      <c r="F152" s="234" t="s">
        <v>202</v>
      </c>
      <c r="G152" s="235" t="s">
        <v>171</v>
      </c>
      <c r="H152" s="236">
        <v>115.11</v>
      </c>
      <c r="I152" s="237"/>
      <c r="J152" s="238">
        <f>ROUND(I152*H152,2)</f>
        <v>0</v>
      </c>
      <c r="K152" s="239"/>
      <c r="L152" s="42"/>
      <c r="M152" s="240" t="s">
        <v>1</v>
      </c>
      <c r="N152" s="241" t="s">
        <v>45</v>
      </c>
      <c r="O152" s="89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44" t="s">
        <v>143</v>
      </c>
      <c r="AT152" s="244" t="s">
        <v>139</v>
      </c>
      <c r="AU152" s="244" t="s">
        <v>90</v>
      </c>
      <c r="AY152" s="15" t="s">
        <v>137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15" t="s">
        <v>88</v>
      </c>
      <c r="BK152" s="245">
        <f>ROUND(I152*H152,2)</f>
        <v>0</v>
      </c>
      <c r="BL152" s="15" t="s">
        <v>143</v>
      </c>
      <c r="BM152" s="244" t="s">
        <v>476</v>
      </c>
    </row>
    <row r="153" spans="1:51" s="13" customFormat="1" ht="12">
      <c r="A153" s="13"/>
      <c r="B153" s="246"/>
      <c r="C153" s="247"/>
      <c r="D153" s="248" t="s">
        <v>185</v>
      </c>
      <c r="E153" s="249" t="s">
        <v>1</v>
      </c>
      <c r="F153" s="250" t="s">
        <v>477</v>
      </c>
      <c r="G153" s="247"/>
      <c r="H153" s="251">
        <v>115.11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7" t="s">
        <v>185</v>
      </c>
      <c r="AU153" s="257" t="s">
        <v>90</v>
      </c>
      <c r="AV153" s="13" t="s">
        <v>90</v>
      </c>
      <c r="AW153" s="13" t="s">
        <v>34</v>
      </c>
      <c r="AX153" s="13" t="s">
        <v>88</v>
      </c>
      <c r="AY153" s="257" t="s">
        <v>137</v>
      </c>
    </row>
    <row r="154" spans="1:65" s="2" customFormat="1" ht="24.15" customHeight="1">
      <c r="A154" s="36"/>
      <c r="B154" s="37"/>
      <c r="C154" s="232" t="s">
        <v>197</v>
      </c>
      <c r="D154" s="232" t="s">
        <v>139</v>
      </c>
      <c r="E154" s="233" t="s">
        <v>205</v>
      </c>
      <c r="F154" s="234" t="s">
        <v>206</v>
      </c>
      <c r="G154" s="235" t="s">
        <v>207</v>
      </c>
      <c r="H154" s="236">
        <v>184.176</v>
      </c>
      <c r="I154" s="237"/>
      <c r="J154" s="238">
        <f>ROUND(I154*H154,2)</f>
        <v>0</v>
      </c>
      <c r="K154" s="239"/>
      <c r="L154" s="42"/>
      <c r="M154" s="240" t="s">
        <v>1</v>
      </c>
      <c r="N154" s="241" t="s">
        <v>45</v>
      </c>
      <c r="O154" s="89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44" t="s">
        <v>143</v>
      </c>
      <c r="AT154" s="244" t="s">
        <v>139</v>
      </c>
      <c r="AU154" s="244" t="s">
        <v>90</v>
      </c>
      <c r="AY154" s="15" t="s">
        <v>137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15" t="s">
        <v>88</v>
      </c>
      <c r="BK154" s="245">
        <f>ROUND(I154*H154,2)</f>
        <v>0</v>
      </c>
      <c r="BL154" s="15" t="s">
        <v>143</v>
      </c>
      <c r="BM154" s="244" t="s">
        <v>478</v>
      </c>
    </row>
    <row r="155" spans="1:51" s="13" customFormat="1" ht="12">
      <c r="A155" s="13"/>
      <c r="B155" s="246"/>
      <c r="C155" s="247"/>
      <c r="D155" s="248" t="s">
        <v>185</v>
      </c>
      <c r="E155" s="249" t="s">
        <v>1</v>
      </c>
      <c r="F155" s="250" t="s">
        <v>479</v>
      </c>
      <c r="G155" s="247"/>
      <c r="H155" s="251">
        <v>184.176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7" t="s">
        <v>185</v>
      </c>
      <c r="AU155" s="257" t="s">
        <v>90</v>
      </c>
      <c r="AV155" s="13" t="s">
        <v>90</v>
      </c>
      <c r="AW155" s="13" t="s">
        <v>34</v>
      </c>
      <c r="AX155" s="13" t="s">
        <v>88</v>
      </c>
      <c r="AY155" s="257" t="s">
        <v>137</v>
      </c>
    </row>
    <row r="156" spans="1:63" s="12" customFormat="1" ht="22.8" customHeight="1">
      <c r="A156" s="12"/>
      <c r="B156" s="216"/>
      <c r="C156" s="217"/>
      <c r="D156" s="218" t="s">
        <v>79</v>
      </c>
      <c r="E156" s="230" t="s">
        <v>143</v>
      </c>
      <c r="F156" s="230" t="s">
        <v>480</v>
      </c>
      <c r="G156" s="217"/>
      <c r="H156" s="217"/>
      <c r="I156" s="220"/>
      <c r="J156" s="231">
        <f>BK156</f>
        <v>0</v>
      </c>
      <c r="K156" s="217"/>
      <c r="L156" s="222"/>
      <c r="M156" s="223"/>
      <c r="N156" s="224"/>
      <c r="O156" s="224"/>
      <c r="P156" s="225">
        <f>SUM(P157:P158)</f>
        <v>0</v>
      </c>
      <c r="Q156" s="224"/>
      <c r="R156" s="225">
        <f>SUM(R157:R158)</f>
        <v>66.3093039</v>
      </c>
      <c r="S156" s="224"/>
      <c r="T156" s="226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7" t="s">
        <v>88</v>
      </c>
      <c r="AT156" s="228" t="s">
        <v>79</v>
      </c>
      <c r="AU156" s="228" t="s">
        <v>88</v>
      </c>
      <c r="AY156" s="227" t="s">
        <v>137</v>
      </c>
      <c r="BK156" s="229">
        <f>SUM(BK157:BK158)</f>
        <v>0</v>
      </c>
    </row>
    <row r="157" spans="1:65" s="2" customFormat="1" ht="16.5" customHeight="1">
      <c r="A157" s="36"/>
      <c r="B157" s="37"/>
      <c r="C157" s="232" t="s">
        <v>8</v>
      </c>
      <c r="D157" s="232" t="s">
        <v>139</v>
      </c>
      <c r="E157" s="233" t="s">
        <v>481</v>
      </c>
      <c r="F157" s="234" t="s">
        <v>482</v>
      </c>
      <c r="G157" s="235" t="s">
        <v>171</v>
      </c>
      <c r="H157" s="236">
        <v>35.07</v>
      </c>
      <c r="I157" s="237"/>
      <c r="J157" s="238">
        <f>ROUND(I157*H157,2)</f>
        <v>0</v>
      </c>
      <c r="K157" s="239"/>
      <c r="L157" s="42"/>
      <c r="M157" s="240" t="s">
        <v>1</v>
      </c>
      <c r="N157" s="241" t="s">
        <v>45</v>
      </c>
      <c r="O157" s="89"/>
      <c r="P157" s="242">
        <f>O157*H157</f>
        <v>0</v>
      </c>
      <c r="Q157" s="242">
        <v>1.89077</v>
      </c>
      <c r="R157" s="242">
        <f>Q157*H157</f>
        <v>66.3093039</v>
      </c>
      <c r="S157" s="242">
        <v>0</v>
      </c>
      <c r="T157" s="243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4" t="s">
        <v>143</v>
      </c>
      <c r="AT157" s="244" t="s">
        <v>139</v>
      </c>
      <c r="AU157" s="244" t="s">
        <v>90</v>
      </c>
      <c r="AY157" s="15" t="s">
        <v>137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15" t="s">
        <v>88</v>
      </c>
      <c r="BK157" s="245">
        <f>ROUND(I157*H157,2)</f>
        <v>0</v>
      </c>
      <c r="BL157" s="15" t="s">
        <v>143</v>
      </c>
      <c r="BM157" s="244" t="s">
        <v>483</v>
      </c>
    </row>
    <row r="158" spans="1:51" s="13" customFormat="1" ht="12">
      <c r="A158" s="13"/>
      <c r="B158" s="246"/>
      <c r="C158" s="247"/>
      <c r="D158" s="248" t="s">
        <v>185</v>
      </c>
      <c r="E158" s="249" t="s">
        <v>1</v>
      </c>
      <c r="F158" s="250" t="s">
        <v>484</v>
      </c>
      <c r="G158" s="247"/>
      <c r="H158" s="251">
        <v>35.07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7" t="s">
        <v>185</v>
      </c>
      <c r="AU158" s="257" t="s">
        <v>90</v>
      </c>
      <c r="AV158" s="13" t="s">
        <v>90</v>
      </c>
      <c r="AW158" s="13" t="s">
        <v>34</v>
      </c>
      <c r="AX158" s="13" t="s">
        <v>88</v>
      </c>
      <c r="AY158" s="257" t="s">
        <v>137</v>
      </c>
    </row>
    <row r="159" spans="1:63" s="12" customFormat="1" ht="22.8" customHeight="1">
      <c r="A159" s="12"/>
      <c r="B159" s="216"/>
      <c r="C159" s="217"/>
      <c r="D159" s="218" t="s">
        <v>79</v>
      </c>
      <c r="E159" s="230" t="s">
        <v>168</v>
      </c>
      <c r="F159" s="230" t="s">
        <v>296</v>
      </c>
      <c r="G159" s="217"/>
      <c r="H159" s="217"/>
      <c r="I159" s="220"/>
      <c r="J159" s="231">
        <f>BK159</f>
        <v>0</v>
      </c>
      <c r="K159" s="217"/>
      <c r="L159" s="222"/>
      <c r="M159" s="223"/>
      <c r="N159" s="224"/>
      <c r="O159" s="224"/>
      <c r="P159" s="225">
        <f>SUM(P160:P174)</f>
        <v>0</v>
      </c>
      <c r="Q159" s="224"/>
      <c r="R159" s="225">
        <f>SUM(R160:R174)</f>
        <v>50.7602</v>
      </c>
      <c r="S159" s="224"/>
      <c r="T159" s="226">
        <f>SUM(T160:T174)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7" t="s">
        <v>88</v>
      </c>
      <c r="AT159" s="228" t="s">
        <v>79</v>
      </c>
      <c r="AU159" s="228" t="s">
        <v>88</v>
      </c>
      <c r="AY159" s="227" t="s">
        <v>137</v>
      </c>
      <c r="BK159" s="229">
        <f>SUM(BK160:BK174)</f>
        <v>0</v>
      </c>
    </row>
    <row r="160" spans="1:65" s="2" customFormat="1" ht="24.15" customHeight="1">
      <c r="A160" s="36"/>
      <c r="B160" s="37"/>
      <c r="C160" s="232" t="s">
        <v>204</v>
      </c>
      <c r="D160" s="232" t="s">
        <v>139</v>
      </c>
      <c r="E160" s="233" t="s">
        <v>485</v>
      </c>
      <c r="F160" s="234" t="s">
        <v>486</v>
      </c>
      <c r="G160" s="235" t="s">
        <v>162</v>
      </c>
      <c r="H160" s="236">
        <v>20</v>
      </c>
      <c r="I160" s="237"/>
      <c r="J160" s="238">
        <f>ROUND(I160*H160,2)</f>
        <v>0</v>
      </c>
      <c r="K160" s="239"/>
      <c r="L160" s="42"/>
      <c r="M160" s="240" t="s">
        <v>1</v>
      </c>
      <c r="N160" s="241" t="s">
        <v>45</v>
      </c>
      <c r="O160" s="89"/>
      <c r="P160" s="242">
        <f>O160*H160</f>
        <v>0</v>
      </c>
      <c r="Q160" s="242">
        <v>0.00241</v>
      </c>
      <c r="R160" s="242">
        <f>Q160*H160</f>
        <v>0.04819999999999999</v>
      </c>
      <c r="S160" s="242">
        <v>0</v>
      </c>
      <c r="T160" s="243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4" t="s">
        <v>143</v>
      </c>
      <c r="AT160" s="244" t="s">
        <v>139</v>
      </c>
      <c r="AU160" s="244" t="s">
        <v>90</v>
      </c>
      <c r="AY160" s="15" t="s">
        <v>137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15" t="s">
        <v>88</v>
      </c>
      <c r="BK160" s="245">
        <f>ROUND(I160*H160,2)</f>
        <v>0</v>
      </c>
      <c r="BL160" s="15" t="s">
        <v>143</v>
      </c>
      <c r="BM160" s="244" t="s">
        <v>487</v>
      </c>
    </row>
    <row r="161" spans="1:47" s="2" customFormat="1" ht="12">
      <c r="A161" s="36"/>
      <c r="B161" s="37"/>
      <c r="C161" s="38"/>
      <c r="D161" s="248" t="s">
        <v>474</v>
      </c>
      <c r="E161" s="38"/>
      <c r="F161" s="274" t="s">
        <v>488</v>
      </c>
      <c r="G161" s="38"/>
      <c r="H161" s="38"/>
      <c r="I161" s="199"/>
      <c r="J161" s="38"/>
      <c r="K161" s="38"/>
      <c r="L161" s="42"/>
      <c r="M161" s="275"/>
      <c r="N161" s="276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474</v>
      </c>
      <c r="AU161" s="15" t="s">
        <v>90</v>
      </c>
    </row>
    <row r="162" spans="1:65" s="2" customFormat="1" ht="24.15" customHeight="1">
      <c r="A162" s="36"/>
      <c r="B162" s="37"/>
      <c r="C162" s="232" t="s">
        <v>210</v>
      </c>
      <c r="D162" s="232" t="s">
        <v>139</v>
      </c>
      <c r="E162" s="233" t="s">
        <v>489</v>
      </c>
      <c r="F162" s="234" t="s">
        <v>490</v>
      </c>
      <c r="G162" s="235" t="s">
        <v>162</v>
      </c>
      <c r="H162" s="236">
        <v>62</v>
      </c>
      <c r="I162" s="237"/>
      <c r="J162" s="238">
        <f>ROUND(I162*H162,2)</f>
        <v>0</v>
      </c>
      <c r="K162" s="239"/>
      <c r="L162" s="42"/>
      <c r="M162" s="240" t="s">
        <v>1</v>
      </c>
      <c r="N162" s="241" t="s">
        <v>45</v>
      </c>
      <c r="O162" s="89"/>
      <c r="P162" s="242">
        <f>O162*H162</f>
        <v>0</v>
      </c>
      <c r="Q162" s="242">
        <v>0.00382</v>
      </c>
      <c r="R162" s="242">
        <f>Q162*H162</f>
        <v>0.23684</v>
      </c>
      <c r="S162" s="242">
        <v>0</v>
      </c>
      <c r="T162" s="243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44" t="s">
        <v>143</v>
      </c>
      <c r="AT162" s="244" t="s">
        <v>139</v>
      </c>
      <c r="AU162" s="244" t="s">
        <v>90</v>
      </c>
      <c r="AY162" s="15" t="s">
        <v>137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15" t="s">
        <v>88</v>
      </c>
      <c r="BK162" s="245">
        <f>ROUND(I162*H162,2)</f>
        <v>0</v>
      </c>
      <c r="BL162" s="15" t="s">
        <v>143</v>
      </c>
      <c r="BM162" s="244" t="s">
        <v>491</v>
      </c>
    </row>
    <row r="163" spans="1:47" s="2" customFormat="1" ht="12">
      <c r="A163" s="36"/>
      <c r="B163" s="37"/>
      <c r="C163" s="38"/>
      <c r="D163" s="248" t="s">
        <v>474</v>
      </c>
      <c r="E163" s="38"/>
      <c r="F163" s="274" t="s">
        <v>488</v>
      </c>
      <c r="G163" s="38"/>
      <c r="H163" s="38"/>
      <c r="I163" s="199"/>
      <c r="J163" s="38"/>
      <c r="K163" s="38"/>
      <c r="L163" s="42"/>
      <c r="M163" s="275"/>
      <c r="N163" s="276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474</v>
      </c>
      <c r="AU163" s="15" t="s">
        <v>90</v>
      </c>
    </row>
    <row r="164" spans="1:65" s="2" customFormat="1" ht="24.15" customHeight="1">
      <c r="A164" s="36"/>
      <c r="B164" s="37"/>
      <c r="C164" s="232" t="s">
        <v>215</v>
      </c>
      <c r="D164" s="232" t="s">
        <v>139</v>
      </c>
      <c r="E164" s="233" t="s">
        <v>492</v>
      </c>
      <c r="F164" s="234" t="s">
        <v>493</v>
      </c>
      <c r="G164" s="235" t="s">
        <v>162</v>
      </c>
      <c r="H164" s="236">
        <v>20</v>
      </c>
      <c r="I164" s="237"/>
      <c r="J164" s="238">
        <f>ROUND(I164*H164,2)</f>
        <v>0</v>
      </c>
      <c r="K164" s="239"/>
      <c r="L164" s="42"/>
      <c r="M164" s="240" t="s">
        <v>1</v>
      </c>
      <c r="N164" s="241" t="s">
        <v>45</v>
      </c>
      <c r="O164" s="89"/>
      <c r="P164" s="242">
        <f>O164*H164</f>
        <v>0</v>
      </c>
      <c r="Q164" s="242">
        <v>0.01593</v>
      </c>
      <c r="R164" s="242">
        <f>Q164*H164</f>
        <v>0.3186</v>
      </c>
      <c r="S164" s="242">
        <v>0</v>
      </c>
      <c r="T164" s="243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44" t="s">
        <v>143</v>
      </c>
      <c r="AT164" s="244" t="s">
        <v>139</v>
      </c>
      <c r="AU164" s="244" t="s">
        <v>90</v>
      </c>
      <c r="AY164" s="15" t="s">
        <v>137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15" t="s">
        <v>88</v>
      </c>
      <c r="BK164" s="245">
        <f>ROUND(I164*H164,2)</f>
        <v>0</v>
      </c>
      <c r="BL164" s="15" t="s">
        <v>143</v>
      </c>
      <c r="BM164" s="244" t="s">
        <v>494</v>
      </c>
    </row>
    <row r="165" spans="1:47" s="2" customFormat="1" ht="12">
      <c r="A165" s="36"/>
      <c r="B165" s="37"/>
      <c r="C165" s="38"/>
      <c r="D165" s="248" t="s">
        <v>474</v>
      </c>
      <c r="E165" s="38"/>
      <c r="F165" s="274" t="s">
        <v>488</v>
      </c>
      <c r="G165" s="38"/>
      <c r="H165" s="38"/>
      <c r="I165" s="199"/>
      <c r="J165" s="38"/>
      <c r="K165" s="38"/>
      <c r="L165" s="42"/>
      <c r="M165" s="275"/>
      <c r="N165" s="276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474</v>
      </c>
      <c r="AU165" s="15" t="s">
        <v>90</v>
      </c>
    </row>
    <row r="166" spans="1:65" s="2" customFormat="1" ht="24.15" customHeight="1">
      <c r="A166" s="36"/>
      <c r="B166" s="37"/>
      <c r="C166" s="232" t="s">
        <v>219</v>
      </c>
      <c r="D166" s="232" t="s">
        <v>139</v>
      </c>
      <c r="E166" s="233" t="s">
        <v>495</v>
      </c>
      <c r="F166" s="234" t="s">
        <v>496</v>
      </c>
      <c r="G166" s="235" t="s">
        <v>162</v>
      </c>
      <c r="H166" s="236">
        <v>320</v>
      </c>
      <c r="I166" s="237"/>
      <c r="J166" s="238">
        <f>ROUND(I166*H166,2)</f>
        <v>0</v>
      </c>
      <c r="K166" s="239"/>
      <c r="L166" s="42"/>
      <c r="M166" s="240" t="s">
        <v>1</v>
      </c>
      <c r="N166" s="241" t="s">
        <v>45</v>
      </c>
      <c r="O166" s="89"/>
      <c r="P166" s="242">
        <f>O166*H166</f>
        <v>0</v>
      </c>
      <c r="Q166" s="242">
        <v>0.04973</v>
      </c>
      <c r="R166" s="242">
        <f>Q166*H166</f>
        <v>15.9136</v>
      </c>
      <c r="S166" s="242">
        <v>0</v>
      </c>
      <c r="T166" s="243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44" t="s">
        <v>143</v>
      </c>
      <c r="AT166" s="244" t="s">
        <v>139</v>
      </c>
      <c r="AU166" s="244" t="s">
        <v>90</v>
      </c>
      <c r="AY166" s="15" t="s">
        <v>137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15" t="s">
        <v>88</v>
      </c>
      <c r="BK166" s="245">
        <f>ROUND(I166*H166,2)</f>
        <v>0</v>
      </c>
      <c r="BL166" s="15" t="s">
        <v>143</v>
      </c>
      <c r="BM166" s="244" t="s">
        <v>497</v>
      </c>
    </row>
    <row r="167" spans="1:47" s="2" customFormat="1" ht="12">
      <c r="A167" s="36"/>
      <c r="B167" s="37"/>
      <c r="C167" s="38"/>
      <c r="D167" s="248" t="s">
        <v>474</v>
      </c>
      <c r="E167" s="38"/>
      <c r="F167" s="274" t="s">
        <v>488</v>
      </c>
      <c r="G167" s="38"/>
      <c r="H167" s="38"/>
      <c r="I167" s="199"/>
      <c r="J167" s="38"/>
      <c r="K167" s="38"/>
      <c r="L167" s="42"/>
      <c r="M167" s="275"/>
      <c r="N167" s="276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474</v>
      </c>
      <c r="AU167" s="15" t="s">
        <v>90</v>
      </c>
    </row>
    <row r="168" spans="1:65" s="2" customFormat="1" ht="21.75" customHeight="1">
      <c r="A168" s="36"/>
      <c r="B168" s="37"/>
      <c r="C168" s="232" t="s">
        <v>226</v>
      </c>
      <c r="D168" s="232" t="s">
        <v>139</v>
      </c>
      <c r="E168" s="233" t="s">
        <v>498</v>
      </c>
      <c r="F168" s="234" t="s">
        <v>499</v>
      </c>
      <c r="G168" s="235" t="s">
        <v>162</v>
      </c>
      <c r="H168" s="236">
        <v>82</v>
      </c>
      <c r="I168" s="237"/>
      <c r="J168" s="238">
        <f>ROUND(I168*H168,2)</f>
        <v>0</v>
      </c>
      <c r="K168" s="239"/>
      <c r="L168" s="42"/>
      <c r="M168" s="240" t="s">
        <v>1</v>
      </c>
      <c r="N168" s="241" t="s">
        <v>45</v>
      </c>
      <c r="O168" s="89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44" t="s">
        <v>143</v>
      </c>
      <c r="AT168" s="244" t="s">
        <v>139</v>
      </c>
      <c r="AU168" s="244" t="s">
        <v>90</v>
      </c>
      <c r="AY168" s="15" t="s">
        <v>137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5" t="s">
        <v>88</v>
      </c>
      <c r="BK168" s="245">
        <f>ROUND(I168*H168,2)</f>
        <v>0</v>
      </c>
      <c r="BL168" s="15" t="s">
        <v>143</v>
      </c>
      <c r="BM168" s="244" t="s">
        <v>500</v>
      </c>
    </row>
    <row r="169" spans="1:65" s="2" customFormat="1" ht="24.15" customHeight="1">
      <c r="A169" s="36"/>
      <c r="B169" s="37"/>
      <c r="C169" s="232" t="s">
        <v>7</v>
      </c>
      <c r="D169" s="232" t="s">
        <v>139</v>
      </c>
      <c r="E169" s="233" t="s">
        <v>501</v>
      </c>
      <c r="F169" s="234" t="s">
        <v>502</v>
      </c>
      <c r="G169" s="235" t="s">
        <v>162</v>
      </c>
      <c r="H169" s="236">
        <v>20</v>
      </c>
      <c r="I169" s="237"/>
      <c r="J169" s="238">
        <f>ROUND(I169*H169,2)</f>
        <v>0</v>
      </c>
      <c r="K169" s="239"/>
      <c r="L169" s="42"/>
      <c r="M169" s="240" t="s">
        <v>1</v>
      </c>
      <c r="N169" s="241" t="s">
        <v>45</v>
      </c>
      <c r="O169" s="89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44" t="s">
        <v>143</v>
      </c>
      <c r="AT169" s="244" t="s">
        <v>139</v>
      </c>
      <c r="AU169" s="244" t="s">
        <v>90</v>
      </c>
      <c r="AY169" s="15" t="s">
        <v>137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15" t="s">
        <v>88</v>
      </c>
      <c r="BK169" s="245">
        <f>ROUND(I169*H169,2)</f>
        <v>0</v>
      </c>
      <c r="BL169" s="15" t="s">
        <v>143</v>
      </c>
      <c r="BM169" s="244" t="s">
        <v>503</v>
      </c>
    </row>
    <row r="170" spans="1:65" s="2" customFormat="1" ht="21.75" customHeight="1">
      <c r="A170" s="36"/>
      <c r="B170" s="37"/>
      <c r="C170" s="232" t="s">
        <v>235</v>
      </c>
      <c r="D170" s="232" t="s">
        <v>139</v>
      </c>
      <c r="E170" s="233" t="s">
        <v>504</v>
      </c>
      <c r="F170" s="234" t="s">
        <v>505</v>
      </c>
      <c r="G170" s="235" t="s">
        <v>162</v>
      </c>
      <c r="H170" s="236">
        <v>320</v>
      </c>
      <c r="I170" s="237"/>
      <c r="J170" s="238">
        <f>ROUND(I170*H170,2)</f>
        <v>0</v>
      </c>
      <c r="K170" s="239"/>
      <c r="L170" s="42"/>
      <c r="M170" s="240" t="s">
        <v>1</v>
      </c>
      <c r="N170" s="241" t="s">
        <v>45</v>
      </c>
      <c r="O170" s="89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44" t="s">
        <v>143</v>
      </c>
      <c r="AT170" s="244" t="s">
        <v>139</v>
      </c>
      <c r="AU170" s="244" t="s">
        <v>90</v>
      </c>
      <c r="AY170" s="15" t="s">
        <v>137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15" t="s">
        <v>88</v>
      </c>
      <c r="BK170" s="245">
        <f>ROUND(I170*H170,2)</f>
        <v>0</v>
      </c>
      <c r="BL170" s="15" t="s">
        <v>143</v>
      </c>
      <c r="BM170" s="244" t="s">
        <v>506</v>
      </c>
    </row>
    <row r="171" spans="1:65" s="2" customFormat="1" ht="24.15" customHeight="1">
      <c r="A171" s="36"/>
      <c r="B171" s="37"/>
      <c r="C171" s="232" t="s">
        <v>239</v>
      </c>
      <c r="D171" s="232" t="s">
        <v>139</v>
      </c>
      <c r="E171" s="233" t="s">
        <v>507</v>
      </c>
      <c r="F171" s="234" t="s">
        <v>508</v>
      </c>
      <c r="G171" s="235" t="s">
        <v>300</v>
      </c>
      <c r="H171" s="236">
        <v>8</v>
      </c>
      <c r="I171" s="237"/>
      <c r="J171" s="238">
        <f>ROUND(I171*H171,2)</f>
        <v>0</v>
      </c>
      <c r="K171" s="239"/>
      <c r="L171" s="42"/>
      <c r="M171" s="240" t="s">
        <v>1</v>
      </c>
      <c r="N171" s="241" t="s">
        <v>45</v>
      </c>
      <c r="O171" s="89"/>
      <c r="P171" s="242">
        <f>O171*H171</f>
        <v>0</v>
      </c>
      <c r="Q171" s="242">
        <v>3.89</v>
      </c>
      <c r="R171" s="242">
        <f>Q171*H171</f>
        <v>31.12</v>
      </c>
      <c r="S171" s="242">
        <v>0</v>
      </c>
      <c r="T171" s="243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44" t="s">
        <v>143</v>
      </c>
      <c r="AT171" s="244" t="s">
        <v>139</v>
      </c>
      <c r="AU171" s="244" t="s">
        <v>90</v>
      </c>
      <c r="AY171" s="15" t="s">
        <v>137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15" t="s">
        <v>88</v>
      </c>
      <c r="BK171" s="245">
        <f>ROUND(I171*H171,2)</f>
        <v>0</v>
      </c>
      <c r="BL171" s="15" t="s">
        <v>143</v>
      </c>
      <c r="BM171" s="244" t="s">
        <v>509</v>
      </c>
    </row>
    <row r="172" spans="1:65" s="2" customFormat="1" ht="24.15" customHeight="1">
      <c r="A172" s="36"/>
      <c r="B172" s="37"/>
      <c r="C172" s="232" t="s">
        <v>243</v>
      </c>
      <c r="D172" s="232" t="s">
        <v>139</v>
      </c>
      <c r="E172" s="233" t="s">
        <v>510</v>
      </c>
      <c r="F172" s="234" t="s">
        <v>511</v>
      </c>
      <c r="G172" s="235" t="s">
        <v>300</v>
      </c>
      <c r="H172" s="236">
        <v>8</v>
      </c>
      <c r="I172" s="237"/>
      <c r="J172" s="238">
        <f>ROUND(I172*H172,2)</f>
        <v>0</v>
      </c>
      <c r="K172" s="239"/>
      <c r="L172" s="42"/>
      <c r="M172" s="240" t="s">
        <v>1</v>
      </c>
      <c r="N172" s="241" t="s">
        <v>45</v>
      </c>
      <c r="O172" s="89"/>
      <c r="P172" s="242">
        <f>O172*H172</f>
        <v>0</v>
      </c>
      <c r="Q172" s="242">
        <v>0.3409</v>
      </c>
      <c r="R172" s="242">
        <f>Q172*H172</f>
        <v>2.7272</v>
      </c>
      <c r="S172" s="242">
        <v>0</v>
      </c>
      <c r="T172" s="243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44" t="s">
        <v>143</v>
      </c>
      <c r="AT172" s="244" t="s">
        <v>139</v>
      </c>
      <c r="AU172" s="244" t="s">
        <v>90</v>
      </c>
      <c r="AY172" s="15" t="s">
        <v>137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15" t="s">
        <v>88</v>
      </c>
      <c r="BK172" s="245">
        <f>ROUND(I172*H172,2)</f>
        <v>0</v>
      </c>
      <c r="BL172" s="15" t="s">
        <v>143</v>
      </c>
      <c r="BM172" s="244" t="s">
        <v>512</v>
      </c>
    </row>
    <row r="173" spans="1:65" s="2" customFormat="1" ht="24.15" customHeight="1">
      <c r="A173" s="36"/>
      <c r="B173" s="37"/>
      <c r="C173" s="232" t="s">
        <v>247</v>
      </c>
      <c r="D173" s="232" t="s">
        <v>139</v>
      </c>
      <c r="E173" s="233" t="s">
        <v>513</v>
      </c>
      <c r="F173" s="234" t="s">
        <v>514</v>
      </c>
      <c r="G173" s="235" t="s">
        <v>300</v>
      </c>
      <c r="H173" s="236">
        <v>1</v>
      </c>
      <c r="I173" s="237"/>
      <c r="J173" s="238">
        <f>ROUND(I173*H173,2)</f>
        <v>0</v>
      </c>
      <c r="K173" s="239"/>
      <c r="L173" s="42"/>
      <c r="M173" s="240" t="s">
        <v>1</v>
      </c>
      <c r="N173" s="241" t="s">
        <v>45</v>
      </c>
      <c r="O173" s="89"/>
      <c r="P173" s="242">
        <f>O173*H173</f>
        <v>0</v>
      </c>
      <c r="Q173" s="242">
        <v>0.3409</v>
      </c>
      <c r="R173" s="242">
        <f>Q173*H173</f>
        <v>0.3409</v>
      </c>
      <c r="S173" s="242">
        <v>0</v>
      </c>
      <c r="T173" s="24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4" t="s">
        <v>143</v>
      </c>
      <c r="AT173" s="244" t="s">
        <v>139</v>
      </c>
      <c r="AU173" s="244" t="s">
        <v>90</v>
      </c>
      <c r="AY173" s="15" t="s">
        <v>137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15" t="s">
        <v>88</v>
      </c>
      <c r="BK173" s="245">
        <f>ROUND(I173*H173,2)</f>
        <v>0</v>
      </c>
      <c r="BL173" s="15" t="s">
        <v>143</v>
      </c>
      <c r="BM173" s="244" t="s">
        <v>515</v>
      </c>
    </row>
    <row r="174" spans="1:65" s="2" customFormat="1" ht="21.75" customHeight="1">
      <c r="A174" s="36"/>
      <c r="B174" s="37"/>
      <c r="C174" s="232" t="s">
        <v>252</v>
      </c>
      <c r="D174" s="232" t="s">
        <v>139</v>
      </c>
      <c r="E174" s="233" t="s">
        <v>516</v>
      </c>
      <c r="F174" s="234" t="s">
        <v>517</v>
      </c>
      <c r="G174" s="235" t="s">
        <v>162</v>
      </c>
      <c r="H174" s="236">
        <v>422</v>
      </c>
      <c r="I174" s="237"/>
      <c r="J174" s="238">
        <f>ROUND(I174*H174,2)</f>
        <v>0</v>
      </c>
      <c r="K174" s="239"/>
      <c r="L174" s="42"/>
      <c r="M174" s="240" t="s">
        <v>1</v>
      </c>
      <c r="N174" s="241" t="s">
        <v>45</v>
      </c>
      <c r="O174" s="89"/>
      <c r="P174" s="242">
        <f>O174*H174</f>
        <v>0</v>
      </c>
      <c r="Q174" s="242">
        <v>0.00013</v>
      </c>
      <c r="R174" s="242">
        <f>Q174*H174</f>
        <v>0.05485999999999999</v>
      </c>
      <c r="S174" s="242">
        <v>0</v>
      </c>
      <c r="T174" s="243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44" t="s">
        <v>143</v>
      </c>
      <c r="AT174" s="244" t="s">
        <v>139</v>
      </c>
      <c r="AU174" s="244" t="s">
        <v>90</v>
      </c>
      <c r="AY174" s="15" t="s">
        <v>137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15" t="s">
        <v>88</v>
      </c>
      <c r="BK174" s="245">
        <f>ROUND(I174*H174,2)</f>
        <v>0</v>
      </c>
      <c r="BL174" s="15" t="s">
        <v>143</v>
      </c>
      <c r="BM174" s="244" t="s">
        <v>518</v>
      </c>
    </row>
    <row r="175" spans="1:63" s="12" customFormat="1" ht="22.8" customHeight="1">
      <c r="A175" s="12"/>
      <c r="B175" s="216"/>
      <c r="C175" s="217"/>
      <c r="D175" s="218" t="s">
        <v>79</v>
      </c>
      <c r="E175" s="230" t="s">
        <v>429</v>
      </c>
      <c r="F175" s="230" t="s">
        <v>430</v>
      </c>
      <c r="G175" s="217"/>
      <c r="H175" s="217"/>
      <c r="I175" s="220"/>
      <c r="J175" s="231">
        <f>BK175</f>
        <v>0</v>
      </c>
      <c r="K175" s="217"/>
      <c r="L175" s="222"/>
      <c r="M175" s="223"/>
      <c r="N175" s="224"/>
      <c r="O175" s="224"/>
      <c r="P175" s="225">
        <f>P176</f>
        <v>0</v>
      </c>
      <c r="Q175" s="224"/>
      <c r="R175" s="225">
        <f>R176</f>
        <v>0</v>
      </c>
      <c r="S175" s="224"/>
      <c r="T175" s="226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7" t="s">
        <v>88</v>
      </c>
      <c r="AT175" s="228" t="s">
        <v>79</v>
      </c>
      <c r="AU175" s="228" t="s">
        <v>88</v>
      </c>
      <c r="AY175" s="227" t="s">
        <v>137</v>
      </c>
      <c r="BK175" s="229">
        <f>BK176</f>
        <v>0</v>
      </c>
    </row>
    <row r="176" spans="1:65" s="2" customFormat="1" ht="24.15" customHeight="1">
      <c r="A176" s="36"/>
      <c r="B176" s="37"/>
      <c r="C176" s="232" t="s">
        <v>256</v>
      </c>
      <c r="D176" s="232" t="s">
        <v>139</v>
      </c>
      <c r="E176" s="233" t="s">
        <v>519</v>
      </c>
      <c r="F176" s="234" t="s">
        <v>520</v>
      </c>
      <c r="G176" s="235" t="s">
        <v>207</v>
      </c>
      <c r="H176" s="236">
        <v>118.247</v>
      </c>
      <c r="I176" s="237"/>
      <c r="J176" s="238">
        <f>ROUND(I176*H176,2)</f>
        <v>0</v>
      </c>
      <c r="K176" s="239"/>
      <c r="L176" s="42"/>
      <c r="M176" s="269" t="s">
        <v>1</v>
      </c>
      <c r="N176" s="270" t="s">
        <v>45</v>
      </c>
      <c r="O176" s="271"/>
      <c r="P176" s="272">
        <f>O176*H176</f>
        <v>0</v>
      </c>
      <c r="Q176" s="272">
        <v>0</v>
      </c>
      <c r="R176" s="272">
        <f>Q176*H176</f>
        <v>0</v>
      </c>
      <c r="S176" s="272">
        <v>0</v>
      </c>
      <c r="T176" s="27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44" t="s">
        <v>143</v>
      </c>
      <c r="AT176" s="244" t="s">
        <v>139</v>
      </c>
      <c r="AU176" s="244" t="s">
        <v>90</v>
      </c>
      <c r="AY176" s="15" t="s">
        <v>137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15" t="s">
        <v>88</v>
      </c>
      <c r="BK176" s="245">
        <f>ROUND(I176*H176,2)</f>
        <v>0</v>
      </c>
      <c r="BL176" s="15" t="s">
        <v>143</v>
      </c>
      <c r="BM176" s="244" t="s">
        <v>521</v>
      </c>
    </row>
    <row r="177" spans="1:31" s="2" customFormat="1" ht="6.95" customHeight="1">
      <c r="A177" s="36"/>
      <c r="B177" s="64"/>
      <c r="C177" s="65"/>
      <c r="D177" s="65"/>
      <c r="E177" s="65"/>
      <c r="F177" s="65"/>
      <c r="G177" s="65"/>
      <c r="H177" s="65"/>
      <c r="I177" s="65"/>
      <c r="J177" s="65"/>
      <c r="K177" s="65"/>
      <c r="L177" s="42"/>
      <c r="M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</sheetData>
  <sheetProtection password="CDAA" sheet="1" objects="1" scenarios="1" formatColumns="0" formatRows="0" autoFilter="0"/>
  <autoFilter ref="C130:K176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Petr Švorba</cp:lastModifiedBy>
  <dcterms:created xsi:type="dcterms:W3CDTF">2022-01-12T20:31:05Z</dcterms:created>
  <dcterms:modified xsi:type="dcterms:W3CDTF">2022-01-12T20:31:08Z</dcterms:modified>
  <cp:category/>
  <cp:version/>
  <cp:contentType/>
  <cp:contentStatus/>
</cp:coreProperties>
</file>