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506" yWindow="4605" windowWidth="28725" windowHeight="7335" activeTab="0"/>
  </bookViews>
  <sheets>
    <sheet name="Rekapitulace stavby" sheetId="1" r:id="rId1"/>
    <sheet name="SO 401 - Technologie" sheetId="3" r:id="rId2"/>
    <sheet name="SO 402 - Přípojka NN" sheetId="5" r:id="rId3"/>
    <sheet name="VON - Vedlejší a ostatní ..." sheetId="4" r:id="rId4"/>
  </sheets>
  <definedNames>
    <definedName name="_xlnm._FilterDatabase" localSheetId="1" hidden="1">'SO 401 - Technologie'!$C$82:$K$165</definedName>
    <definedName name="_xlnm._FilterDatabase" localSheetId="2" hidden="1">'SO 402 - Přípojka NN'!$C$81:$K$203</definedName>
    <definedName name="_xlnm._FilterDatabase" localSheetId="3" hidden="1">'VON - Vedlejší a ostatní ...'!$C$78:$K$88</definedName>
    <definedName name="_xlnm.Print_Area" localSheetId="0">'Rekapitulace stavby'!$D$4:$AO$33,'Rekapitulace stavby'!$C$39:$AQ$55</definedName>
    <definedName name="_xlnm.Print_Area" localSheetId="1">'SO 401 - Technologie'!$C$4:$J$36,'SO 401 - Technologie'!$C$42:$J$64,'SO 401 - Technologie'!$C$70:$K$165</definedName>
    <definedName name="_xlnm.Print_Area" localSheetId="2">'SO 402 - Přípojka NN'!$C$4:$J$36,'SO 402 - Přípojka NN'!$C$42:$J$63,'SO 402 - Přípojka NN'!$C$69:$K$203</definedName>
    <definedName name="_xlnm.Print_Area" localSheetId="3">'VON - Vedlejší a ostatní ...'!$C$4:$J$36,'VON - Vedlejší a ostatní ...'!$C$42:$J$60,'VON - Vedlejší a ostatní ...'!$C$66:$K$88</definedName>
    <definedName name="_xlnm.Print_Titles" localSheetId="0">'Rekapitulace stavby'!$49:$49</definedName>
    <definedName name="_xlnm.Print_Titles" localSheetId="1">'SO 401 - Technologie'!$82:$82</definedName>
    <definedName name="_xlnm.Print_Titles" localSheetId="2">'SO 402 - Přípojka NN'!$81:$81</definedName>
    <definedName name="_xlnm.Print_Titles" localSheetId="3">'VON - Vedlejší a ostatní ...'!$78:$78</definedName>
  </definedNames>
  <calcPr calcId="145621"/>
</workbook>
</file>

<file path=xl/sharedStrings.xml><?xml version="1.0" encoding="utf-8"?>
<sst xmlns="http://schemas.openxmlformats.org/spreadsheetml/2006/main" count="1765" uniqueCount="444">
  <si>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</si>
  <si>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</si>
  <si>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</si>
  <si>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</si>
  <si>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</si>
  <si>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</si>
  <si>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</si>
  <si>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{465c0da4-998a-41b6-b752-166cba185137}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</si>
  <si>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</si>
  <si>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</si>
  <si>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</si>
  <si>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</si>
  <si>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</si>
  <si>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</si>
  <si>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</si>
  <si>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</si>
  <si>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</si>
  <si>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KSO:</t>
  </si>
  <si>
    <t>822 59 72</t>
  </si>
  <si>
    <t>CC-CZ:</t>
  </si>
  <si>
    <t>Místo:</t>
  </si>
  <si>
    <t>Datum:</t>
  </si>
  <si>
    <t>CZ-CPV:</t>
  </si>
  <si>
    <t>CZ-CPA:</t>
  </si>
  <si>
    <t>Zadavatel:</t>
  </si>
  <si>
    <t>IČ:</t>
  </si>
  <si>
    <t xml:space="preserve"> </t>
  </si>
  <si>
    <t>DIČ:</t>
  </si>
  <si>
    <t>Uchazeč: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</si>
  <si>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</si>
  <si>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</si>
  <si>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</si>
  <si>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</si>
  <si>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</si>
  <si>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</si>
  <si>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</si>
  <si>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</si>
  <si>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</si>
  <si>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</si>
  <si>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</si>
  <si>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</si>
  <si>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</si>
  <si>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</si>
  <si>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</si>
  <si>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</si>
  <si>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</si>
  <si>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</si>
  <si>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</si>
  <si>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</si>
  <si>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</si>
  <si>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</si>
  <si>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</si>
  <si>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</si>
  <si>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</si>
  <si>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</si>
  <si>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</si>
  <si>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</si>
  <si>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</si>
  <si>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</si>
  <si>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</si>
  <si>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</si>
  <si>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</si>
  <si>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</si>
  <si>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</si>
  <si>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</si>
  <si>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</si>
  <si>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</si>
  <si>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</si>
  <si>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</si>
  <si>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</si>
  <si>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</si>
  <si>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</si>
  <si>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</si>
  <si>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2</t>
  </si>
  <si>
    <t>SO 401</t>
  </si>
  <si>
    <t>Technologie</t>
  </si>
  <si>
    <t>{512d491c-e61d-4093-8e35-be1233f22b6e}</t>
  </si>
  <si>
    <t>VON</t>
  </si>
  <si>
    <t>Vedlejší a ostatní náklady</t>
  </si>
  <si>
    <t>{51fbf433-f547-4209-8c91-c65606ede303}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</si>
  <si>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</si>
  <si>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</si>
  <si>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</si>
  <si>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</si>
  <si>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</si>
  <si>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</si>
  <si>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</si>
  <si>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</si>
  <si>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</si>
  <si>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</si>
  <si>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</si>
  <si>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</si>
  <si>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</si>
  <si>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9 - Ostatní konstrukce a práce, bourání</t>
  </si>
  <si>
    <t xml:space="preserve">    997 - Přesun sutě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</si>
  <si>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</si>
  <si>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</si>
  <si>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</si>
  <si>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</si>
  <si>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</si>
  <si>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</si>
  <si>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</si>
  <si>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</si>
  <si>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</si>
  <si>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</si>
  <si>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</si>
  <si>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</si>
  <si>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</si>
  <si>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</si>
  <si>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</si>
  <si>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</si>
  <si>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</si>
  <si>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K</t>
  </si>
  <si>
    <t>m2</t>
  </si>
  <si>
    <t>4</t>
  </si>
  <si>
    <t>3</t>
  </si>
  <si>
    <t>113201111</t>
  </si>
  <si>
    <t>m</t>
  </si>
  <si>
    <t>m3</t>
  </si>
  <si>
    <t>162201102</t>
  </si>
  <si>
    <t>8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</si>
  <si>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</si>
  <si>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</si>
  <si>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9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</si>
  <si>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</si>
  <si>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</si>
  <si>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M</t>
  </si>
  <si>
    <t>t</t>
  </si>
  <si>
    <t>171201211</t>
  </si>
  <si>
    <t>Uložení sypaniny poplatek za uložení sypaniny na skládce (skládkovné)</t>
  </si>
  <si>
    <t>577143111</t>
  </si>
  <si>
    <t>Ostatní konstrukce a práce, bourání</t>
  </si>
  <si>
    <t>kus</t>
  </si>
  <si>
    <t>997</t>
  </si>
  <si>
    <t>Přesun sutě</t>
  </si>
  <si>
    <t>Vodorovná doprava suti bez naložení, ale se složením a s hrubým urovnáním Příplatek k ceně za každý další i započatý 1 km přes 1 km</t>
  </si>
  <si>
    <t>997221561</t>
  </si>
  <si>
    <t>Vodorovná doprava suti bez naložení, ale se složením a s hrubým urovnáním z kusových materiálů, na vzdálenost do 1 km</t>
  </si>
  <si>
    <t>997221569</t>
  </si>
  <si>
    <t>997221815</t>
  </si>
  <si>
    <t>Poplatek za uložení stavebního odpadu na skládce (skládkovné) betonového</t>
  </si>
  <si>
    <t>997221845</t>
  </si>
  <si>
    <t>Poplatek za uložení stavebního odpadu na skládce (skládkovné) asfaltového bez obsahu dehtu</t>
  </si>
  <si>
    <t>SO 401 - Technologie</t>
  </si>
  <si>
    <t>M - Práce a dodávky M</t>
  </si>
  <si>
    <t xml:space="preserve">    21-M - Elektromontáže</t>
  </si>
  <si>
    <t xml:space="preserve">    22-M - Montáže technologických zařízení pro dopravní stavby</t>
  </si>
  <si>
    <t xml:space="preserve">    46-M - Zemní práce při extr.mont.pracích</t>
  </si>
  <si>
    <t>914111111</t>
  </si>
  <si>
    <t>2118143250</t>
  </si>
  <si>
    <t>404454990S</t>
  </si>
  <si>
    <t>značka dopravní svislá retroreflexní fólie tř. 1, FeZn prolis, zmenšená velikost</t>
  </si>
  <si>
    <t>-250792882</t>
  </si>
  <si>
    <t>915231111S</t>
  </si>
  <si>
    <t>Vodorovné dopravní značení stříkaným plastem čáry, přechody pro chodce, šipky, symboly nápisy bílé základní</t>
  </si>
  <si>
    <t>940605561</t>
  </si>
  <si>
    <t>915621111S</t>
  </si>
  <si>
    <t>Předznačení pro vodorovné značení stříkané barvou nebo prováděné z nátěrových hmot liniové a plošné (šipky, symboly, nápisy)</t>
  </si>
  <si>
    <t>361169989</t>
  </si>
  <si>
    <t>667433525</t>
  </si>
  <si>
    <t>Práce a dodávky M</t>
  </si>
  <si>
    <t>21-M</t>
  </si>
  <si>
    <t>Elektromontáže</t>
  </si>
  <si>
    <t>64</t>
  </si>
  <si>
    <t>-1335273359</t>
  </si>
  <si>
    <t>210100R04</t>
  </si>
  <si>
    <t>Ukončení kabelu do 3x4, dodávka a montáž</t>
  </si>
  <si>
    <t>-32026398</t>
  </si>
  <si>
    <t>210220R01</t>
  </si>
  <si>
    <t>210220R02</t>
  </si>
  <si>
    <t>210810007</t>
  </si>
  <si>
    <t>Montáž izolovaných kabelů měděných bez ukončení do 1 kV uložených volně CYKY, CYKYD, CYKYDY, NYM, NYY, YSLY, 750 V, počtu a průřezu žil 3 x 4 mm2</t>
  </si>
  <si>
    <t>678080648</t>
  </si>
  <si>
    <t>341110420</t>
  </si>
  <si>
    <t>kabel silový s Cu jádrem CYKY 3x4 mm2</t>
  </si>
  <si>
    <t>128</t>
  </si>
  <si>
    <t>-693443477</t>
  </si>
  <si>
    <t>-825842781</t>
  </si>
  <si>
    <t>-1178920917</t>
  </si>
  <si>
    <t>210810026</t>
  </si>
  <si>
    <t>341111650</t>
  </si>
  <si>
    <t>22-M</t>
  </si>
  <si>
    <t>Montáže technologických zařízení pro dopravní stavby</t>
  </si>
  <si>
    <t>8009131</t>
  </si>
  <si>
    <t>1004141225</t>
  </si>
  <si>
    <t>220320R01</t>
  </si>
  <si>
    <t>Oživení systému SSZ</t>
  </si>
  <si>
    <t>2024843763</t>
  </si>
  <si>
    <t>220320R02</t>
  </si>
  <si>
    <t>2032558879</t>
  </si>
  <si>
    <t>256</t>
  </si>
  <si>
    <t>220860310</t>
  </si>
  <si>
    <t>-1900027867</t>
  </si>
  <si>
    <t>370000R01</t>
  </si>
  <si>
    <t>-1272821252</t>
  </si>
  <si>
    <t>220901R03</t>
  </si>
  <si>
    <t>651090897</t>
  </si>
  <si>
    <t>404000R01</t>
  </si>
  <si>
    <t>2053129041</t>
  </si>
  <si>
    <t>220901R04</t>
  </si>
  <si>
    <t>Montáž 2-komorového návěstidla</t>
  </si>
  <si>
    <t>765368643</t>
  </si>
  <si>
    <t>404000R02</t>
  </si>
  <si>
    <t>-1789124685</t>
  </si>
  <si>
    <t>270591181</t>
  </si>
  <si>
    <t>2014506933</t>
  </si>
  <si>
    <t>2019661265</t>
  </si>
  <si>
    <t>2008280265</t>
  </si>
  <si>
    <t>220901R07</t>
  </si>
  <si>
    <t>Montáž chodeckého tlačitka</t>
  </si>
  <si>
    <t>-498566073</t>
  </si>
  <si>
    <t>404000R05</t>
  </si>
  <si>
    <t>1247026260</t>
  </si>
  <si>
    <t>220960002</t>
  </si>
  <si>
    <t>Montáž stožáru nebo sloupku včetně postavení stožáru, usazení nebo zabetonování základu, zatažení kabelu do stožáru, připojení kabelu, připojení uzemnění přímého na základovém rámu</t>
  </si>
  <si>
    <t>-1676635177</t>
  </si>
  <si>
    <t>316000R03</t>
  </si>
  <si>
    <t>sloup SSZ patkový, včetně základového rámu</t>
  </si>
  <si>
    <t>365739390</t>
  </si>
  <si>
    <t>46-M</t>
  </si>
  <si>
    <t>Zemní práce při extr.mont.pracích</t>
  </si>
  <si>
    <t>460050001</t>
  </si>
  <si>
    <t>Hloubení nezapažených jam ručně pro stožáry s přemístěním výkopku do vzdálenosti 3 m od okraje jámy nebo naložením na dopravní prostředek, včetně zásypu, zhutnění a urovnání povrchu bez patky jednoduché na rovině, délky třídy 1 přes 6 do 8 m, v hornině</t>
  </si>
  <si>
    <t>886782198</t>
  </si>
  <si>
    <t>460080035</t>
  </si>
  <si>
    <t>Základové konstrukce základ bez bednění do rostlé zeminy z monolitického železobetonu bez výztuže tř. C 25/30</t>
  </si>
  <si>
    <t>460202512</t>
  </si>
  <si>
    <t>-455197005</t>
  </si>
  <si>
    <t>460490014</t>
  </si>
  <si>
    <t>Krytí kabelů, spojek, koncovek a odbočnic kabelů výstražnou fólií z PVC včetně vyrovnání povrchu rýhy, rozvinutí a uložení fólie do rýhy, fólie šířky do 40cm</t>
  </si>
  <si>
    <t>-613453134</t>
  </si>
  <si>
    <t>460520173</t>
  </si>
  <si>
    <t>Montáž trubek ochranných uložených volně do rýhy plastových ohebných, vnitřního průměru přes 50 do 90 mm</t>
  </si>
  <si>
    <t>238100810</t>
  </si>
  <si>
    <t>345713520</t>
  </si>
  <si>
    <t>trubka elektroinstalační ohebná dvouplášťová korugovaná D 52/63 mm, HDPE+LDPE</t>
  </si>
  <si>
    <t>-2081389929</t>
  </si>
  <si>
    <t>460520174</t>
  </si>
  <si>
    <t>Montáž trubek ochranných uložených volně do rýhy plastových ohebných, vnitřního průměru přes 90 do 110 mm</t>
  </si>
  <si>
    <t>1002562109</t>
  </si>
  <si>
    <t>345713550</t>
  </si>
  <si>
    <t>trubka elektroinstalační ohebná dvouplášťová korugovaná D 94/110 mm, HDPE+LDPE</t>
  </si>
  <si>
    <t>-155822517</t>
  </si>
  <si>
    <t>460560511</t>
  </si>
  <si>
    <t>Zásyp kabelových rýh ručně s uložením výkopku ve vrstvách včetně zhutnění a urovnání povrchu šířky 60 cm hloubky 60 cm, v hornině třídy 1</t>
  </si>
  <si>
    <t>-885729831</t>
  </si>
  <si>
    <t>460620007</t>
  </si>
  <si>
    <t>Úprava terénu zatravnění, včetně dodání osiva a zalití vodou na rovině</t>
  </si>
  <si>
    <t>411030861</t>
  </si>
  <si>
    <t>VON - Vedlejší a ostatní náklady</t>
  </si>
  <si>
    <t>D1 - Zařízení staveniště</t>
  </si>
  <si>
    <t>D2 - Projektové práce</t>
  </si>
  <si>
    <t>D3 - Geodetické práce</t>
  </si>
  <si>
    <t>D1</t>
  </si>
  <si>
    <t>Zařízení staveniště</t>
  </si>
  <si>
    <t>ZS_01</t>
  </si>
  <si>
    <t>Zařízení staveniště - zřízení, provoz, odstranění - položka obsahuje veškeré náklady zařízení staveniště, které nejsou uvedeny zvlášť</t>
  </si>
  <si>
    <t>kpl</t>
  </si>
  <si>
    <t>262144</t>
  </si>
  <si>
    <t>1850030837</t>
  </si>
  <si>
    <t>D2</t>
  </si>
  <si>
    <t>Projektové práce</t>
  </si>
  <si>
    <t>PP_01</t>
  </si>
  <si>
    <t>Dopracování realizační dokumentace</t>
  </si>
  <si>
    <t>741022261</t>
  </si>
  <si>
    <t>763164767</t>
  </si>
  <si>
    <t>D3</t>
  </si>
  <si>
    <t>Geodetické práce</t>
  </si>
  <si>
    <t>GP_01</t>
  </si>
  <si>
    <t>Vytyčení stavby a geodetické práce dodavatele</t>
  </si>
  <si>
    <t>-225716782</t>
  </si>
  <si>
    <t>GP_02</t>
  </si>
  <si>
    <t>Vytýčení inženýrských sítí</t>
  </si>
  <si>
    <t>-179096666</t>
  </si>
  <si>
    <t>Zaměření skutečného provedení stavby</t>
  </si>
  <si>
    <t>chodecké tlačítko</t>
  </si>
  <si>
    <t>objímka pro uchycení dopravní značky</t>
  </si>
  <si>
    <t>Vedení hromosvodné, ochranné pospojování pevně, dodávka a montáž (SSZ)</t>
  </si>
  <si>
    <t>Svorky hromosvodné typu SS, SR 03 se 2 šrouby, dodávka a montáž (SSZ)</t>
  </si>
  <si>
    <t>220300000a</t>
  </si>
  <si>
    <t>Stožárová svorkovnice s krytím IP54</t>
  </si>
  <si>
    <t>220960021</t>
  </si>
  <si>
    <t>Montáž svorkovnice stožárové</t>
  </si>
  <si>
    <t>Symbol stojící chodec</t>
  </si>
  <si>
    <t>Upevnění se šroubením pro L a T kus</t>
  </si>
  <si>
    <t>404452600-P</t>
  </si>
  <si>
    <t>Páska upínací 12,7 x 0,75 mm (50 m)</t>
  </si>
  <si>
    <t>404452610-P</t>
  </si>
  <si>
    <t>Spona upínací 12,7 mm  (bal. 100 kusů)</t>
  </si>
  <si>
    <t>220960134</t>
  </si>
  <si>
    <t>Zapojení stožárové svorkovnice do 34 žil</t>
  </si>
  <si>
    <t>220960182</t>
  </si>
  <si>
    <t>Montáž řadiče přes šest světelných skupin</t>
  </si>
  <si>
    <t>220960192</t>
  </si>
  <si>
    <t>Regulace a aktivace jedné signální skupiny mikroprocesorového řadiče</t>
  </si>
  <si>
    <t>220960199</t>
  </si>
  <si>
    <t>Regulace a aktivace každé další signální skupiny mikroprocesorového řadiče bez použití plošiny</t>
  </si>
  <si>
    <t>návěstidlo 3-komorové (100 mm) komplet</t>
  </si>
  <si>
    <t>návěstidlo 2-komorové (100 mm) chodecké komplet</t>
  </si>
  <si>
    <t>Montáž 3-komorového návěstidla na stožár</t>
  </si>
  <si>
    <t>Komplexní zkoušky zapojení SSZ</t>
  </si>
  <si>
    <t>Držák návěstidla (AL) - chodecká</t>
  </si>
  <si>
    <t>Držák návěstidla (AL) - vozidlová</t>
  </si>
  <si>
    <t>pár</t>
  </si>
  <si>
    <t>Práce montážní plošiny</t>
  </si>
  <si>
    <t>220320R04</t>
  </si>
  <si>
    <t>Hloubení nezapažených kabelových rýh strojně zarovnání kabelových rýh po výkopu strojně, šířka rýhy bez zarovnání rýh šířky 60 cm, hloubky 60 cm, v hornině třídy 1 až 4</t>
  </si>
  <si>
    <t>Vytrhání obrub s vybouráním lože, s přemístěním hmot na skládku na vzdálenost do 3 m nebo s naložením na dopravní prostředek chodníkových ležatých</t>
  </si>
  <si>
    <t>Montáž svislé dopravní značky zmenšená velikosti do 1 m2 objímkami na sloupky nebo konzoly</t>
  </si>
  <si>
    <t>210100R02</t>
  </si>
  <si>
    <t>Ukončení kabelu do 24x1,5, dodávka a montáž</t>
  </si>
  <si>
    <t>Montáž izolovaných kabelů měděných bez ukončení do 1 kV uložených volně CYKY, CYKYD, CYKYDY, NYM, NYY, YSLY, 750 V, počtu a průřezu žil 24 x 1,5 mm2</t>
  </si>
  <si>
    <t>kabel silový s Cu jádrem CYKY 24x1,5 mm2</t>
  </si>
  <si>
    <t>Revize SSZ</t>
  </si>
  <si>
    <t>Montáž řadiče MD-2+ včetně kotvení a usazení pro ovládací prvky</t>
  </si>
  <si>
    <t>výukový mikroprocesorový řadič např. MD-2+</t>
  </si>
  <si>
    <t>Vodorovné přemístění výkopku nebo sypaniny po suchu na obvyklém dopravním prostředku, bez naložení výkopku, avšak se složením bez rozhrnutí z horniny tř. 1 až 4 na vzdálenost do 500 m</t>
  </si>
  <si>
    <t>GP_03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</si>
  <si>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</si>
  <si>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</si>
  <si>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Sokolov</t>
  </si>
  <si>
    <t>DDM Sokolov, Spartakiádní 1937, 356 01 Sokolov, Světelná křižovatka na dopravním hřišti</t>
  </si>
  <si>
    <t>Město Sokolov</t>
  </si>
  <si>
    <t>141721113</t>
  </si>
  <si>
    <t>Řízený zemní protlak hloubky do 6 m vnějšího průměru do 110 mm v hornině tř 1 až 4</t>
  </si>
  <si>
    <t>113107242</t>
  </si>
  <si>
    <t>Odstranění podkladů nebo krytů s přemístěním hmot na skládku na vzdálenost do 20 m nebo s naložením na dopravní prostředek, o tl. vrstvy přes 50 do 100 mm</t>
  </si>
  <si>
    <t>Asfaltový beton vrstva obrusná ACO 8 (ABJ) s rozprostřením a se zhutněním z nemodifikovaného asfaltu v pruhu šířky do 3 m, po zhutnění tl. 50 mm</t>
  </si>
  <si>
    <t>577155112</t>
  </si>
  <si>
    <t>Asfaltový beton vrstva ložní ACL 16 (ABH) s rozprostřením a zhutněním z nemodifikovaného asfaltu v pruhu šířky do 3 m, po zhutnění tl. 50 mm</t>
  </si>
  <si>
    <t>916231213R</t>
  </si>
  <si>
    <t>Osazení chodníkového obrubníku betonového se zřízením lože, s vyplněním a zatřením spár cementovou maltou stojatého s boční opěrou z betonu prostého tř. C 25/30, do lože z betonu prostého téže značky</t>
  </si>
  <si>
    <t>SO 402 - Přípojka NN</t>
  </si>
  <si>
    <t>Eaton 110838 Skříň s dveřmi,zámek Doppelbart,NA omítku,400x760,IP55 BPM-O-400/7</t>
  </si>
  <si>
    <t>Montáž Eaton 110838 Skříň s dveřmi</t>
  </si>
  <si>
    <t>941 300 DEHNshield TNC 255</t>
  </si>
  <si>
    <t>Montáž 941 300 DEHNshield TNC 255</t>
  </si>
  <si>
    <t>PL7-B40/3 Jistič PL7, char B, 3-pólový, Icn=10kA, In=40A</t>
  </si>
  <si>
    <t>PL7-B25/3 Jistič PL7, char B, 3-pólový, Icn=10kA, In=25A</t>
  </si>
  <si>
    <t>Montáž PL7-B40/3 Jistič PL7, char B, 3-pólový, Icn=10kA, In=40A</t>
  </si>
  <si>
    <t>Montáž PL7-B25/3 Jistič PL7, char B, 3-pólový, Icn=10kA, In=25A</t>
  </si>
  <si>
    <t>PL7-B16/3 Jistič PL7, char B, 3-pólový, Icn=10kA, In=16A</t>
  </si>
  <si>
    <t>PL7-B16/1 Jistič PL7, char B, 1-pólový, Icn=10kA, In=16A</t>
  </si>
  <si>
    <t>PL7-C10/1 Jistič PL7, char C, 1-pólový, Icn=10kA, In=10A</t>
  </si>
  <si>
    <t>Montáž PL7-B16/3 Jistič PL7, char B, 3-pólový, Icn=10kA, In=16A</t>
  </si>
  <si>
    <t>Montáž PL7-B16/1 Jistič PL7, char B, 1-pólový, Icn=10kA, In=16A</t>
  </si>
  <si>
    <t>Montáž PL7-C10/1 Jistič PL7, char C, 1-pólový, Icn=10kA, In=10A</t>
  </si>
  <si>
    <t>dRCM-40/4/003-G/A+ Digitální proudový chránič typ G/A, 4-pól, In=40A, Idn=0.03A</t>
  </si>
  <si>
    <t>Z-GV-10/3P-3TE Propojovací lišta 1m, 3-pól, In=63A, 10mm2</t>
  </si>
  <si>
    <t>Montáž  digitálního proudového chrániče typ G/A, 4-pól, In=40A, Idn=0.03A</t>
  </si>
  <si>
    <t>Z-AK-10/2+3P Koncový kryt k propoj liště 63A, 3-pól</t>
  </si>
  <si>
    <t>Montáž koncového kryty k propoj liště 63A, 3-pól</t>
  </si>
  <si>
    <t>Montáž propojovací lišty 1m, 3-pól, In=63A, 10mm2</t>
  </si>
  <si>
    <t>N-KS 7P Rozbočovací můstky pro N vodiče (7 vodičů)</t>
  </si>
  <si>
    <t>Montáž rozbočovacích můstků pro N vodiče (7 vodičů)</t>
  </si>
  <si>
    <t>RSA 35 A Řadová svornice</t>
  </si>
  <si>
    <t>RSAL35-2 Koncová svěrka pro větší svorky</t>
  </si>
  <si>
    <t>RSA 6 Řadová svornice</t>
  </si>
  <si>
    <t>RSA 4 A Řadová svornice</t>
  </si>
  <si>
    <t>RSA 2,5A Řadová svornice</t>
  </si>
  <si>
    <t>RSAL15 Koncová svěrka</t>
  </si>
  <si>
    <t>Ukončení vodičů izolovaných 16 mm2</t>
  </si>
  <si>
    <t xml:space="preserve">Montáže technologických zařízení </t>
  </si>
  <si>
    <t>Demontáž stáv. přípojné krabice, napájecího vedení pro Rsk a vlastní rozvodnice objektu</t>
  </si>
  <si>
    <t>Kabel silový CYKY-J 3x1.5 , pevně</t>
  </si>
  <si>
    <t>Kabel silový CYKY-J 3x2.5 , pevně</t>
  </si>
  <si>
    <t>Kabel silový CYKY-J 5x2.5 , pevně</t>
  </si>
  <si>
    <t>Kabel silový CYKY-J 3x 4 , pevně</t>
  </si>
  <si>
    <t>Kabel silový CYKY-J 5x6 , pevně</t>
  </si>
  <si>
    <t>Kabel silový CYKY-O 4x25 , pevně</t>
  </si>
  <si>
    <t>Montáž silového kabelu CYKY-J 3x1.5 , pevně</t>
  </si>
  <si>
    <t>Montáž silového kabelu CYKY-J 3x2.5 , pevně</t>
  </si>
  <si>
    <t>Montáž silového kabelu CYKY-J 5x2.5 , pevně</t>
  </si>
  <si>
    <t>Montáž silového kabelu CYKY-J 3x 4 , pevně</t>
  </si>
  <si>
    <t>Montáž silového kabelu CYKY-J 5x6 , pevně</t>
  </si>
  <si>
    <t>Montáž silového kabelu CYKY-O 4x25 , pevně</t>
  </si>
  <si>
    <t>800 010 Vodič FeZn Rd 10</t>
  </si>
  <si>
    <t>Vodič jednožilový CY 16 , pevně</t>
  </si>
  <si>
    <t xml:space="preserve">Montáž vodiče jednožilového CY 16 </t>
  </si>
  <si>
    <t>Montáž vodič FeZn Rd 10</t>
  </si>
  <si>
    <t>Montáž objímky a svorky na připojení kovových potrubí, zkušební svorka zemní svorka</t>
  </si>
  <si>
    <t>Objímky a svorky na připojení kovových potrubí, zkušební svorka zemní svorka</t>
  </si>
  <si>
    <t>Montáž zásuvky jednonásobné IP 44, s ochranným kolíkem, s víčkem; řazení 2P+PE; d. Praktik; b. bílá</t>
  </si>
  <si>
    <t>Zásuvka jednonásobná IP 44, s ochranným kolíkem, s víčkem; řazení 2P+PE; d. Praktik; b. bílá</t>
  </si>
  <si>
    <t>Montáž zásuvky průmyslové, nástěnná montáž; řazení 3P+N+PE; b. IP 44, 16 A</t>
  </si>
  <si>
    <t>Zásuvka průmyslová, nástěnná montáž; řazení 3P+N+PE; b. IP 44, 16 A</t>
  </si>
  <si>
    <t>Montáž zásuvky průmyslové, nástěnná montáž; řazení 3P+N+PE; b. IP 44, 32 A</t>
  </si>
  <si>
    <t>Zásuvka průmyslová, nástěnná montáž; řazení 3P+N+PE; b. IP 44, 32 A</t>
  </si>
  <si>
    <t>DZ 35X100 ŽLAB KABELOVÝ DRÁTĚNÝ</t>
  </si>
  <si>
    <t>DZS/B SPOJKA</t>
  </si>
  <si>
    <t>DZCZ/B ZÁVĚS STŘEDOVÝ</t>
  </si>
  <si>
    <t>DZDS 100/B PODPĚRA NA STĚNU</t>
  </si>
  <si>
    <t>KPO 8X97 KOTVA POŽÁRNĚ ODOLNÁ</t>
  </si>
  <si>
    <t>DZMD/B DESKA MONTAŽNÍ</t>
  </si>
  <si>
    <t>KSK 100 KRABICE S KRYTÍM IP 66</t>
  </si>
  <si>
    <t>8020HF TRUBKA TUHÁ 1250 N HF</t>
  </si>
  <si>
    <t>8025HF TRUBKA TUHÁ 1250 N HF</t>
  </si>
  <si>
    <t>8050HF TRUBKA TUHÁ 1250 N HF</t>
  </si>
  <si>
    <t>5320 PŘÍCHYTKY TRUBEK  8020</t>
  </si>
  <si>
    <t>5325HF PŘÍCHYTKA PRO TRUBKU 1525HF</t>
  </si>
  <si>
    <t>5350HF PŘÍCHYTKA PRO TRUBKU 1550HF</t>
  </si>
  <si>
    <t>Montáž - DZ 35X100 ŽLAB KABELOVÝ DRÁTĚNÝ</t>
  </si>
  <si>
    <t>Montáž - DZS/B SPOJKA</t>
  </si>
  <si>
    <t>Montáž - DZCZ/B ZÁVĚS STŘEDOVÝ</t>
  </si>
  <si>
    <t>Montáž - DZDS 100/B PODPĚRA NA STĚNU</t>
  </si>
  <si>
    <t>Montáž - KPO 8X97 KOTVA POŽÁRNĚ ODOLNÁ</t>
  </si>
  <si>
    <t>Montáž - DZMD/B DESKA MONTAŽNÍ</t>
  </si>
  <si>
    <t>Montáž - KSK 100 KRABICE S KRYTÍM IP 66</t>
  </si>
  <si>
    <t>Montáž - 8020HF TRUBKA TUHÁ 1250 N HF</t>
  </si>
  <si>
    <t>Montáž - 8025HF TRUBKA TUHÁ 1250 N HF</t>
  </si>
  <si>
    <t>Montáž - 8050HF TRUBKA TUHÁ 1250 N HF</t>
  </si>
  <si>
    <t>Montáž - 5320 PŘÍCHYTKY TRUBEK  8020</t>
  </si>
  <si>
    <t>Montáž - 5325HF PŘÍCHYTKA PRO TRUBKU 1525HF</t>
  </si>
  <si>
    <t>Montáž - 5350HF PŘÍCHYTKA PRO TRUBKU 1550HF</t>
  </si>
  <si>
    <t>Přepojovací práce</t>
  </si>
  <si>
    <t>Montáž nerezového kabelového krytu</t>
  </si>
  <si>
    <t>Nnerezový kabelový kryt v místě přěchodu do země</t>
  </si>
  <si>
    <t>Dodávka přepojovacích prácí</t>
  </si>
  <si>
    <t>Montáž rozvodnic oceloplechových nebo plastových běžných</t>
  </si>
  <si>
    <t>Ukončení vodičů izolovaných  do 2,5 mm2</t>
  </si>
  <si>
    <t>Ukončení vodičů izolovaných  do 4 mm2</t>
  </si>
  <si>
    <t>Ukončení vodičů izolovaných  do 6 mm2</t>
  </si>
  <si>
    <t>Ukončení vodičů izolovaných  do 35 mm2</t>
  </si>
  <si>
    <t>Zaučení obsluhy</t>
  </si>
  <si>
    <t>Výchozí revize elektro</t>
  </si>
  <si>
    <t xml:space="preserve"> Nářez drnu,naložení,odvoz</t>
  </si>
  <si>
    <t xml:space="preserve"> Hloubení kabelové rýhy - zemina třídy 3, šíře 350mm,hloubka 800mm</t>
  </si>
  <si>
    <t>Zához kabelové rýhy - zemina třídy 3, šíře 350mm,hloubka 800mm</t>
  </si>
  <si>
    <t>Položení drnu</t>
  </si>
  <si>
    <t>Osetí povrchu travou</t>
  </si>
  <si>
    <t>Provizorní úprava terénu v zemině třídy 3</t>
  </si>
  <si>
    <t>Podružný materiál</t>
  </si>
  <si>
    <t>Doprava</t>
  </si>
  <si>
    <t>SO 402</t>
  </si>
  <si>
    <t>Přípojka NN</t>
  </si>
  <si>
    <t>PPV 6% z montáže</t>
  </si>
  <si>
    <t>krabice KF 3535 B černá,16-35mm2 A/Cu, IP55</t>
  </si>
  <si>
    <t>Montáž krabice KF 3535 B černá,16-35mm2 A/Cu, IP55</t>
  </si>
  <si>
    <t>KF 09050 TRUBKA DVOUPL. KOPOFLEX</t>
  </si>
  <si>
    <t>Montáž KF 09050 TRUBKA DVOUPL. KOPOFLEX</t>
  </si>
  <si>
    <t>filie výstražná PVC, š33cn</t>
  </si>
  <si>
    <t>Montáž filie výstražná PVC, š33cn</t>
  </si>
  <si>
    <t>VV</t>
  </si>
  <si>
    <t xml:space="preserve">DSPS SO 401 - Technologie + DSPS SO 402 - Přípojka NN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</si>
</sst>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Trebuchet MS"/>
      <family val="2"/>
    </font>
    <font>
      <sz val="8"/>
      <color rgb="FF000000"/>
      <name val="Trebuchet MS"/>
      <family val="2"/>
    </font>
    <font>
      <sz val="7"/>
      <color rgb="FF969696"/>
      <name val="Trebuchet MS"/>
      <family val="2"/>
    </font>
  </fonts>
  <fills count="8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424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3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5" fillId="0" borderId="0" xfId="0" applyFont="1" applyBorder="1" applyAlignment="1">
      <alignment horizontal="left" vertical="center"/>
    </xf>
    <xf numFmtId="0" fontId="0" fillId="0" borderId="5" xfId="0" applyBorder="1"/>
    <xf numFmtId="0" fontId="14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21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" fontId="27" fillId="0" borderId="21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7" fillId="0" borderId="22" xfId="0" applyNumberFormat="1" applyFont="1" applyBorder="1" applyAlignment="1">
      <alignment vertical="center"/>
    </xf>
    <xf numFmtId="4" fontId="27" fillId="0" borderId="23" xfId="0" applyNumberFormat="1" applyFont="1" applyBorder="1" applyAlignment="1">
      <alignment vertical="center"/>
    </xf>
    <xf numFmtId="166" fontId="27" fillId="0" borderId="23" xfId="0" applyNumberFormat="1" applyFont="1" applyBorder="1" applyAlignment="1">
      <alignment vertical="center"/>
    </xf>
    <xf numFmtId="4" fontId="27" fillId="0" borderId="24" xfId="0" applyNumberFormat="1" applyFont="1" applyBorder="1" applyAlignment="1">
      <alignment vertical="center"/>
    </xf>
    <xf numFmtId="0" fontId="0" fillId="2" borderId="0" xfId="0" applyFill="1" applyProtection="1">
      <protection/>
    </xf>
    <xf numFmtId="0" fontId="33" fillId="2" borderId="0" xfId="20" applyFill="1" applyProtection="1">
      <protection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0" fillId="4" borderId="0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/>
    </xf>
    <xf numFmtId="0" fontId="0" fillId="4" borderId="5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30" fillId="0" borderId="13" xfId="0" applyNumberFormat="1" applyFont="1" applyBorder="1" applyAlignment="1">
      <alignment/>
    </xf>
    <xf numFmtId="166" fontId="30" fillId="0" borderId="14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2" fillId="0" borderId="27" xfId="0" applyFont="1" applyBorder="1" applyAlignment="1" applyProtection="1">
      <alignment horizontal="center" vertical="center"/>
      <protection locked="0"/>
    </xf>
    <xf numFmtId="0" fontId="32" fillId="0" borderId="27" xfId="0" applyFont="1" applyBorder="1" applyAlignment="1" applyProtection="1">
      <alignment horizontal="left" vertical="center" wrapText="1"/>
      <protection locked="0"/>
    </xf>
    <xf numFmtId="0" fontId="32" fillId="0" borderId="27" xfId="0" applyFont="1" applyBorder="1" applyAlignment="1" applyProtection="1">
      <alignment horizontal="center" vertical="center" wrapText="1"/>
      <protection locked="0"/>
    </xf>
    <xf numFmtId="167" fontId="32" fillId="0" borderId="27" xfId="0" applyNumberFormat="1" applyFont="1" applyBorder="1" applyAlignment="1" applyProtection="1">
      <alignment vertical="center"/>
      <protection locked="0"/>
    </xf>
    <xf numFmtId="4" fontId="32" fillId="0" borderId="27" xfId="0" applyNumberFormat="1" applyFont="1" applyBorder="1" applyAlignment="1" applyProtection="1">
      <alignment vertical="center"/>
      <protection locked="0"/>
    </xf>
    <xf numFmtId="0" fontId="32" fillId="0" borderId="4" xfId="0" applyFont="1" applyBorder="1" applyAlignment="1">
      <alignment vertical="center"/>
    </xf>
    <xf numFmtId="0" fontId="32" fillId="0" borderId="27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2" fillId="0" borderId="27" xfId="0" applyFont="1" applyFill="1" applyBorder="1" applyAlignment="1" applyProtection="1">
      <alignment horizontal="left" vertical="center" wrapText="1"/>
      <protection locked="0"/>
    </xf>
    <xf numFmtId="0" fontId="32" fillId="5" borderId="27" xfId="0" applyFont="1" applyFill="1" applyBorder="1" applyAlignment="1" applyProtection="1">
      <alignment horizontal="left" vertical="center" wrapText="1"/>
      <protection locked="0"/>
    </xf>
    <xf numFmtId="14" fontId="3" fillId="0" borderId="0" xfId="0" applyNumberFormat="1" applyFont="1" applyBorder="1" applyAlignment="1">
      <alignment horizontal="left" vertical="center"/>
    </xf>
    <xf numFmtId="0" fontId="0" fillId="0" borderId="27" xfId="0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 vertical="center"/>
    </xf>
    <xf numFmtId="4" fontId="0" fillId="0" borderId="27" xfId="0" applyNumberFormat="1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horizontal="left" vertical="center" wrapText="1"/>
      <protection locked="0"/>
    </xf>
    <xf numFmtId="0" fontId="32" fillId="0" borderId="27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left" vertical="center" wrapText="1"/>
      <protection locked="0"/>
    </xf>
    <xf numFmtId="49" fontId="0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49" fontId="3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49" fontId="32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32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vertical="center"/>
    </xf>
    <xf numFmtId="49" fontId="0" fillId="0" borderId="27" xfId="0" applyNumberForma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4" borderId="9" xfId="0" applyFont="1" applyFill="1" applyBorder="1" applyAlignment="1">
      <alignment horizontal="left" vertical="center"/>
    </xf>
    <xf numFmtId="49" fontId="0" fillId="0" borderId="27" xfId="0" applyNumberFormat="1" applyBorder="1" applyAlignment="1" applyProtection="1">
      <alignment horizontal="left" vertical="center" wrapText="1"/>
      <protection locked="0"/>
    </xf>
    <xf numFmtId="0" fontId="0" fillId="0" borderId="0" xfId="0"/>
    <xf numFmtId="165" fontId="3" fillId="0" borderId="0" xfId="0" applyNumberFormat="1" applyFont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2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8" fillId="2" borderId="0" xfId="20" applyFont="1" applyFill="1" applyAlignment="1" applyProtection="1">
      <alignment vertical="center"/>
      <protection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67" fontId="0" fillId="0" borderId="27" xfId="0" applyNumberFormat="1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32" fillId="0" borderId="21" xfId="0" applyFont="1" applyBorder="1" applyAlignment="1">
      <alignment horizontal="left" vertical="center"/>
    </xf>
    <xf numFmtId="49" fontId="35" fillId="6" borderId="28" xfId="0" applyNumberFormat="1" applyFont="1" applyFill="1" applyBorder="1" applyAlignment="1">
      <alignment horizontal="left"/>
    </xf>
    <xf numFmtId="167" fontId="0" fillId="0" borderId="27" xfId="0" applyNumberFormat="1" applyFill="1" applyBorder="1" applyAlignment="1" applyProtection="1">
      <alignment vertical="center"/>
      <protection locked="0"/>
    </xf>
    <xf numFmtId="0" fontId="0" fillId="0" borderId="0" xfId="0"/>
    <xf numFmtId="0" fontId="2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7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8" fillId="2" borderId="0" xfId="20" applyFont="1" applyFill="1" applyAlignment="1" applyProtection="1">
      <alignment vertical="center"/>
      <protection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 vertical="center"/>
    </xf>
    <xf numFmtId="0" fontId="14" fillId="7" borderId="0" xfId="0" applyFont="1" applyFill="1" applyAlignment="1">
      <alignment horizontal="center" vertical="center"/>
    </xf>
    <xf numFmtId="0" fontId="0" fillId="0" borderId="0" xfId="0"/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8" fillId="2" borderId="0" xfId="20" applyFont="1" applyFill="1" applyAlignment="1" applyProtection="1">
      <alignment vertical="center"/>
      <protection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/>
    </xf>
    <xf numFmtId="0" fontId="14" fillId="7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6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right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3" fillId="4" borderId="18" xfId="0" applyFont="1" applyFill="1" applyBorder="1" applyAlignment="1" applyProtection="1">
      <alignment horizontal="center" vertical="center" wrapText="1"/>
      <protection/>
    </xf>
    <xf numFmtId="0" fontId="3" fillId="4" borderId="19" xfId="0" applyFont="1" applyFill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/>
      <protection/>
    </xf>
    <xf numFmtId="0" fontId="0" fillId="0" borderId="20" xfId="0" applyFont="1" applyBorder="1" applyAlignment="1" applyProtection="1">
      <alignment vertical="center"/>
      <protection/>
    </xf>
    <xf numFmtId="166" fontId="30" fillId="0" borderId="13" xfId="0" applyNumberFormat="1" applyFont="1" applyBorder="1" applyAlignment="1" applyProtection="1">
      <alignment/>
      <protection/>
    </xf>
    <xf numFmtId="166" fontId="30" fillId="0" borderId="14" xfId="0" applyNumberFormat="1" applyFont="1" applyBorder="1" applyAlignment="1" applyProtection="1">
      <alignment/>
      <protection/>
    </xf>
    <xf numFmtId="4" fontId="31" fillId="0" borderId="0" xfId="0" applyNumberFormat="1" applyFont="1" applyAlignment="1" applyProtection="1">
      <alignment vertical="center"/>
      <protection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4" fontId="6" fillId="0" borderId="0" xfId="0" applyNumberFormat="1" applyFont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0" borderId="27" xfId="0" applyNumberFormat="1" applyFont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49" fontId="0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left" vertical="center" wrapText="1"/>
      <protection/>
    </xf>
    <xf numFmtId="167" fontId="0" fillId="0" borderId="27" xfId="0" applyNumberFormat="1" applyFont="1" applyFill="1" applyBorder="1" applyAlignment="1" applyProtection="1">
      <alignment vertical="center"/>
      <protection/>
    </xf>
    <xf numFmtId="0" fontId="32" fillId="0" borderId="27" xfId="0" applyFont="1" applyBorder="1" applyAlignment="1" applyProtection="1">
      <alignment horizontal="center" vertical="center"/>
      <protection/>
    </xf>
    <xf numFmtId="49" fontId="32" fillId="0" borderId="27" xfId="0" applyNumberFormat="1" applyFont="1" applyFill="1" applyBorder="1" applyAlignment="1" applyProtection="1">
      <alignment horizontal="left" vertical="center" wrapText="1"/>
      <protection/>
    </xf>
    <xf numFmtId="0" fontId="32" fillId="0" borderId="27" xfId="0" applyFont="1" applyBorder="1" applyAlignment="1" applyProtection="1">
      <alignment horizontal="left" vertical="center" wrapText="1"/>
      <protection/>
    </xf>
    <xf numFmtId="0" fontId="32" fillId="0" borderId="27" xfId="0" applyFont="1" applyBorder="1" applyAlignment="1" applyProtection="1">
      <alignment horizontal="center" vertical="center" wrapText="1"/>
      <protection/>
    </xf>
    <xf numFmtId="167" fontId="32" fillId="0" borderId="27" xfId="0" applyNumberFormat="1" applyFont="1" applyFill="1" applyBorder="1" applyAlignment="1" applyProtection="1">
      <alignment vertical="center"/>
      <protection/>
    </xf>
    <xf numFmtId="4" fontId="32" fillId="0" borderId="27" xfId="0" applyNumberFormat="1" applyFont="1" applyBorder="1" applyAlignment="1" applyProtection="1">
      <alignment vertical="center"/>
      <protection/>
    </xf>
    <xf numFmtId="4" fontId="32" fillId="0" borderId="27" xfId="0" applyNumberFormat="1" applyFont="1" applyBorder="1" applyAlignment="1" applyProtection="1">
      <alignment vertical="center"/>
      <protection/>
    </xf>
    <xf numFmtId="0" fontId="32" fillId="0" borderId="27" xfId="0" applyFont="1" applyBorder="1" applyAlignment="1" applyProtection="1">
      <alignment horizontal="left" vertical="center" wrapText="1"/>
      <protection/>
    </xf>
    <xf numFmtId="0" fontId="32" fillId="0" borderId="4" xfId="0" applyFont="1" applyBorder="1" applyAlignment="1" applyProtection="1">
      <alignment vertical="center"/>
      <protection/>
    </xf>
    <xf numFmtId="0" fontId="32" fillId="0" borderId="27" xfId="0" applyFont="1" applyBorder="1" applyAlignment="1" applyProtection="1">
      <alignment horizontal="left" vertic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32" fillId="0" borderId="27" xfId="0" applyFont="1" applyBorder="1" applyAlignment="1" applyProtection="1">
      <alignment horizontal="center" vertical="center"/>
      <protection/>
    </xf>
    <xf numFmtId="49" fontId="32" fillId="0" borderId="27" xfId="0" applyNumberFormat="1" applyFont="1" applyFill="1" applyBorder="1" applyAlignment="1" applyProtection="1">
      <alignment horizontal="left" vertical="center" wrapText="1"/>
      <protection/>
    </xf>
    <xf numFmtId="0" fontId="32" fillId="0" borderId="27" xfId="0" applyFont="1" applyBorder="1" applyAlignment="1" applyProtection="1">
      <alignment horizontal="center" vertical="center" wrapText="1"/>
      <protection/>
    </xf>
    <xf numFmtId="167" fontId="32" fillId="0" borderId="27" xfId="0" applyNumberFormat="1" applyFont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left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/>
      <protection/>
    </xf>
    <xf numFmtId="49" fontId="0" fillId="0" borderId="27" xfId="0" applyNumberForma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4" fontId="0" fillId="0" borderId="27" xfId="0" applyNumberFormat="1" applyFont="1" applyFill="1" applyBorder="1" applyAlignment="1" applyProtection="1">
      <alignment vertical="center"/>
      <protection/>
    </xf>
    <xf numFmtId="0" fontId="0" fillId="0" borderId="27" xfId="0" applyFill="1" applyBorder="1" applyAlignment="1" applyProtection="1">
      <alignment horizontal="left" vertical="center" wrapText="1"/>
      <protection/>
    </xf>
    <xf numFmtId="0" fontId="32" fillId="0" borderId="27" xfId="0" applyFont="1" applyFill="1" applyBorder="1" applyAlignment="1" applyProtection="1">
      <alignment horizontal="left" vertical="center" wrapText="1"/>
      <protection/>
    </xf>
    <xf numFmtId="0" fontId="32" fillId="5" borderId="27" xfId="0" applyFont="1" applyFill="1" applyBorder="1" applyAlignment="1" applyProtection="1">
      <alignment horizontal="left" vertical="center" wrapText="1"/>
      <protection/>
    </xf>
    <xf numFmtId="0" fontId="32" fillId="0" borderId="27" xfId="0" applyFont="1" applyFill="1" applyBorder="1" applyAlignment="1" applyProtection="1">
      <alignment horizontal="center" vertical="center"/>
      <protection/>
    </xf>
    <xf numFmtId="167" fontId="32" fillId="0" borderId="27" xfId="0" applyNumberFormat="1" applyFont="1" applyFill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49" fontId="34" fillId="0" borderId="0" xfId="0" applyNumberFormat="1" applyFont="1" applyFill="1" applyBorder="1" applyAlignment="1" applyProtection="1">
      <alignment horizontal="left" vertical="center" wrapText="1"/>
      <protection/>
    </xf>
    <xf numFmtId="0" fontId="34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Fill="1" applyAlignment="1" applyProtection="1">
      <alignment vertic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49" fontId="0" fillId="0" borderId="27" xfId="0" applyNumberFormat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tabSelected="1" workbookViewId="0" topLeftCell="A1">
      <pane ySplit="1" topLeftCell="A26" activePane="bottomLeft" state="frozen"/>
      <selection pane="bottomLeft" activeCell="AG52" sqref="AG52:AM52"/>
    </sheetView>
  </sheetViews>
  <sheetFormatPr defaultColWidth="9.33203125" defaultRowHeight="13.5"/>
  <cols>
    <col min="1" max="1" width="8.33203125" style="195" customWidth="1"/>
    <col min="2" max="2" width="1.66796875" style="195" customWidth="1"/>
    <col min="3" max="3" width="4.16015625" style="195" customWidth="1"/>
    <col min="4" max="33" width="2.66015625" style="195" customWidth="1"/>
    <col min="34" max="34" width="3.33203125" style="195" customWidth="1"/>
    <col min="35" max="35" width="31.66015625" style="195" customWidth="1"/>
    <col min="36" max="37" width="2.5" style="195" customWidth="1"/>
    <col min="38" max="38" width="8.33203125" style="195" customWidth="1"/>
    <col min="39" max="39" width="3.33203125" style="195" customWidth="1"/>
    <col min="40" max="40" width="13.33203125" style="195" customWidth="1"/>
    <col min="41" max="41" width="7.5" style="195" customWidth="1"/>
    <col min="42" max="42" width="4.16015625" style="195" customWidth="1"/>
    <col min="43" max="43" width="15.66015625" style="195" customWidth="1"/>
    <col min="44" max="44" width="13.66015625" style="195" customWidth="1"/>
    <col min="45" max="47" width="25.83203125" style="195" hidden="1" customWidth="1"/>
    <col min="48" max="52" width="21.66015625" style="195" hidden="1" customWidth="1"/>
    <col min="53" max="53" width="19.16015625" style="195" hidden="1" customWidth="1"/>
    <col min="54" max="54" width="25" style="195" hidden="1" customWidth="1"/>
    <col min="55" max="56" width="19.16015625" style="195" hidden="1" customWidth="1"/>
    <col min="57" max="57" width="66.5" style="195" customWidth="1"/>
    <col min="58" max="70" width="9.33203125" style="195" customWidth="1"/>
    <col min="71" max="91" width="9.33203125" style="195" hidden="1" customWidth="1"/>
    <col min="92" max="16384" width="9.33203125" style="195" customWidth="1"/>
  </cols>
  <sheetData>
    <row r="1" spans="1:74" ht="21.4" customHeight="1">
      <c r="A1" s="8" t="s">
        <v>0</v>
      </c>
      <c r="B1" s="9"/>
      <c r="C1" s="9"/>
      <c r="D1" s="10" t="s">
        <v>1</v>
      </c>
      <c r="E1" s="9"/>
      <c r="F1" s="9"/>
      <c r="G1" s="9"/>
      <c r="H1" s="9"/>
      <c r="I1" s="9"/>
      <c r="J1" s="9"/>
      <c r="K1" s="11" t="s">
        <v>2</v>
      </c>
      <c r="L1" s="11"/>
      <c r="M1" s="11"/>
      <c r="N1" s="11"/>
      <c r="O1" s="11"/>
      <c r="P1" s="11"/>
      <c r="Q1" s="11"/>
      <c r="R1" s="11"/>
      <c r="S1" s="11"/>
      <c r="T1" s="9"/>
      <c r="U1" s="9"/>
      <c r="V1" s="9"/>
      <c r="W1" s="11" t="s">
        <v>3</v>
      </c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2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4" t="s">
        <v>4</v>
      </c>
      <c r="BB1" s="14" t="s">
        <v>5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5" t="s">
        <v>6</v>
      </c>
      <c r="BU1" s="15" t="s">
        <v>6</v>
      </c>
      <c r="BV1" s="15" t="s">
        <v>7</v>
      </c>
    </row>
    <row r="2" spans="3:72" ht="36.95" customHeight="1">
      <c r="AR2" s="234" t="s">
        <v>8</v>
      </c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S2" s="16" t="s">
        <v>9</v>
      </c>
      <c r="BT2" s="16" t="s">
        <v>10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9</v>
      </c>
      <c r="BT3" s="16" t="s">
        <v>11</v>
      </c>
    </row>
    <row r="4" spans="2:71" ht="36.95" customHeight="1">
      <c r="B4" s="20"/>
      <c r="C4" s="203"/>
      <c r="D4" s="21" t="s">
        <v>12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2"/>
      <c r="AS4" s="23" t="s">
        <v>13</v>
      </c>
      <c r="BS4" s="16" t="s">
        <v>14</v>
      </c>
    </row>
    <row r="5" spans="2:71" ht="14.45" customHeight="1">
      <c r="B5" s="20"/>
      <c r="C5" s="203"/>
      <c r="D5" s="24" t="s">
        <v>15</v>
      </c>
      <c r="E5" s="203"/>
      <c r="F5" s="203"/>
      <c r="G5" s="203"/>
      <c r="H5" s="203"/>
      <c r="I5" s="203"/>
      <c r="J5" s="203"/>
      <c r="K5" s="213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03"/>
      <c r="AQ5" s="22"/>
      <c r="BS5" s="16" t="s">
        <v>9</v>
      </c>
    </row>
    <row r="6" spans="2:71" ht="36.95" customHeight="1">
      <c r="B6" s="20"/>
      <c r="C6" s="203"/>
      <c r="D6" s="25" t="s">
        <v>16</v>
      </c>
      <c r="E6" s="203"/>
      <c r="F6" s="203"/>
      <c r="G6" s="203"/>
      <c r="H6" s="203"/>
      <c r="I6" s="203"/>
      <c r="J6" s="203"/>
      <c r="K6" s="215" t="s">
        <v>321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03"/>
      <c r="AQ6" s="22"/>
      <c r="BS6" s="16" t="s">
        <v>9</v>
      </c>
    </row>
    <row r="7" spans="2:71" ht="14.45" customHeight="1">
      <c r="B7" s="20"/>
      <c r="C7" s="203"/>
      <c r="D7" s="208" t="s">
        <v>17</v>
      </c>
      <c r="E7" s="203"/>
      <c r="F7" s="203"/>
      <c r="G7" s="203"/>
      <c r="H7" s="203"/>
      <c r="I7" s="203"/>
      <c r="J7" s="203"/>
      <c r="K7" s="202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8" t="s">
        <v>19</v>
      </c>
      <c r="AL7" s="203"/>
      <c r="AM7" s="203"/>
      <c r="AN7" s="202"/>
      <c r="AO7" s="203"/>
      <c r="AP7" s="203"/>
      <c r="AQ7" s="22"/>
      <c r="BS7" s="16" t="s">
        <v>9</v>
      </c>
    </row>
    <row r="8" spans="2:71" ht="14.45" customHeight="1">
      <c r="B8" s="20"/>
      <c r="C8" s="203"/>
      <c r="D8" s="208" t="s">
        <v>20</v>
      </c>
      <c r="E8" s="203"/>
      <c r="F8" s="203"/>
      <c r="G8" s="203"/>
      <c r="H8" s="203"/>
      <c r="I8" s="203"/>
      <c r="J8" s="203"/>
      <c r="K8" s="202" t="s">
        <v>320</v>
      </c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8" t="s">
        <v>21</v>
      </c>
      <c r="AL8" s="203"/>
      <c r="AM8" s="203"/>
      <c r="AN8" s="153">
        <v>43815</v>
      </c>
      <c r="AO8" s="203"/>
      <c r="AP8" s="203"/>
      <c r="AQ8" s="22"/>
      <c r="BS8" s="16" t="s">
        <v>9</v>
      </c>
    </row>
    <row r="9" spans="2:71" ht="29.25" customHeight="1">
      <c r="B9" s="20"/>
      <c r="C9" s="203"/>
      <c r="D9" s="24" t="s">
        <v>22</v>
      </c>
      <c r="E9" s="203"/>
      <c r="F9" s="203"/>
      <c r="G9" s="203"/>
      <c r="H9" s="203"/>
      <c r="I9" s="203"/>
      <c r="J9" s="203"/>
      <c r="K9" s="26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4" t="s">
        <v>23</v>
      </c>
      <c r="AL9" s="203"/>
      <c r="AM9" s="203"/>
      <c r="AN9" s="26"/>
      <c r="AO9" s="203"/>
      <c r="AP9" s="203"/>
      <c r="AQ9" s="22"/>
      <c r="BS9" s="16" t="s">
        <v>9</v>
      </c>
    </row>
    <row r="10" spans="2:71" ht="14.45" customHeight="1">
      <c r="B10" s="20"/>
      <c r="C10" s="203"/>
      <c r="D10" s="208" t="s">
        <v>24</v>
      </c>
      <c r="E10" s="203"/>
      <c r="F10" s="203"/>
      <c r="G10" s="203"/>
      <c r="H10" s="203"/>
      <c r="I10" s="203"/>
      <c r="J10" s="203"/>
      <c r="K10" s="203" t="s">
        <v>322</v>
      </c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8" t="s">
        <v>25</v>
      </c>
      <c r="AL10" s="203"/>
      <c r="AM10" s="203"/>
      <c r="AN10" s="202" t="s">
        <v>5</v>
      </c>
      <c r="AO10" s="203"/>
      <c r="AP10" s="203"/>
      <c r="AQ10" s="22"/>
      <c r="BS10" s="16" t="s">
        <v>9</v>
      </c>
    </row>
    <row r="11" spans="2:71" ht="18.4" customHeight="1">
      <c r="B11" s="20"/>
      <c r="C11" s="203"/>
      <c r="D11" s="203"/>
      <c r="E11" s="202" t="s">
        <v>26</v>
      </c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8" t="s">
        <v>27</v>
      </c>
      <c r="AL11" s="203"/>
      <c r="AM11" s="203"/>
      <c r="AN11" s="202" t="s">
        <v>5</v>
      </c>
      <c r="AO11" s="203"/>
      <c r="AP11" s="203"/>
      <c r="AQ11" s="22"/>
      <c r="BS11" s="16" t="s">
        <v>9</v>
      </c>
    </row>
    <row r="12" spans="2:71" ht="6.95" customHeight="1">
      <c r="B12" s="20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2"/>
      <c r="BS12" s="16" t="s">
        <v>9</v>
      </c>
    </row>
    <row r="13" spans="2:71" ht="14.45" customHeight="1">
      <c r="B13" s="20"/>
      <c r="C13" s="203"/>
      <c r="D13" s="208" t="s">
        <v>28</v>
      </c>
      <c r="E13" s="203"/>
      <c r="F13" s="203"/>
      <c r="G13" s="203"/>
      <c r="H13" s="203"/>
      <c r="I13" s="203"/>
      <c r="J13" s="203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03"/>
      <c r="AK13" s="208" t="s">
        <v>25</v>
      </c>
      <c r="AL13" s="203"/>
      <c r="AM13" s="203"/>
      <c r="AN13" s="253" t="s">
        <v>5</v>
      </c>
      <c r="AO13" s="252"/>
      <c r="AP13" s="203"/>
      <c r="AQ13" s="22"/>
      <c r="BS13" s="16" t="s">
        <v>9</v>
      </c>
    </row>
    <row r="14" spans="2:71" ht="15">
      <c r="B14" s="20"/>
      <c r="C14" s="203"/>
      <c r="D14" s="203"/>
      <c r="E14" s="202" t="s">
        <v>26</v>
      </c>
      <c r="F14" s="203"/>
      <c r="G14" s="203"/>
      <c r="H14" s="203"/>
      <c r="I14" s="203"/>
      <c r="J14" s="203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03"/>
      <c r="AK14" s="208" t="s">
        <v>27</v>
      </c>
      <c r="AL14" s="203"/>
      <c r="AM14" s="203"/>
      <c r="AN14" s="253" t="s">
        <v>5</v>
      </c>
      <c r="AO14" s="252"/>
      <c r="AP14" s="203"/>
      <c r="AQ14" s="22"/>
      <c r="BS14" s="16" t="s">
        <v>9</v>
      </c>
    </row>
    <row r="15" spans="2:71" ht="6.95" customHeight="1">
      <c r="B15" s="20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2"/>
      <c r="BS15" s="16" t="s">
        <v>6</v>
      </c>
    </row>
    <row r="16" spans="2:71" ht="14.45" customHeight="1">
      <c r="B16" s="20"/>
      <c r="C16" s="203"/>
      <c r="D16" s="208" t="s">
        <v>29</v>
      </c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8" t="s">
        <v>25</v>
      </c>
      <c r="AL16" s="203"/>
      <c r="AM16" s="203"/>
      <c r="AN16" s="202" t="s">
        <v>5</v>
      </c>
      <c r="AO16" s="203"/>
      <c r="AP16" s="203"/>
      <c r="AQ16" s="22"/>
      <c r="BS16" s="16" t="s">
        <v>6</v>
      </c>
    </row>
    <row r="17" spans="2:71" ht="18.4" customHeight="1">
      <c r="B17" s="20"/>
      <c r="C17" s="203"/>
      <c r="D17" s="203"/>
      <c r="E17" s="202" t="s">
        <v>26</v>
      </c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8" t="s">
        <v>27</v>
      </c>
      <c r="AL17" s="203"/>
      <c r="AM17" s="203"/>
      <c r="AN17" s="202" t="s">
        <v>5</v>
      </c>
      <c r="AO17" s="203"/>
      <c r="AP17" s="203"/>
      <c r="AQ17" s="22"/>
      <c r="BS17" s="16" t="s">
        <v>30</v>
      </c>
    </row>
    <row r="18" spans="2:71" ht="6.95" customHeight="1">
      <c r="B18" s="20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2"/>
      <c r="BS18" s="16" t="s">
        <v>9</v>
      </c>
    </row>
    <row r="19" spans="2:71" ht="14.45" customHeight="1">
      <c r="B19" s="20"/>
      <c r="C19" s="203"/>
      <c r="D19" s="208" t="s">
        <v>31</v>
      </c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2"/>
      <c r="BS19" s="16" t="s">
        <v>9</v>
      </c>
    </row>
    <row r="20" spans="2:71" ht="16.5" customHeight="1">
      <c r="B20" s="20"/>
      <c r="C20" s="203"/>
      <c r="D20" s="203"/>
      <c r="E20" s="216" t="s">
        <v>5</v>
      </c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03"/>
      <c r="AP20" s="203"/>
      <c r="AQ20" s="22"/>
      <c r="BS20" s="16" t="s">
        <v>6</v>
      </c>
    </row>
    <row r="21" spans="2:43" ht="6.95" customHeight="1">
      <c r="B21" s="20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2"/>
    </row>
    <row r="22" spans="2:43" ht="6.95" customHeight="1">
      <c r="B22" s="20"/>
      <c r="C22" s="203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03"/>
      <c r="AQ22" s="22"/>
    </row>
    <row r="23" spans="2:43" s="206" customFormat="1" ht="25.9" customHeight="1">
      <c r="B23" s="28"/>
      <c r="C23" s="209"/>
      <c r="D23" s="29" t="s">
        <v>32</v>
      </c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17">
        <f>AG51</f>
        <v>0</v>
      </c>
      <c r="AL23" s="218"/>
      <c r="AM23" s="218"/>
      <c r="AN23" s="218"/>
      <c r="AO23" s="218"/>
      <c r="AP23" s="209"/>
      <c r="AQ23" s="30"/>
    </row>
    <row r="24" spans="2:43" s="206" customFormat="1" ht="6.95" customHeight="1">
      <c r="B24" s="2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30"/>
    </row>
    <row r="25" spans="2:43" s="206" customFormat="1" ht="13.5">
      <c r="B25" s="28"/>
      <c r="C25" s="209"/>
      <c r="D25" s="209"/>
      <c r="E25" s="209"/>
      <c r="F25" s="209"/>
      <c r="G25" s="209"/>
      <c r="H25" s="209"/>
      <c r="I25" s="209"/>
      <c r="J25" s="209"/>
      <c r="K25" s="209"/>
      <c r="L25" s="219" t="s">
        <v>33</v>
      </c>
      <c r="M25" s="219"/>
      <c r="N25" s="219"/>
      <c r="O25" s="219"/>
      <c r="P25" s="209"/>
      <c r="Q25" s="209"/>
      <c r="R25" s="209"/>
      <c r="S25" s="209"/>
      <c r="T25" s="209"/>
      <c r="U25" s="209"/>
      <c r="V25" s="209"/>
      <c r="W25" s="219" t="s">
        <v>34</v>
      </c>
      <c r="X25" s="219"/>
      <c r="Y25" s="219"/>
      <c r="Z25" s="219"/>
      <c r="AA25" s="219"/>
      <c r="AB25" s="219"/>
      <c r="AC25" s="219"/>
      <c r="AD25" s="219"/>
      <c r="AE25" s="219"/>
      <c r="AF25" s="209"/>
      <c r="AG25" s="209"/>
      <c r="AH25" s="209"/>
      <c r="AI25" s="209"/>
      <c r="AJ25" s="209"/>
      <c r="AK25" s="219" t="s">
        <v>35</v>
      </c>
      <c r="AL25" s="219"/>
      <c r="AM25" s="219"/>
      <c r="AN25" s="219"/>
      <c r="AO25" s="219"/>
      <c r="AP25" s="209"/>
      <c r="AQ25" s="30"/>
    </row>
    <row r="26" spans="2:43" s="1" customFormat="1" ht="14.45" customHeight="1">
      <c r="B26" s="31"/>
      <c r="C26" s="200"/>
      <c r="D26" s="199" t="s">
        <v>36</v>
      </c>
      <c r="E26" s="200"/>
      <c r="F26" s="199" t="s">
        <v>37</v>
      </c>
      <c r="G26" s="200"/>
      <c r="H26" s="200"/>
      <c r="I26" s="200"/>
      <c r="J26" s="200"/>
      <c r="K26" s="200"/>
      <c r="L26" s="210">
        <v>0.21</v>
      </c>
      <c r="M26" s="211"/>
      <c r="N26" s="211"/>
      <c r="O26" s="211"/>
      <c r="P26" s="200"/>
      <c r="Q26" s="200"/>
      <c r="R26" s="200"/>
      <c r="S26" s="200"/>
      <c r="T26" s="200"/>
      <c r="U26" s="200"/>
      <c r="V26" s="200"/>
      <c r="W26" s="212">
        <f>AK23</f>
        <v>0</v>
      </c>
      <c r="X26" s="211"/>
      <c r="Y26" s="211"/>
      <c r="Z26" s="211"/>
      <c r="AA26" s="211"/>
      <c r="AB26" s="211"/>
      <c r="AC26" s="211"/>
      <c r="AD26" s="211"/>
      <c r="AE26" s="211"/>
      <c r="AF26" s="200"/>
      <c r="AG26" s="200"/>
      <c r="AH26" s="200"/>
      <c r="AI26" s="200"/>
      <c r="AJ26" s="200"/>
      <c r="AK26" s="212">
        <f>W26*0.21</f>
        <v>0</v>
      </c>
      <c r="AL26" s="211"/>
      <c r="AM26" s="211"/>
      <c r="AN26" s="211"/>
      <c r="AO26" s="211"/>
      <c r="AP26" s="200"/>
      <c r="AQ26" s="32"/>
    </row>
    <row r="27" spans="2:43" s="1" customFormat="1" ht="14.45" customHeight="1">
      <c r="B27" s="31"/>
      <c r="C27" s="200"/>
      <c r="D27" s="200"/>
      <c r="E27" s="200"/>
      <c r="F27" s="199" t="s">
        <v>38</v>
      </c>
      <c r="G27" s="200"/>
      <c r="H27" s="200"/>
      <c r="I27" s="200"/>
      <c r="J27" s="200"/>
      <c r="K27" s="200"/>
      <c r="L27" s="210">
        <v>0.15</v>
      </c>
      <c r="M27" s="211"/>
      <c r="N27" s="211"/>
      <c r="O27" s="211"/>
      <c r="P27" s="200"/>
      <c r="Q27" s="200"/>
      <c r="R27" s="200"/>
      <c r="S27" s="200"/>
      <c r="T27" s="200"/>
      <c r="U27" s="200"/>
      <c r="V27" s="200"/>
      <c r="W27" s="212">
        <f>ROUND(BA51,2)</f>
        <v>0</v>
      </c>
      <c r="X27" s="211"/>
      <c r="Y27" s="211"/>
      <c r="Z27" s="211"/>
      <c r="AA27" s="211"/>
      <c r="AB27" s="211"/>
      <c r="AC27" s="211"/>
      <c r="AD27" s="211"/>
      <c r="AE27" s="211"/>
      <c r="AF27" s="200"/>
      <c r="AG27" s="200"/>
      <c r="AH27" s="200"/>
      <c r="AI27" s="200"/>
      <c r="AJ27" s="200"/>
      <c r="AK27" s="212">
        <f>ROUND(AW51,2)</f>
        <v>0</v>
      </c>
      <c r="AL27" s="211"/>
      <c r="AM27" s="211"/>
      <c r="AN27" s="211"/>
      <c r="AO27" s="211"/>
      <c r="AP27" s="200"/>
      <c r="AQ27" s="32"/>
    </row>
    <row r="28" spans="2:43" s="1" customFormat="1" ht="14.45" customHeight="1" hidden="1">
      <c r="B28" s="31"/>
      <c r="C28" s="200"/>
      <c r="D28" s="200"/>
      <c r="E28" s="200"/>
      <c r="F28" s="199" t="s">
        <v>39</v>
      </c>
      <c r="G28" s="200"/>
      <c r="H28" s="200"/>
      <c r="I28" s="200"/>
      <c r="J28" s="200"/>
      <c r="K28" s="200"/>
      <c r="L28" s="210">
        <v>0.21</v>
      </c>
      <c r="M28" s="211"/>
      <c r="N28" s="211"/>
      <c r="O28" s="211"/>
      <c r="P28" s="200"/>
      <c r="Q28" s="200"/>
      <c r="R28" s="200"/>
      <c r="S28" s="200"/>
      <c r="T28" s="200"/>
      <c r="U28" s="200"/>
      <c r="V28" s="200"/>
      <c r="W28" s="212">
        <f>ROUND(BB51,2)</f>
        <v>0</v>
      </c>
      <c r="X28" s="211"/>
      <c r="Y28" s="211"/>
      <c r="Z28" s="211"/>
      <c r="AA28" s="211"/>
      <c r="AB28" s="211"/>
      <c r="AC28" s="211"/>
      <c r="AD28" s="211"/>
      <c r="AE28" s="211"/>
      <c r="AF28" s="200"/>
      <c r="AG28" s="200"/>
      <c r="AH28" s="200"/>
      <c r="AI28" s="200"/>
      <c r="AJ28" s="200"/>
      <c r="AK28" s="212">
        <v>0</v>
      </c>
      <c r="AL28" s="211"/>
      <c r="AM28" s="211"/>
      <c r="AN28" s="211"/>
      <c r="AO28" s="211"/>
      <c r="AP28" s="200"/>
      <c r="AQ28" s="32"/>
    </row>
    <row r="29" spans="2:43" s="1" customFormat="1" ht="14.45" customHeight="1" hidden="1">
      <c r="B29" s="31"/>
      <c r="C29" s="200"/>
      <c r="D29" s="200"/>
      <c r="E29" s="200"/>
      <c r="F29" s="199" t="s">
        <v>40</v>
      </c>
      <c r="G29" s="200"/>
      <c r="H29" s="200"/>
      <c r="I29" s="200"/>
      <c r="J29" s="200"/>
      <c r="K29" s="200"/>
      <c r="L29" s="210">
        <v>0.15</v>
      </c>
      <c r="M29" s="211"/>
      <c r="N29" s="211"/>
      <c r="O29" s="211"/>
      <c r="P29" s="200"/>
      <c r="Q29" s="200"/>
      <c r="R29" s="200"/>
      <c r="S29" s="200"/>
      <c r="T29" s="200"/>
      <c r="U29" s="200"/>
      <c r="V29" s="200"/>
      <c r="W29" s="212">
        <f>ROUND(BC51,2)</f>
        <v>0</v>
      </c>
      <c r="X29" s="211"/>
      <c r="Y29" s="211"/>
      <c r="Z29" s="211"/>
      <c r="AA29" s="211"/>
      <c r="AB29" s="211"/>
      <c r="AC29" s="211"/>
      <c r="AD29" s="211"/>
      <c r="AE29" s="211"/>
      <c r="AF29" s="200"/>
      <c r="AG29" s="200"/>
      <c r="AH29" s="200"/>
      <c r="AI29" s="200"/>
      <c r="AJ29" s="200"/>
      <c r="AK29" s="212">
        <v>0</v>
      </c>
      <c r="AL29" s="211"/>
      <c r="AM29" s="211"/>
      <c r="AN29" s="211"/>
      <c r="AO29" s="211"/>
      <c r="AP29" s="200"/>
      <c r="AQ29" s="32"/>
    </row>
    <row r="30" spans="2:43" s="1" customFormat="1" ht="14.45" customHeight="1" hidden="1">
      <c r="B30" s="31"/>
      <c r="C30" s="200"/>
      <c r="D30" s="200"/>
      <c r="E30" s="200"/>
      <c r="F30" s="199" t="s">
        <v>41</v>
      </c>
      <c r="G30" s="200"/>
      <c r="H30" s="200"/>
      <c r="I30" s="200"/>
      <c r="J30" s="200"/>
      <c r="K30" s="200"/>
      <c r="L30" s="210">
        <v>0</v>
      </c>
      <c r="M30" s="211"/>
      <c r="N30" s="211"/>
      <c r="O30" s="211"/>
      <c r="P30" s="200"/>
      <c r="Q30" s="200"/>
      <c r="R30" s="200"/>
      <c r="S30" s="200"/>
      <c r="T30" s="200"/>
      <c r="U30" s="200"/>
      <c r="V30" s="200"/>
      <c r="W30" s="212">
        <f>ROUND(BD51,2)</f>
        <v>0</v>
      </c>
      <c r="X30" s="211"/>
      <c r="Y30" s="211"/>
      <c r="Z30" s="211"/>
      <c r="AA30" s="211"/>
      <c r="AB30" s="211"/>
      <c r="AC30" s="211"/>
      <c r="AD30" s="211"/>
      <c r="AE30" s="211"/>
      <c r="AF30" s="200"/>
      <c r="AG30" s="200"/>
      <c r="AH30" s="200"/>
      <c r="AI30" s="200"/>
      <c r="AJ30" s="200"/>
      <c r="AK30" s="212">
        <v>0</v>
      </c>
      <c r="AL30" s="211"/>
      <c r="AM30" s="211"/>
      <c r="AN30" s="211"/>
      <c r="AO30" s="211"/>
      <c r="AP30" s="200"/>
      <c r="AQ30" s="32"/>
    </row>
    <row r="31" spans="2:43" s="206" customFormat="1" ht="6.95" customHeight="1">
      <c r="B31" s="28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30"/>
    </row>
    <row r="32" spans="2:43" s="206" customFormat="1" ht="25.9" customHeight="1">
      <c r="B32" s="28"/>
      <c r="C32" s="33"/>
      <c r="D32" s="34" t="s">
        <v>42</v>
      </c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35" t="s">
        <v>43</v>
      </c>
      <c r="U32" s="201"/>
      <c r="V32" s="201"/>
      <c r="W32" s="201"/>
      <c r="X32" s="220" t="s">
        <v>44</v>
      </c>
      <c r="Y32" s="221"/>
      <c r="Z32" s="221"/>
      <c r="AA32" s="221"/>
      <c r="AB32" s="221"/>
      <c r="AC32" s="201"/>
      <c r="AD32" s="201"/>
      <c r="AE32" s="201"/>
      <c r="AF32" s="201"/>
      <c r="AG32" s="201"/>
      <c r="AH32" s="201"/>
      <c r="AI32" s="201"/>
      <c r="AJ32" s="201"/>
      <c r="AK32" s="222">
        <f>SUM(AK23:AK30)</f>
        <v>0</v>
      </c>
      <c r="AL32" s="221"/>
      <c r="AM32" s="221"/>
      <c r="AN32" s="221"/>
      <c r="AO32" s="223"/>
      <c r="AP32" s="33"/>
      <c r="AQ32" s="36"/>
    </row>
    <row r="33" spans="2:43" s="206" customFormat="1" ht="6.95" customHeight="1">
      <c r="B33" s="2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30"/>
    </row>
    <row r="34" spans="2:43" s="206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9"/>
    </row>
    <row r="38" spans="2:44" s="206" customFormat="1" ht="6.95" customHeight="1"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28"/>
    </row>
    <row r="39" spans="2:44" s="206" customFormat="1" ht="36.95" customHeight="1">
      <c r="B39" s="28"/>
      <c r="C39" s="42" t="s">
        <v>45</v>
      </c>
      <c r="AR39" s="28"/>
    </row>
    <row r="40" spans="2:44" s="206" customFormat="1" ht="6.95" customHeight="1">
      <c r="B40" s="28"/>
      <c r="AR40" s="28"/>
    </row>
    <row r="41" spans="2:44" s="198" customFormat="1" ht="14.45" customHeight="1">
      <c r="B41" s="43"/>
      <c r="C41" s="205" t="s">
        <v>15</v>
      </c>
      <c r="L41" s="198">
        <f>K5</f>
        <v>0</v>
      </c>
      <c r="AR41" s="43"/>
    </row>
    <row r="42" spans="2:44" s="197" customFormat="1" ht="36.95" customHeight="1">
      <c r="B42" s="44"/>
      <c r="C42" s="45" t="s">
        <v>16</v>
      </c>
      <c r="L42" s="241" t="str">
        <f>K6</f>
        <v>DDM Sokolov, Spartakiádní 1937, 356 01 Sokolov, Světelná křižovatka na dopravním hřišti</v>
      </c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R42" s="44"/>
    </row>
    <row r="43" spans="2:44" s="206" customFormat="1" ht="6.95" customHeight="1">
      <c r="B43" s="28"/>
      <c r="AR43" s="28"/>
    </row>
    <row r="44" spans="2:44" s="206" customFormat="1" ht="15">
      <c r="B44" s="28"/>
      <c r="C44" s="205" t="s">
        <v>20</v>
      </c>
      <c r="L44" s="46" t="str">
        <f>IF(K8="","",K8)</f>
        <v>Sokolov</v>
      </c>
      <c r="AI44" s="205" t="s">
        <v>21</v>
      </c>
      <c r="AM44" s="224">
        <f>IF(AN8="","",AN8)</f>
        <v>43815</v>
      </c>
      <c r="AN44" s="224"/>
      <c r="AR44" s="28"/>
    </row>
    <row r="45" spans="2:44" s="206" customFormat="1" ht="6.95" customHeight="1">
      <c r="B45" s="28"/>
      <c r="AR45" s="28"/>
    </row>
    <row r="46" spans="2:56" s="206" customFormat="1" ht="15">
      <c r="B46" s="28"/>
      <c r="C46" s="205" t="s">
        <v>24</v>
      </c>
      <c r="L46" s="198" t="str">
        <f>IF(E11="","",E11)</f>
        <v xml:space="preserve"> </v>
      </c>
      <c r="AI46" s="205" t="s">
        <v>29</v>
      </c>
      <c r="AM46" s="225" t="str">
        <f>IF(E17="","",E17)</f>
        <v xml:space="preserve"> </v>
      </c>
      <c r="AN46" s="225"/>
      <c r="AO46" s="225"/>
      <c r="AP46" s="225"/>
      <c r="AR46" s="28"/>
      <c r="AS46" s="226" t="s">
        <v>46</v>
      </c>
      <c r="AT46" s="227"/>
      <c r="AU46" s="47"/>
      <c r="AV46" s="47"/>
      <c r="AW46" s="47"/>
      <c r="AX46" s="47"/>
      <c r="AY46" s="47"/>
      <c r="AZ46" s="47"/>
      <c r="BA46" s="47"/>
      <c r="BB46" s="47"/>
      <c r="BC46" s="47"/>
      <c r="BD46" s="48"/>
    </row>
    <row r="47" spans="2:56" s="206" customFormat="1" ht="15">
      <c r="B47" s="28"/>
      <c r="C47" s="205" t="s">
        <v>28</v>
      </c>
      <c r="L47" s="198" t="str">
        <f>IF(E14="","",E14)</f>
        <v xml:space="preserve"> </v>
      </c>
      <c r="AR47" s="28"/>
      <c r="AS47" s="228"/>
      <c r="AT47" s="229"/>
      <c r="AU47" s="209"/>
      <c r="AV47" s="209"/>
      <c r="AW47" s="209"/>
      <c r="AX47" s="209"/>
      <c r="AY47" s="209"/>
      <c r="AZ47" s="209"/>
      <c r="BA47" s="209"/>
      <c r="BB47" s="209"/>
      <c r="BC47" s="209"/>
      <c r="BD47" s="49"/>
    </row>
    <row r="48" spans="2:56" s="206" customFormat="1" ht="10.9" customHeight="1">
      <c r="B48" s="28"/>
      <c r="AR48" s="28"/>
      <c r="AS48" s="228"/>
      <c r="AT48" s="229"/>
      <c r="AU48" s="209"/>
      <c r="AV48" s="209"/>
      <c r="AW48" s="209"/>
      <c r="AX48" s="209"/>
      <c r="AY48" s="209"/>
      <c r="AZ48" s="209"/>
      <c r="BA48" s="209"/>
      <c r="BB48" s="209"/>
      <c r="BC48" s="209"/>
      <c r="BD48" s="49"/>
    </row>
    <row r="49" spans="2:56" s="206" customFormat="1" ht="29.25" customHeight="1">
      <c r="B49" s="28"/>
      <c r="C49" s="230" t="s">
        <v>47</v>
      </c>
      <c r="D49" s="231"/>
      <c r="E49" s="231"/>
      <c r="F49" s="231"/>
      <c r="G49" s="231"/>
      <c r="H49" s="50"/>
      <c r="I49" s="232" t="s">
        <v>48</v>
      </c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3" t="s">
        <v>49</v>
      </c>
      <c r="AH49" s="231"/>
      <c r="AI49" s="231"/>
      <c r="AJ49" s="231"/>
      <c r="AK49" s="231"/>
      <c r="AL49" s="231"/>
      <c r="AM49" s="231"/>
      <c r="AN49" s="232" t="s">
        <v>50</v>
      </c>
      <c r="AO49" s="231"/>
      <c r="AP49" s="231"/>
      <c r="AQ49" s="51" t="s">
        <v>51</v>
      </c>
      <c r="AR49" s="28"/>
      <c r="AS49" s="52" t="s">
        <v>52</v>
      </c>
      <c r="AT49" s="53" t="s">
        <v>53</v>
      </c>
      <c r="AU49" s="53" t="s">
        <v>54</v>
      </c>
      <c r="AV49" s="53" t="s">
        <v>55</v>
      </c>
      <c r="AW49" s="53" t="s">
        <v>56</v>
      </c>
      <c r="AX49" s="53" t="s">
        <v>57</v>
      </c>
      <c r="AY49" s="53" t="s">
        <v>58</v>
      </c>
      <c r="AZ49" s="53" t="s">
        <v>59</v>
      </c>
      <c r="BA49" s="53" t="s">
        <v>60</v>
      </c>
      <c r="BB49" s="53" t="s">
        <v>61</v>
      </c>
      <c r="BC49" s="53" t="s">
        <v>62</v>
      </c>
      <c r="BD49" s="54" t="s">
        <v>63</v>
      </c>
    </row>
    <row r="50" spans="2:56" s="206" customFormat="1" ht="10.9" customHeight="1">
      <c r="B50" s="28"/>
      <c r="AR50" s="28"/>
      <c r="AS50" s="55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8"/>
    </row>
    <row r="51" spans="2:90" s="197" customFormat="1" ht="32.45" customHeight="1">
      <c r="B51" s="44"/>
      <c r="C51" s="56" t="s">
        <v>64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239">
        <f>ROUND(SUM(AG52:AG54),2)</f>
        <v>0</v>
      </c>
      <c r="AH51" s="239"/>
      <c r="AI51" s="239"/>
      <c r="AJ51" s="239"/>
      <c r="AK51" s="239"/>
      <c r="AL51" s="239"/>
      <c r="AM51" s="239"/>
      <c r="AN51" s="240">
        <f>SUM(AN52:AP54)</f>
        <v>0</v>
      </c>
      <c r="AO51" s="240"/>
      <c r="AP51" s="240"/>
      <c r="AQ51" s="58" t="s">
        <v>5</v>
      </c>
      <c r="AR51" s="44"/>
      <c r="AS51" s="59">
        <f>ROUND(SUM(AS52:AS54),2)</f>
        <v>0</v>
      </c>
      <c r="AT51" s="60">
        <f>ROUND(SUM(AV51:AW51),2)</f>
        <v>0</v>
      </c>
      <c r="AU51" s="61">
        <f>ROUND(SUM(AU52:AU54),5)</f>
        <v>45.09295</v>
      </c>
      <c r="AV51" s="60">
        <f>ROUND(AZ51*L26,2)</f>
        <v>0</v>
      </c>
      <c r="AW51" s="60">
        <f>ROUND(BA51*L27,2)</f>
        <v>0</v>
      </c>
      <c r="AX51" s="60">
        <f>ROUND(BB51*L26,2)</f>
        <v>0</v>
      </c>
      <c r="AY51" s="60">
        <f>ROUND(BC51*L27,2)</f>
        <v>0</v>
      </c>
      <c r="AZ51" s="60">
        <f>ROUND(SUM(AZ52:AZ54),2)</f>
        <v>0</v>
      </c>
      <c r="BA51" s="60">
        <f>ROUND(SUM(BA52:BA54),2)</f>
        <v>0</v>
      </c>
      <c r="BB51" s="60">
        <f>ROUND(SUM(BB52:BB54),2)</f>
        <v>0</v>
      </c>
      <c r="BC51" s="60">
        <f>ROUND(SUM(BC52:BC54),2)</f>
        <v>0</v>
      </c>
      <c r="BD51" s="62">
        <f>ROUND(SUM(BD52:BD54),2)</f>
        <v>0</v>
      </c>
      <c r="BS51" s="45" t="s">
        <v>65</v>
      </c>
      <c r="BT51" s="45" t="s">
        <v>66</v>
      </c>
      <c r="BU51" s="63" t="s">
        <v>67</v>
      </c>
      <c r="BV51" s="45" t="s">
        <v>68</v>
      </c>
      <c r="BW51" s="45" t="s">
        <v>7</v>
      </c>
      <c r="BX51" s="45" t="s">
        <v>69</v>
      </c>
      <c r="CL51" s="45" t="s">
        <v>18</v>
      </c>
    </row>
    <row r="52" spans="1:91" s="2" customFormat="1" ht="16.5" customHeight="1">
      <c r="A52" s="64" t="s">
        <v>70</v>
      </c>
      <c r="B52" s="65"/>
      <c r="C52" s="66"/>
      <c r="D52" s="238" t="s">
        <v>74</v>
      </c>
      <c r="E52" s="238"/>
      <c r="F52" s="238"/>
      <c r="G52" s="238"/>
      <c r="H52" s="238"/>
      <c r="I52" s="196"/>
      <c r="J52" s="238" t="s">
        <v>75</v>
      </c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6">
        <f>'SO 401 - Technologie'!J27</f>
        <v>0</v>
      </c>
      <c r="AH52" s="237"/>
      <c r="AI52" s="237"/>
      <c r="AJ52" s="237"/>
      <c r="AK52" s="237"/>
      <c r="AL52" s="237"/>
      <c r="AM52" s="237"/>
      <c r="AN52" s="236">
        <f>AG52*1.21</f>
        <v>0</v>
      </c>
      <c r="AO52" s="237"/>
      <c r="AP52" s="237"/>
      <c r="AQ52" s="67" t="s">
        <v>71</v>
      </c>
      <c r="AR52" s="65"/>
      <c r="AS52" s="68">
        <v>0</v>
      </c>
      <c r="AT52" s="69">
        <f>ROUND(SUM(AV52:AW52),2)</f>
        <v>0</v>
      </c>
      <c r="AU52" s="70">
        <f>'SO 401 - Technologie'!P83</f>
        <v>45.092949999999995</v>
      </c>
      <c r="AV52" s="69">
        <f>'SO 401 - Technologie'!J30</f>
        <v>0</v>
      </c>
      <c r="AW52" s="69">
        <f>'SO 401 - Technologie'!J31</f>
        <v>0</v>
      </c>
      <c r="AX52" s="69">
        <f>'SO 401 - Technologie'!J32</f>
        <v>0</v>
      </c>
      <c r="AY52" s="69">
        <f>'SO 401 - Technologie'!J33</f>
        <v>0</v>
      </c>
      <c r="AZ52" s="69">
        <f>'SO 401 - Technologie'!F30</f>
        <v>0</v>
      </c>
      <c r="BA52" s="69">
        <f>'SO 401 - Technologie'!F31</f>
        <v>0</v>
      </c>
      <c r="BB52" s="69">
        <f>'SO 401 - Technologie'!F32</f>
        <v>0</v>
      </c>
      <c r="BC52" s="69">
        <f>'SO 401 - Technologie'!F33</f>
        <v>0</v>
      </c>
      <c r="BD52" s="71">
        <f>'SO 401 - Technologie'!F34</f>
        <v>0</v>
      </c>
      <c r="BT52" s="72" t="s">
        <v>72</v>
      </c>
      <c r="BV52" s="72" t="s">
        <v>68</v>
      </c>
      <c r="BW52" s="72" t="s">
        <v>76</v>
      </c>
      <c r="BX52" s="72" t="s">
        <v>7</v>
      </c>
      <c r="CL52" s="72" t="s">
        <v>18</v>
      </c>
      <c r="CM52" s="72" t="s">
        <v>73</v>
      </c>
    </row>
    <row r="53" spans="1:91" s="2" customFormat="1" ht="16.5" customHeight="1">
      <c r="A53" s="64"/>
      <c r="B53" s="65"/>
      <c r="C53" s="66"/>
      <c r="D53" s="238" t="s">
        <v>433</v>
      </c>
      <c r="E53" s="238"/>
      <c r="F53" s="238"/>
      <c r="G53" s="238"/>
      <c r="H53" s="238"/>
      <c r="I53" s="196"/>
      <c r="J53" s="238" t="s">
        <v>434</v>
      </c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6">
        <f>'SO 402 - Přípojka NN'!J27</f>
        <v>0</v>
      </c>
      <c r="AH53" s="237"/>
      <c r="AI53" s="237"/>
      <c r="AJ53" s="237"/>
      <c r="AK53" s="237"/>
      <c r="AL53" s="237"/>
      <c r="AM53" s="237"/>
      <c r="AN53" s="236">
        <f>AG53*1.21</f>
        <v>0</v>
      </c>
      <c r="AO53" s="237"/>
      <c r="AP53" s="237"/>
      <c r="AQ53" s="67" t="s">
        <v>71</v>
      </c>
      <c r="AR53" s="65"/>
      <c r="AS53" s="68"/>
      <c r="AT53" s="69"/>
      <c r="AU53" s="70"/>
      <c r="AV53" s="69"/>
      <c r="AW53" s="69"/>
      <c r="AX53" s="69"/>
      <c r="AY53" s="69"/>
      <c r="AZ53" s="69"/>
      <c r="BA53" s="69"/>
      <c r="BB53" s="69"/>
      <c r="BC53" s="69"/>
      <c r="BD53" s="71"/>
      <c r="BT53" s="72"/>
      <c r="BV53" s="72"/>
      <c r="BW53" s="72"/>
      <c r="BX53" s="72"/>
      <c r="CL53" s="72"/>
      <c r="CM53" s="72"/>
    </row>
    <row r="54" spans="1:91" s="2" customFormat="1" ht="16.5" customHeight="1">
      <c r="A54" s="64" t="s">
        <v>70</v>
      </c>
      <c r="B54" s="65"/>
      <c r="C54" s="66"/>
      <c r="D54" s="238" t="s">
        <v>77</v>
      </c>
      <c r="E54" s="238"/>
      <c r="F54" s="238"/>
      <c r="G54" s="238"/>
      <c r="H54" s="238"/>
      <c r="I54" s="196"/>
      <c r="J54" s="238" t="s">
        <v>78</v>
      </c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6">
        <f>'VON - Vedlejší a ostatní ...'!J27</f>
        <v>0</v>
      </c>
      <c r="AH54" s="237"/>
      <c r="AI54" s="237"/>
      <c r="AJ54" s="237"/>
      <c r="AK54" s="237"/>
      <c r="AL54" s="237"/>
      <c r="AM54" s="237"/>
      <c r="AN54" s="236">
        <f>AG54*1.21</f>
        <v>0</v>
      </c>
      <c r="AO54" s="237"/>
      <c r="AP54" s="237"/>
      <c r="AQ54" s="67" t="s">
        <v>71</v>
      </c>
      <c r="AR54" s="65"/>
      <c r="AS54" s="73">
        <v>0</v>
      </c>
      <c r="AT54" s="74">
        <f>ROUND(SUM(AV54:AW54),2)</f>
        <v>0</v>
      </c>
      <c r="AU54" s="75">
        <f>'VON - Vedlejší a ostatní ...'!P79</f>
        <v>0</v>
      </c>
      <c r="AV54" s="74">
        <f>'VON - Vedlejší a ostatní ...'!J30</f>
        <v>0</v>
      </c>
      <c r="AW54" s="74">
        <f>'VON - Vedlejší a ostatní ...'!J31</f>
        <v>0</v>
      </c>
      <c r="AX54" s="74">
        <f>'VON - Vedlejší a ostatní ...'!J32</f>
        <v>0</v>
      </c>
      <c r="AY54" s="74">
        <f>'VON - Vedlejší a ostatní ...'!J33</f>
        <v>0</v>
      </c>
      <c r="AZ54" s="74">
        <f>'VON - Vedlejší a ostatní ...'!F30</f>
        <v>0</v>
      </c>
      <c r="BA54" s="74">
        <f>'VON - Vedlejší a ostatní ...'!F31</f>
        <v>0</v>
      </c>
      <c r="BB54" s="74">
        <f>'VON - Vedlejší a ostatní ...'!F32</f>
        <v>0</v>
      </c>
      <c r="BC54" s="74">
        <f>'VON - Vedlejší a ostatní ...'!F33</f>
        <v>0</v>
      </c>
      <c r="BD54" s="76">
        <f>'VON - Vedlejší a ostatní ...'!F34</f>
        <v>0</v>
      </c>
      <c r="BT54" s="72" t="s">
        <v>72</v>
      </c>
      <c r="BV54" s="72" t="s">
        <v>68</v>
      </c>
      <c r="BW54" s="72" t="s">
        <v>79</v>
      </c>
      <c r="BX54" s="72" t="s">
        <v>7</v>
      </c>
      <c r="CL54" s="72" t="s">
        <v>18</v>
      </c>
      <c r="CM54" s="72" t="s">
        <v>73</v>
      </c>
    </row>
    <row r="55" spans="2:44" s="206" customFormat="1" ht="30" customHeight="1">
      <c r="B55" s="28"/>
      <c r="AR55" s="28"/>
    </row>
    <row r="56" spans="2:44" s="206" customFormat="1" ht="6.95" customHeight="1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28"/>
    </row>
  </sheetData>
  <sheetProtection password="E446" sheet="1" objects="1" scenarios="1"/>
  <mergeCells count="47"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L42:AO42"/>
    <mergeCell ref="D53:H53"/>
    <mergeCell ref="J53:AF53"/>
    <mergeCell ref="AG53:AM53"/>
    <mergeCell ref="AN53:AP53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K5:AO5"/>
    <mergeCell ref="K6:AO6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</mergeCells>
  <hyperlinks>
    <hyperlink ref="K1:S1" location="C2" display="1) Rekapitulace stavby"/>
    <hyperlink ref="W1:AI1" location="C51" display="2) Rekapitulace objektů stavby a soupisů prací"/>
    <hyperlink ref="A52" location="'SO 401 - Technologie'!C2" display="/"/>
    <hyperlink ref="A54" location="'VON - Vedlejší a ostatn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3"/>
  <sheetViews>
    <sheetView showGridLines="0" workbookViewId="0" topLeftCell="A1">
      <pane ySplit="1" topLeftCell="A69" activePane="bottomLeft" state="frozen"/>
      <selection pane="topLeft" activeCell="J42" sqref="J41:J42"/>
      <selection pane="bottomLeft" activeCell="H88" sqref="H88"/>
    </sheetView>
  </sheetViews>
  <sheetFormatPr defaultColWidth="9.33203125" defaultRowHeight="13.5"/>
  <cols>
    <col min="1" max="1" width="8.33203125" style="254" customWidth="1"/>
    <col min="2" max="2" width="1.66796875" style="254" customWidth="1"/>
    <col min="3" max="3" width="4.16015625" style="254" customWidth="1"/>
    <col min="4" max="4" width="4.33203125" style="254" customWidth="1"/>
    <col min="5" max="5" width="17.16015625" style="254" customWidth="1"/>
    <col min="6" max="6" width="75" style="254" customWidth="1"/>
    <col min="7" max="7" width="8.66015625" style="254" customWidth="1"/>
    <col min="8" max="8" width="11.16015625" style="254" customWidth="1"/>
    <col min="9" max="9" width="12.66015625" style="254" customWidth="1"/>
    <col min="10" max="10" width="23.5" style="254" customWidth="1"/>
    <col min="11" max="11" width="15.5" style="254" customWidth="1"/>
    <col min="12" max="12" width="9.33203125" style="254" customWidth="1"/>
    <col min="13" max="18" width="9.33203125" style="254" hidden="1" customWidth="1"/>
    <col min="19" max="19" width="8.16015625" style="254" hidden="1" customWidth="1"/>
    <col min="20" max="20" width="29.66015625" style="254" hidden="1" customWidth="1"/>
    <col min="21" max="21" width="16.33203125" style="254" hidden="1" customWidth="1"/>
    <col min="22" max="22" width="12.33203125" style="254" customWidth="1"/>
    <col min="23" max="23" width="16.33203125" style="254" customWidth="1"/>
    <col min="24" max="24" width="12.33203125" style="254" customWidth="1"/>
    <col min="25" max="25" width="15" style="254" customWidth="1"/>
    <col min="26" max="26" width="11" style="254" customWidth="1"/>
    <col min="27" max="27" width="15" style="254" customWidth="1"/>
    <col min="28" max="28" width="16.33203125" style="254" customWidth="1"/>
    <col min="29" max="29" width="11" style="254" customWidth="1"/>
    <col min="30" max="30" width="15" style="254" customWidth="1"/>
    <col min="31" max="31" width="16.33203125" style="254" customWidth="1"/>
    <col min="32" max="43" width="9.33203125" style="254" customWidth="1"/>
    <col min="44" max="65" width="9.33203125" style="254" hidden="1" customWidth="1"/>
    <col min="66" max="16384" width="9.33203125" style="254" customWidth="1"/>
  </cols>
  <sheetData>
    <row r="1" spans="1:70" ht="21.75" customHeight="1">
      <c r="A1" s="77"/>
      <c r="B1" s="9"/>
      <c r="C1" s="9"/>
      <c r="D1" s="10" t="s">
        <v>1</v>
      </c>
      <c r="E1" s="9"/>
      <c r="F1" s="207" t="s">
        <v>80</v>
      </c>
      <c r="G1" s="247" t="s">
        <v>81</v>
      </c>
      <c r="H1" s="247"/>
      <c r="I1" s="9"/>
      <c r="J1" s="207" t="s">
        <v>82</v>
      </c>
      <c r="K1" s="10" t="s">
        <v>83</v>
      </c>
      <c r="L1" s="207" t="s">
        <v>84</v>
      </c>
      <c r="M1" s="207"/>
      <c r="N1" s="207"/>
      <c r="O1" s="207"/>
      <c r="P1" s="207"/>
      <c r="Q1" s="207"/>
      <c r="R1" s="207"/>
      <c r="S1" s="207"/>
      <c r="T1" s="207"/>
      <c r="U1" s="78"/>
      <c r="V1" s="78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</row>
    <row r="2" spans="3:46" ht="36.95" customHeight="1">
      <c r="L2" s="255" t="s">
        <v>8</v>
      </c>
      <c r="M2" s="256"/>
      <c r="N2" s="256"/>
      <c r="O2" s="256"/>
      <c r="P2" s="256"/>
      <c r="Q2" s="256"/>
      <c r="R2" s="256"/>
      <c r="S2" s="256"/>
      <c r="T2" s="256"/>
      <c r="U2" s="256"/>
      <c r="V2" s="256"/>
      <c r="AT2" s="257" t="s">
        <v>76</v>
      </c>
    </row>
    <row r="3" spans="2:46" ht="6.95" customHeight="1">
      <c r="B3" s="258"/>
      <c r="C3" s="259"/>
      <c r="D3" s="259"/>
      <c r="E3" s="259"/>
      <c r="F3" s="259"/>
      <c r="G3" s="259"/>
      <c r="H3" s="259"/>
      <c r="I3" s="259"/>
      <c r="J3" s="259"/>
      <c r="K3" s="260"/>
      <c r="AT3" s="257" t="s">
        <v>73</v>
      </c>
    </row>
    <row r="4" spans="2:46" ht="36.95" customHeight="1">
      <c r="B4" s="261"/>
      <c r="C4" s="262"/>
      <c r="D4" s="263" t="s">
        <v>85</v>
      </c>
      <c r="E4" s="262"/>
      <c r="F4" s="262"/>
      <c r="G4" s="262"/>
      <c r="H4" s="262"/>
      <c r="I4" s="262"/>
      <c r="J4" s="262"/>
      <c r="K4" s="264"/>
      <c r="M4" s="265" t="s">
        <v>13</v>
      </c>
      <c r="AT4" s="257" t="s">
        <v>6</v>
      </c>
    </row>
    <row r="5" spans="2:11" ht="6.95" customHeight="1">
      <c r="B5" s="261"/>
      <c r="C5" s="262"/>
      <c r="D5" s="262"/>
      <c r="E5" s="262"/>
      <c r="F5" s="262"/>
      <c r="G5" s="262"/>
      <c r="H5" s="262"/>
      <c r="I5" s="262"/>
      <c r="J5" s="262"/>
      <c r="K5" s="264"/>
    </row>
    <row r="6" spans="2:11" ht="15">
      <c r="B6" s="261"/>
      <c r="C6" s="262"/>
      <c r="D6" s="266" t="s">
        <v>16</v>
      </c>
      <c r="E6" s="262"/>
      <c r="F6" s="262"/>
      <c r="G6" s="262"/>
      <c r="H6" s="262"/>
      <c r="I6" s="262"/>
      <c r="J6" s="262"/>
      <c r="K6" s="264"/>
    </row>
    <row r="7" spans="2:11" ht="16.5" customHeight="1">
      <c r="B7" s="261"/>
      <c r="C7" s="262"/>
      <c r="D7" s="262"/>
      <c r="E7" s="267" t="str">
        <f>'Rekapitulace stavby'!K6</f>
        <v>DDM Sokolov, Spartakiádní 1937, 356 01 Sokolov, Světelná křižovatka na dopravním hřišti</v>
      </c>
      <c r="F7" s="268"/>
      <c r="G7" s="268"/>
      <c r="H7" s="268"/>
      <c r="I7" s="262"/>
      <c r="J7" s="262"/>
      <c r="K7" s="264"/>
    </row>
    <row r="8" spans="2:11" s="269" customFormat="1" ht="15">
      <c r="B8" s="270"/>
      <c r="C8" s="271"/>
      <c r="D8" s="266" t="s">
        <v>86</v>
      </c>
      <c r="E8" s="271"/>
      <c r="F8" s="271"/>
      <c r="G8" s="271"/>
      <c r="H8" s="271"/>
      <c r="I8" s="271"/>
      <c r="J8" s="271"/>
      <c r="K8" s="272"/>
    </row>
    <row r="9" spans="2:11" s="269" customFormat="1" ht="36.95" customHeight="1">
      <c r="B9" s="270"/>
      <c r="C9" s="271"/>
      <c r="D9" s="271"/>
      <c r="E9" s="273" t="s">
        <v>143</v>
      </c>
      <c r="F9" s="274"/>
      <c r="G9" s="274"/>
      <c r="H9" s="274"/>
      <c r="I9" s="271"/>
      <c r="J9" s="271"/>
      <c r="K9" s="272"/>
    </row>
    <row r="10" spans="2:11" s="269" customFormat="1" ht="13.5">
      <c r="B10" s="270"/>
      <c r="C10" s="271"/>
      <c r="D10" s="271"/>
      <c r="E10" s="271"/>
      <c r="F10" s="271"/>
      <c r="G10" s="271"/>
      <c r="H10" s="271"/>
      <c r="I10" s="271"/>
      <c r="J10" s="271"/>
      <c r="K10" s="272"/>
    </row>
    <row r="11" spans="2:11" s="269" customFormat="1" ht="14.45" customHeight="1">
      <c r="B11" s="270"/>
      <c r="C11" s="271"/>
      <c r="D11" s="266" t="s">
        <v>17</v>
      </c>
      <c r="E11" s="271"/>
      <c r="F11" s="275"/>
      <c r="G11" s="271"/>
      <c r="H11" s="271"/>
      <c r="I11" s="266" t="s">
        <v>19</v>
      </c>
      <c r="J11" s="275" t="s">
        <v>5</v>
      </c>
      <c r="K11" s="272"/>
    </row>
    <row r="12" spans="2:11" s="269" customFormat="1" ht="14.45" customHeight="1">
      <c r="B12" s="270"/>
      <c r="C12" s="271"/>
      <c r="D12" s="266" t="s">
        <v>20</v>
      </c>
      <c r="E12" s="271"/>
      <c r="F12" s="276" t="s">
        <v>320</v>
      </c>
      <c r="G12" s="271"/>
      <c r="H12" s="271"/>
      <c r="I12" s="266" t="s">
        <v>21</v>
      </c>
      <c r="J12" s="277">
        <f>'Rekapitulace stavby'!AN8</f>
        <v>43815</v>
      </c>
      <c r="K12" s="272"/>
    </row>
    <row r="13" spans="2:11" s="269" customFormat="1" ht="10.9" customHeight="1">
      <c r="B13" s="270"/>
      <c r="C13" s="271"/>
      <c r="D13" s="271"/>
      <c r="E13" s="271"/>
      <c r="F13" s="271"/>
      <c r="G13" s="271"/>
      <c r="H13" s="271"/>
      <c r="I13" s="271"/>
      <c r="J13" s="271"/>
      <c r="K13" s="272"/>
    </row>
    <row r="14" spans="2:11" s="269" customFormat="1" ht="14.45" customHeight="1">
      <c r="B14" s="270"/>
      <c r="C14" s="271"/>
      <c r="D14" s="266" t="s">
        <v>24</v>
      </c>
      <c r="E14" s="271"/>
      <c r="F14" s="271"/>
      <c r="G14" s="271"/>
      <c r="H14" s="271"/>
      <c r="I14" s="266" t="s">
        <v>25</v>
      </c>
      <c r="J14" s="275" t="str">
        <f>IF('Rekapitulace stavby'!AN10="","",'Rekapitulace stavby'!AN10)</f>
        <v/>
      </c>
      <c r="K14" s="272"/>
    </row>
    <row r="15" spans="2:11" s="269" customFormat="1" ht="18" customHeight="1">
      <c r="B15" s="270"/>
      <c r="C15" s="271"/>
      <c r="D15" s="271"/>
      <c r="E15" s="275" t="str">
        <f>IF('Rekapitulace stavby'!E11="","",'Rekapitulace stavby'!E11)</f>
        <v xml:space="preserve"> </v>
      </c>
      <c r="F15" s="271"/>
      <c r="G15" s="271"/>
      <c r="H15" s="271"/>
      <c r="I15" s="266" t="s">
        <v>27</v>
      </c>
      <c r="J15" s="275" t="str">
        <f>IF('Rekapitulace stavby'!AN11="","",'Rekapitulace stavby'!AN11)</f>
        <v/>
      </c>
      <c r="K15" s="272"/>
    </row>
    <row r="16" spans="2:11" s="269" customFormat="1" ht="6.95" customHeight="1">
      <c r="B16" s="270"/>
      <c r="C16" s="271"/>
      <c r="D16" s="271"/>
      <c r="E16" s="271"/>
      <c r="F16" s="271"/>
      <c r="G16" s="271"/>
      <c r="H16" s="271"/>
      <c r="I16" s="271"/>
      <c r="J16" s="271"/>
      <c r="K16" s="272"/>
    </row>
    <row r="17" spans="2:11" s="269" customFormat="1" ht="14.45" customHeight="1">
      <c r="B17" s="270"/>
      <c r="C17" s="271"/>
      <c r="D17" s="266" t="s">
        <v>28</v>
      </c>
      <c r="E17" s="271"/>
      <c r="F17" s="271"/>
      <c r="G17" s="271"/>
      <c r="H17" s="271"/>
      <c r="I17" s="266" t="s">
        <v>25</v>
      </c>
      <c r="J17" s="275" t="str">
        <f>IF('Rekapitulace stavby'!AN13="Vyplň údaj","",IF('Rekapitulace stavby'!AN13="","",'Rekapitulace stavby'!AN13))</f>
        <v/>
      </c>
      <c r="K17" s="272"/>
    </row>
    <row r="18" spans="2:11" s="269" customFormat="1" ht="18" customHeight="1">
      <c r="B18" s="270"/>
      <c r="C18" s="271"/>
      <c r="D18" s="271"/>
      <c r="E18" s="275" t="str">
        <f>IF('Rekapitulace stavby'!E14="Vyplň údaj","",IF('Rekapitulace stavby'!E14="","",'Rekapitulace stavby'!E14))</f>
        <v xml:space="preserve"> </v>
      </c>
      <c r="F18" s="271"/>
      <c r="G18" s="271"/>
      <c r="H18" s="271"/>
      <c r="I18" s="266" t="s">
        <v>27</v>
      </c>
      <c r="J18" s="253" t="str">
        <f>IF('Rekapitulace stavby'!AN14="Vyplň údaj","",IF('Rekapitulace stavby'!AN14="","",'Rekapitulace stavby'!AN14))</f>
        <v/>
      </c>
      <c r="K18" s="272"/>
    </row>
    <row r="19" spans="2:11" s="269" customFormat="1" ht="6.95" customHeight="1">
      <c r="B19" s="270"/>
      <c r="C19" s="271"/>
      <c r="D19" s="271"/>
      <c r="E19" s="271"/>
      <c r="F19" s="271"/>
      <c r="G19" s="271"/>
      <c r="H19" s="271"/>
      <c r="I19" s="271"/>
      <c r="J19" s="271"/>
      <c r="K19" s="272"/>
    </row>
    <row r="20" spans="2:11" s="269" customFormat="1" ht="14.45" customHeight="1">
      <c r="B20" s="270"/>
      <c r="C20" s="271"/>
      <c r="D20" s="266" t="s">
        <v>29</v>
      </c>
      <c r="E20" s="271"/>
      <c r="F20" s="271"/>
      <c r="G20" s="271"/>
      <c r="H20" s="271"/>
      <c r="I20" s="266" t="s">
        <v>25</v>
      </c>
      <c r="J20" s="275" t="str">
        <f>IF('Rekapitulace stavby'!AN16="","",'Rekapitulace stavby'!AN16)</f>
        <v/>
      </c>
      <c r="K20" s="272"/>
    </row>
    <row r="21" spans="2:11" s="269" customFormat="1" ht="18" customHeight="1">
      <c r="B21" s="270"/>
      <c r="C21" s="271"/>
      <c r="D21" s="271"/>
      <c r="E21" s="275" t="str">
        <f>IF('Rekapitulace stavby'!E17="","",'Rekapitulace stavby'!E17)</f>
        <v xml:space="preserve"> </v>
      </c>
      <c r="F21" s="271"/>
      <c r="G21" s="271"/>
      <c r="H21" s="271"/>
      <c r="I21" s="266" t="s">
        <v>27</v>
      </c>
      <c r="J21" s="275" t="str">
        <f>IF('Rekapitulace stavby'!AN17="","",'Rekapitulace stavby'!AN17)</f>
        <v/>
      </c>
      <c r="K21" s="272"/>
    </row>
    <row r="22" spans="2:11" s="269" customFormat="1" ht="6.95" customHeight="1">
      <c r="B22" s="270"/>
      <c r="C22" s="271"/>
      <c r="D22" s="271"/>
      <c r="E22" s="271"/>
      <c r="F22" s="271"/>
      <c r="G22" s="271"/>
      <c r="H22" s="271"/>
      <c r="I22" s="271"/>
      <c r="J22" s="271"/>
      <c r="K22" s="272"/>
    </row>
    <row r="23" spans="2:11" s="269" customFormat="1" ht="14.45" customHeight="1">
      <c r="B23" s="270"/>
      <c r="C23" s="271"/>
      <c r="D23" s="266" t="s">
        <v>31</v>
      </c>
      <c r="E23" s="271"/>
      <c r="F23" s="271"/>
      <c r="G23" s="271"/>
      <c r="H23" s="271"/>
      <c r="I23" s="271"/>
      <c r="J23" s="271"/>
      <c r="K23" s="272"/>
    </row>
    <row r="24" spans="2:11" s="282" customFormat="1" ht="16.5" customHeight="1">
      <c r="B24" s="278"/>
      <c r="C24" s="279"/>
      <c r="D24" s="279"/>
      <c r="E24" s="280" t="s">
        <v>5</v>
      </c>
      <c r="F24" s="280"/>
      <c r="G24" s="280"/>
      <c r="H24" s="280"/>
      <c r="I24" s="279"/>
      <c r="J24" s="279"/>
      <c r="K24" s="281"/>
    </row>
    <row r="25" spans="2:11" s="269" customFormat="1" ht="6.95" customHeight="1">
      <c r="B25" s="270"/>
      <c r="C25" s="271"/>
      <c r="D25" s="271"/>
      <c r="E25" s="271"/>
      <c r="F25" s="271"/>
      <c r="G25" s="271"/>
      <c r="H25" s="271"/>
      <c r="I25" s="271"/>
      <c r="J25" s="271"/>
      <c r="K25" s="272"/>
    </row>
    <row r="26" spans="2:11" s="269" customFormat="1" ht="6.95" customHeight="1">
      <c r="B26" s="270"/>
      <c r="C26" s="271"/>
      <c r="D26" s="283"/>
      <c r="E26" s="283"/>
      <c r="F26" s="283"/>
      <c r="G26" s="283"/>
      <c r="H26" s="283"/>
      <c r="I26" s="283"/>
      <c r="J26" s="283"/>
      <c r="K26" s="284"/>
    </row>
    <row r="27" spans="2:11" s="269" customFormat="1" ht="25.35" customHeight="1">
      <c r="B27" s="270"/>
      <c r="C27" s="271"/>
      <c r="D27" s="285" t="s">
        <v>32</v>
      </c>
      <c r="E27" s="271"/>
      <c r="F27" s="271"/>
      <c r="G27" s="271"/>
      <c r="H27" s="271"/>
      <c r="I27" s="271"/>
      <c r="J27" s="286">
        <f>ROUND(J83,2)</f>
        <v>0</v>
      </c>
      <c r="K27" s="272"/>
    </row>
    <row r="28" spans="2:11" s="269" customFormat="1" ht="6.95" customHeight="1">
      <c r="B28" s="270"/>
      <c r="C28" s="271"/>
      <c r="D28" s="283"/>
      <c r="E28" s="283"/>
      <c r="F28" s="283"/>
      <c r="G28" s="283"/>
      <c r="H28" s="283"/>
      <c r="I28" s="283"/>
      <c r="J28" s="283"/>
      <c r="K28" s="284"/>
    </row>
    <row r="29" spans="2:11" s="269" customFormat="1" ht="14.45" customHeight="1">
      <c r="B29" s="270"/>
      <c r="C29" s="271"/>
      <c r="D29" s="271"/>
      <c r="E29" s="271"/>
      <c r="F29" s="287" t="s">
        <v>34</v>
      </c>
      <c r="G29" s="271"/>
      <c r="H29" s="271"/>
      <c r="I29" s="287" t="s">
        <v>33</v>
      </c>
      <c r="J29" s="287" t="s">
        <v>35</v>
      </c>
      <c r="K29" s="272"/>
    </row>
    <row r="30" spans="2:11" s="269" customFormat="1" ht="14.45" customHeight="1">
      <c r="B30" s="270"/>
      <c r="C30" s="271"/>
      <c r="D30" s="288" t="s">
        <v>36</v>
      </c>
      <c r="E30" s="288" t="s">
        <v>37</v>
      </c>
      <c r="F30" s="289">
        <f>J56</f>
        <v>0</v>
      </c>
      <c r="G30" s="271"/>
      <c r="H30" s="271"/>
      <c r="I30" s="290">
        <v>0.21</v>
      </c>
      <c r="J30" s="289">
        <f>F30*0.21</f>
        <v>0</v>
      </c>
      <c r="K30" s="272"/>
    </row>
    <row r="31" spans="2:11" s="269" customFormat="1" ht="14.45" customHeight="1">
      <c r="B31" s="270"/>
      <c r="C31" s="271"/>
      <c r="D31" s="271"/>
      <c r="E31" s="288" t="s">
        <v>38</v>
      </c>
      <c r="F31" s="289">
        <f>ROUND(SUM(BF83:BF165),2)</f>
        <v>0</v>
      </c>
      <c r="G31" s="271"/>
      <c r="H31" s="271"/>
      <c r="I31" s="290">
        <v>0.15</v>
      </c>
      <c r="J31" s="289">
        <f>ROUND(ROUND((SUM(BF83:BF165)),2)*I31,2)</f>
        <v>0</v>
      </c>
      <c r="K31" s="272"/>
    </row>
    <row r="32" spans="2:11" s="269" customFormat="1" ht="14.45" customHeight="1" hidden="1">
      <c r="B32" s="270"/>
      <c r="C32" s="271"/>
      <c r="D32" s="271"/>
      <c r="E32" s="288" t="s">
        <v>39</v>
      </c>
      <c r="F32" s="289">
        <f>ROUND(SUM(BG83:BG165),2)</f>
        <v>0</v>
      </c>
      <c r="G32" s="271"/>
      <c r="H32" s="271"/>
      <c r="I32" s="290">
        <v>0.21</v>
      </c>
      <c r="J32" s="289">
        <v>0</v>
      </c>
      <c r="K32" s="272"/>
    </row>
    <row r="33" spans="2:11" s="269" customFormat="1" ht="14.45" customHeight="1" hidden="1">
      <c r="B33" s="270"/>
      <c r="C33" s="271"/>
      <c r="D33" s="271"/>
      <c r="E33" s="288" t="s">
        <v>40</v>
      </c>
      <c r="F33" s="289">
        <f>ROUND(SUM(BH83:BH165),2)</f>
        <v>0</v>
      </c>
      <c r="G33" s="271"/>
      <c r="H33" s="271"/>
      <c r="I33" s="290">
        <v>0.15</v>
      </c>
      <c r="J33" s="289">
        <v>0</v>
      </c>
      <c r="K33" s="272"/>
    </row>
    <row r="34" spans="2:11" s="269" customFormat="1" ht="14.45" customHeight="1" hidden="1">
      <c r="B34" s="270"/>
      <c r="C34" s="271"/>
      <c r="D34" s="271"/>
      <c r="E34" s="288" t="s">
        <v>41</v>
      </c>
      <c r="F34" s="289">
        <f>ROUND(SUM(BI83:BI165),2)</f>
        <v>0</v>
      </c>
      <c r="G34" s="271"/>
      <c r="H34" s="271"/>
      <c r="I34" s="290">
        <v>0</v>
      </c>
      <c r="J34" s="289">
        <v>0</v>
      </c>
      <c r="K34" s="272"/>
    </row>
    <row r="35" spans="2:11" s="269" customFormat="1" ht="6.95" customHeight="1">
      <c r="B35" s="270"/>
      <c r="C35" s="271"/>
      <c r="D35" s="271"/>
      <c r="E35" s="271"/>
      <c r="F35" s="271"/>
      <c r="G35" s="271"/>
      <c r="H35" s="271"/>
      <c r="I35" s="271"/>
      <c r="J35" s="271"/>
      <c r="K35" s="272"/>
    </row>
    <row r="36" spans="2:11" s="269" customFormat="1" ht="25.35" customHeight="1">
      <c r="B36" s="270"/>
      <c r="C36" s="291"/>
      <c r="D36" s="292" t="s">
        <v>42</v>
      </c>
      <c r="E36" s="293"/>
      <c r="F36" s="293"/>
      <c r="G36" s="294" t="s">
        <v>43</v>
      </c>
      <c r="H36" s="295" t="s">
        <v>44</v>
      </c>
      <c r="I36" s="293"/>
      <c r="J36" s="296">
        <f>SUM(J27:J34)</f>
        <v>0</v>
      </c>
      <c r="K36" s="297"/>
    </row>
    <row r="37" spans="2:11" s="269" customFormat="1" ht="14.45" customHeight="1">
      <c r="B37" s="298"/>
      <c r="C37" s="299"/>
      <c r="D37" s="299"/>
      <c r="E37" s="299"/>
      <c r="F37" s="299"/>
      <c r="G37" s="299"/>
      <c r="H37" s="299"/>
      <c r="I37" s="299"/>
      <c r="J37" s="299"/>
      <c r="K37" s="300"/>
    </row>
    <row r="41" spans="2:11" s="269" customFormat="1" ht="6.95" customHeight="1">
      <c r="B41" s="301"/>
      <c r="C41" s="302"/>
      <c r="D41" s="302"/>
      <c r="E41" s="302"/>
      <c r="F41" s="302"/>
      <c r="G41" s="302"/>
      <c r="H41" s="302"/>
      <c r="I41" s="302"/>
      <c r="J41" s="302"/>
      <c r="K41" s="303"/>
    </row>
    <row r="42" spans="2:11" s="269" customFormat="1" ht="36.95" customHeight="1">
      <c r="B42" s="270"/>
      <c r="C42" s="263" t="s">
        <v>87</v>
      </c>
      <c r="D42" s="271"/>
      <c r="E42" s="271"/>
      <c r="F42" s="271"/>
      <c r="G42" s="271"/>
      <c r="H42" s="271"/>
      <c r="I42" s="271"/>
      <c r="J42" s="271"/>
      <c r="K42" s="272"/>
    </row>
    <row r="43" spans="2:11" s="269" customFormat="1" ht="6.95" customHeight="1">
      <c r="B43" s="270"/>
      <c r="C43" s="271"/>
      <c r="D43" s="271"/>
      <c r="E43" s="271"/>
      <c r="F43" s="271"/>
      <c r="G43" s="271"/>
      <c r="H43" s="271"/>
      <c r="I43" s="271"/>
      <c r="J43" s="271"/>
      <c r="K43" s="272"/>
    </row>
    <row r="44" spans="2:11" s="269" customFormat="1" ht="14.45" customHeight="1">
      <c r="B44" s="270"/>
      <c r="C44" s="266" t="s">
        <v>16</v>
      </c>
      <c r="D44" s="271"/>
      <c r="E44" s="271"/>
      <c r="F44" s="271"/>
      <c r="G44" s="271"/>
      <c r="H44" s="271"/>
      <c r="I44" s="271"/>
      <c r="J44" s="271"/>
      <c r="K44" s="272"/>
    </row>
    <row r="45" spans="2:11" s="269" customFormat="1" ht="16.5" customHeight="1">
      <c r="B45" s="270"/>
      <c r="C45" s="271"/>
      <c r="D45" s="271"/>
      <c r="E45" s="267" t="str">
        <f>E7</f>
        <v>DDM Sokolov, Spartakiádní 1937, 356 01 Sokolov, Světelná křižovatka na dopravním hřišti</v>
      </c>
      <c r="F45" s="268"/>
      <c r="G45" s="268"/>
      <c r="H45" s="268"/>
      <c r="I45" s="271"/>
      <c r="J45" s="271"/>
      <c r="K45" s="272"/>
    </row>
    <row r="46" spans="2:11" s="269" customFormat="1" ht="14.45" customHeight="1">
      <c r="B46" s="270"/>
      <c r="C46" s="266" t="s">
        <v>86</v>
      </c>
      <c r="D46" s="271"/>
      <c r="E46" s="271"/>
      <c r="F46" s="271"/>
      <c r="G46" s="271"/>
      <c r="H46" s="271"/>
      <c r="I46" s="271"/>
      <c r="J46" s="271"/>
      <c r="K46" s="272"/>
    </row>
    <row r="47" spans="2:11" s="269" customFormat="1" ht="17.25" customHeight="1">
      <c r="B47" s="270"/>
      <c r="C47" s="271"/>
      <c r="D47" s="271"/>
      <c r="E47" s="273" t="str">
        <f>E9</f>
        <v>SO 401 - Technologie</v>
      </c>
      <c r="F47" s="274"/>
      <c r="G47" s="274"/>
      <c r="H47" s="274"/>
      <c r="I47" s="271"/>
      <c r="J47" s="271"/>
      <c r="K47" s="272"/>
    </row>
    <row r="48" spans="2:11" s="269" customFormat="1" ht="6.95" customHeight="1">
      <c r="B48" s="270"/>
      <c r="C48" s="271"/>
      <c r="D48" s="271"/>
      <c r="E48" s="271"/>
      <c r="F48" s="271"/>
      <c r="G48" s="271"/>
      <c r="H48" s="271"/>
      <c r="I48" s="271"/>
      <c r="J48" s="271"/>
      <c r="K48" s="272"/>
    </row>
    <row r="49" spans="2:11" s="269" customFormat="1" ht="18" customHeight="1">
      <c r="B49" s="270"/>
      <c r="C49" s="266" t="s">
        <v>20</v>
      </c>
      <c r="D49" s="271"/>
      <c r="E49" s="271"/>
      <c r="F49" s="275" t="str">
        <f>F12</f>
        <v>Sokolov</v>
      </c>
      <c r="G49" s="271"/>
      <c r="H49" s="271"/>
      <c r="I49" s="266" t="s">
        <v>21</v>
      </c>
      <c r="J49" s="277">
        <f>IF(J12="","",J12)</f>
        <v>43815</v>
      </c>
      <c r="K49" s="272"/>
    </row>
    <row r="50" spans="2:11" s="269" customFormat="1" ht="6.95" customHeight="1">
      <c r="B50" s="270"/>
      <c r="C50" s="271"/>
      <c r="D50" s="271"/>
      <c r="E50" s="271"/>
      <c r="F50" s="271"/>
      <c r="G50" s="271"/>
      <c r="H50" s="271"/>
      <c r="I50" s="271"/>
      <c r="J50" s="271"/>
      <c r="K50" s="272"/>
    </row>
    <row r="51" spans="2:11" s="269" customFormat="1" ht="15">
      <c r="B51" s="270"/>
      <c r="C51" s="266" t="s">
        <v>24</v>
      </c>
      <c r="D51" s="271"/>
      <c r="E51" s="271"/>
      <c r="F51" s="275" t="str">
        <f>E15</f>
        <v xml:space="preserve"> </v>
      </c>
      <c r="G51" s="271"/>
      <c r="H51" s="271"/>
      <c r="I51" s="266" t="s">
        <v>29</v>
      </c>
      <c r="J51" s="280" t="str">
        <f>E21</f>
        <v xml:space="preserve"> </v>
      </c>
      <c r="K51" s="272"/>
    </row>
    <row r="52" spans="2:11" s="269" customFormat="1" ht="14.45" customHeight="1">
      <c r="B52" s="270"/>
      <c r="C52" s="266" t="s">
        <v>28</v>
      </c>
      <c r="D52" s="271"/>
      <c r="E52" s="271"/>
      <c r="F52" s="275" t="str">
        <f>IF(E18="","",E18)</f>
        <v xml:space="preserve"> </v>
      </c>
      <c r="G52" s="271"/>
      <c r="H52" s="271"/>
      <c r="I52" s="271"/>
      <c r="J52" s="304"/>
      <c r="K52" s="272"/>
    </row>
    <row r="53" spans="2:11" s="269" customFormat="1" ht="10.35" customHeight="1">
      <c r="B53" s="270"/>
      <c r="C53" s="271"/>
      <c r="D53" s="271"/>
      <c r="E53" s="271"/>
      <c r="F53" s="271"/>
      <c r="G53" s="271"/>
      <c r="H53" s="271"/>
      <c r="I53" s="271"/>
      <c r="J53" s="271"/>
      <c r="K53" s="272"/>
    </row>
    <row r="54" spans="2:11" s="269" customFormat="1" ht="29.25" customHeight="1">
      <c r="B54" s="270"/>
      <c r="C54" s="305" t="s">
        <v>88</v>
      </c>
      <c r="D54" s="291"/>
      <c r="E54" s="291"/>
      <c r="F54" s="291"/>
      <c r="G54" s="291"/>
      <c r="H54" s="291"/>
      <c r="I54" s="291"/>
      <c r="J54" s="306" t="s">
        <v>89</v>
      </c>
      <c r="K54" s="307"/>
    </row>
    <row r="55" spans="2:11" s="269" customFormat="1" ht="10.35" customHeight="1">
      <c r="B55" s="270"/>
      <c r="C55" s="271"/>
      <c r="D55" s="271"/>
      <c r="E55" s="271"/>
      <c r="F55" s="271"/>
      <c r="G55" s="271"/>
      <c r="H55" s="271"/>
      <c r="I55" s="271"/>
      <c r="J55" s="271"/>
      <c r="K55" s="272"/>
    </row>
    <row r="56" spans="2:47" s="269" customFormat="1" ht="29.25" customHeight="1">
      <c r="B56" s="270"/>
      <c r="C56" s="308" t="s">
        <v>90</v>
      </c>
      <c r="D56" s="271"/>
      <c r="E56" s="271"/>
      <c r="F56" s="271"/>
      <c r="G56" s="271"/>
      <c r="H56" s="271"/>
      <c r="I56" s="271"/>
      <c r="J56" s="286">
        <f>J83</f>
        <v>0</v>
      </c>
      <c r="K56" s="272"/>
      <c r="AU56" s="257" t="s">
        <v>91</v>
      </c>
    </row>
    <row r="57" spans="2:11" s="315" customFormat="1" ht="24.95" customHeight="1">
      <c r="B57" s="309"/>
      <c r="C57" s="310"/>
      <c r="D57" s="311" t="s">
        <v>92</v>
      </c>
      <c r="E57" s="312"/>
      <c r="F57" s="312"/>
      <c r="G57" s="312"/>
      <c r="H57" s="312"/>
      <c r="I57" s="312"/>
      <c r="J57" s="313">
        <f>J84</f>
        <v>0</v>
      </c>
      <c r="K57" s="314"/>
    </row>
    <row r="58" spans="2:11" s="322" customFormat="1" ht="19.9" customHeight="1">
      <c r="B58" s="316"/>
      <c r="C58" s="317"/>
      <c r="D58" s="318" t="s">
        <v>93</v>
      </c>
      <c r="E58" s="319"/>
      <c r="F58" s="319"/>
      <c r="G58" s="319"/>
      <c r="H58" s="319"/>
      <c r="I58" s="319"/>
      <c r="J58" s="320">
        <f>J85</f>
        <v>0</v>
      </c>
      <c r="K58" s="321"/>
    </row>
    <row r="59" spans="2:11" s="322" customFormat="1" ht="19.9" customHeight="1">
      <c r="B59" s="316"/>
      <c r="C59" s="317"/>
      <c r="D59" s="318" t="s">
        <v>94</v>
      </c>
      <c r="E59" s="319"/>
      <c r="F59" s="319"/>
      <c r="G59" s="319"/>
      <c r="H59" s="319"/>
      <c r="I59" s="319"/>
      <c r="J59" s="320">
        <f>J93</f>
        <v>0</v>
      </c>
      <c r="K59" s="321"/>
    </row>
    <row r="60" spans="2:11" s="315" customFormat="1" ht="24.95" customHeight="1">
      <c r="B60" s="309"/>
      <c r="C60" s="310"/>
      <c r="D60" s="311" t="s">
        <v>144</v>
      </c>
      <c r="E60" s="312"/>
      <c r="F60" s="312"/>
      <c r="G60" s="312"/>
      <c r="H60" s="312"/>
      <c r="I60" s="312"/>
      <c r="J60" s="313">
        <f>J97</f>
        <v>0</v>
      </c>
      <c r="K60" s="314"/>
    </row>
    <row r="61" spans="2:11" s="322" customFormat="1" ht="19.9" customHeight="1">
      <c r="B61" s="316"/>
      <c r="C61" s="317"/>
      <c r="D61" s="318" t="s">
        <v>145</v>
      </c>
      <c r="E61" s="319"/>
      <c r="F61" s="319"/>
      <c r="G61" s="319"/>
      <c r="H61" s="319"/>
      <c r="I61" s="319"/>
      <c r="J61" s="320">
        <f>J98</f>
        <v>0</v>
      </c>
      <c r="K61" s="321"/>
    </row>
    <row r="62" spans="2:11" s="322" customFormat="1" ht="19.9" customHeight="1">
      <c r="B62" s="316"/>
      <c r="C62" s="317"/>
      <c r="D62" s="318" t="s">
        <v>146</v>
      </c>
      <c r="E62" s="319"/>
      <c r="F62" s="319"/>
      <c r="G62" s="319"/>
      <c r="H62" s="319"/>
      <c r="I62" s="319"/>
      <c r="J62" s="320">
        <f>J108</f>
        <v>0</v>
      </c>
      <c r="K62" s="321"/>
    </row>
    <row r="63" spans="2:11" s="322" customFormat="1" ht="19.9" customHeight="1">
      <c r="B63" s="316"/>
      <c r="C63" s="317"/>
      <c r="D63" s="318" t="s">
        <v>147</v>
      </c>
      <c r="E63" s="319"/>
      <c r="F63" s="319"/>
      <c r="G63" s="319"/>
      <c r="H63" s="319"/>
      <c r="I63" s="319"/>
      <c r="J63" s="320">
        <f>J144</f>
        <v>0</v>
      </c>
      <c r="K63" s="321"/>
    </row>
    <row r="64" spans="2:11" s="269" customFormat="1" ht="21.75" customHeight="1">
      <c r="B64" s="270"/>
      <c r="C64" s="271"/>
      <c r="D64" s="271"/>
      <c r="E64" s="271"/>
      <c r="F64" s="271"/>
      <c r="G64" s="271"/>
      <c r="H64" s="271"/>
      <c r="I64" s="271"/>
      <c r="J64" s="271"/>
      <c r="K64" s="272"/>
    </row>
    <row r="65" spans="2:11" s="269" customFormat="1" ht="6.95" customHeight="1">
      <c r="B65" s="298"/>
      <c r="C65" s="299"/>
      <c r="D65" s="299"/>
      <c r="E65" s="299"/>
      <c r="F65" s="299"/>
      <c r="G65" s="299"/>
      <c r="H65" s="299"/>
      <c r="I65" s="299"/>
      <c r="J65" s="299"/>
      <c r="K65" s="300"/>
    </row>
    <row r="69" spans="2:12" s="269" customFormat="1" ht="6.95" customHeight="1">
      <c r="B69" s="301"/>
      <c r="C69" s="302"/>
      <c r="D69" s="302"/>
      <c r="E69" s="302"/>
      <c r="F69" s="302"/>
      <c r="G69" s="302"/>
      <c r="H69" s="302"/>
      <c r="I69" s="302"/>
      <c r="J69" s="302"/>
      <c r="K69" s="302"/>
      <c r="L69" s="270"/>
    </row>
    <row r="70" spans="2:12" s="269" customFormat="1" ht="36.95" customHeight="1">
      <c r="B70" s="270"/>
      <c r="C70" s="323" t="s">
        <v>95</v>
      </c>
      <c r="L70" s="270"/>
    </row>
    <row r="71" spans="2:12" s="269" customFormat="1" ht="6.95" customHeight="1">
      <c r="B71" s="270"/>
      <c r="L71" s="270"/>
    </row>
    <row r="72" spans="2:12" s="269" customFormat="1" ht="14.45" customHeight="1">
      <c r="B72" s="270"/>
      <c r="C72" s="324" t="s">
        <v>16</v>
      </c>
      <c r="L72" s="270"/>
    </row>
    <row r="73" spans="2:12" s="269" customFormat="1" ht="16.5" customHeight="1">
      <c r="B73" s="270"/>
      <c r="E73" s="325" t="str">
        <f>E7</f>
        <v>DDM Sokolov, Spartakiádní 1937, 356 01 Sokolov, Světelná křižovatka na dopravním hřišti</v>
      </c>
      <c r="F73" s="326"/>
      <c r="G73" s="326"/>
      <c r="H73" s="326"/>
      <c r="L73" s="270"/>
    </row>
    <row r="74" spans="2:12" s="269" customFormat="1" ht="14.45" customHeight="1">
      <c r="B74" s="270"/>
      <c r="C74" s="324" t="s">
        <v>86</v>
      </c>
      <c r="L74" s="270"/>
    </row>
    <row r="75" spans="2:12" s="269" customFormat="1" ht="17.25" customHeight="1">
      <c r="B75" s="270"/>
      <c r="E75" s="327" t="str">
        <f>E9</f>
        <v>SO 401 - Technologie</v>
      </c>
      <c r="F75" s="328"/>
      <c r="G75" s="328"/>
      <c r="H75" s="328"/>
      <c r="L75" s="270"/>
    </row>
    <row r="76" spans="2:12" s="269" customFormat="1" ht="6.95" customHeight="1">
      <c r="B76" s="270"/>
      <c r="L76" s="270"/>
    </row>
    <row r="77" spans="2:12" s="269" customFormat="1" ht="18" customHeight="1">
      <c r="B77" s="270"/>
      <c r="C77" s="324" t="s">
        <v>20</v>
      </c>
      <c r="F77" s="329" t="str">
        <f>F12</f>
        <v>Sokolov</v>
      </c>
      <c r="I77" s="324" t="s">
        <v>21</v>
      </c>
      <c r="J77" s="330">
        <f>IF(J12="","",J12)</f>
        <v>43815</v>
      </c>
      <c r="L77" s="270"/>
    </row>
    <row r="78" spans="2:12" s="269" customFormat="1" ht="6.95" customHeight="1">
      <c r="B78" s="270"/>
      <c r="L78" s="270"/>
    </row>
    <row r="79" spans="2:12" s="269" customFormat="1" ht="15">
      <c r="B79" s="270"/>
      <c r="C79" s="324" t="s">
        <v>24</v>
      </c>
      <c r="F79" s="329" t="str">
        <f>E15</f>
        <v xml:space="preserve"> </v>
      </c>
      <c r="I79" s="324" t="s">
        <v>29</v>
      </c>
      <c r="J79" s="329" t="str">
        <f>E21</f>
        <v xml:space="preserve"> </v>
      </c>
      <c r="L79" s="270"/>
    </row>
    <row r="80" spans="2:12" s="269" customFormat="1" ht="14.45" customHeight="1">
      <c r="B80" s="270"/>
      <c r="C80" s="324" t="s">
        <v>28</v>
      </c>
      <c r="F80" s="329" t="str">
        <f>IF(E18="","",E18)</f>
        <v xml:space="preserve"> </v>
      </c>
      <c r="L80" s="270"/>
    </row>
    <row r="81" spans="2:12" s="269" customFormat="1" ht="10.35" customHeight="1">
      <c r="B81" s="270"/>
      <c r="L81" s="270"/>
    </row>
    <row r="82" spans="2:20" s="338" customFormat="1" ht="29.25" customHeight="1">
      <c r="B82" s="331"/>
      <c r="C82" s="332" t="s">
        <v>96</v>
      </c>
      <c r="D82" s="333" t="s">
        <v>51</v>
      </c>
      <c r="E82" s="333" t="s">
        <v>47</v>
      </c>
      <c r="F82" s="333" t="s">
        <v>97</v>
      </c>
      <c r="G82" s="333" t="s">
        <v>98</v>
      </c>
      <c r="H82" s="333" t="s">
        <v>99</v>
      </c>
      <c r="I82" s="333" t="s">
        <v>100</v>
      </c>
      <c r="J82" s="333" t="s">
        <v>89</v>
      </c>
      <c r="K82" s="334" t="s">
        <v>101</v>
      </c>
      <c r="L82" s="331"/>
      <c r="M82" s="335" t="s">
        <v>102</v>
      </c>
      <c r="N82" s="336" t="s">
        <v>36</v>
      </c>
      <c r="O82" s="336" t="s">
        <v>103</v>
      </c>
      <c r="P82" s="336" t="s">
        <v>104</v>
      </c>
      <c r="Q82" s="336" t="s">
        <v>105</v>
      </c>
      <c r="R82" s="336" t="s">
        <v>106</v>
      </c>
      <c r="S82" s="336" t="s">
        <v>107</v>
      </c>
      <c r="T82" s="337" t="s">
        <v>108</v>
      </c>
    </row>
    <row r="83" spans="2:63" s="269" customFormat="1" ht="29.25" customHeight="1">
      <c r="B83" s="270"/>
      <c r="C83" s="339" t="s">
        <v>90</v>
      </c>
      <c r="J83" s="340">
        <f>J84+J97</f>
        <v>0</v>
      </c>
      <c r="L83" s="270"/>
      <c r="M83" s="341"/>
      <c r="N83" s="283"/>
      <c r="O83" s="283"/>
      <c r="P83" s="342">
        <f>P84+P97</f>
        <v>45.092949999999995</v>
      </c>
      <c r="Q83" s="283"/>
      <c r="R83" s="342">
        <f>R84+R97</f>
        <v>0.9033611</v>
      </c>
      <c r="S83" s="283"/>
      <c r="T83" s="343">
        <f>T84+T97</f>
        <v>0</v>
      </c>
      <c r="AT83" s="257" t="s">
        <v>65</v>
      </c>
      <c r="AU83" s="257" t="s">
        <v>91</v>
      </c>
      <c r="BK83" s="344">
        <f>BK84+BK97</f>
        <v>0</v>
      </c>
    </row>
    <row r="84" spans="2:63" s="346" customFormat="1" ht="37.35" customHeight="1">
      <c r="B84" s="345"/>
      <c r="D84" s="347" t="s">
        <v>65</v>
      </c>
      <c r="E84" s="348" t="s">
        <v>109</v>
      </c>
      <c r="F84" s="348" t="s">
        <v>110</v>
      </c>
      <c r="J84" s="349">
        <f>J85+J93</f>
        <v>0</v>
      </c>
      <c r="L84" s="345"/>
      <c r="M84" s="350"/>
      <c r="N84" s="351"/>
      <c r="O84" s="351"/>
      <c r="P84" s="352">
        <f>P85+P93</f>
        <v>1.61</v>
      </c>
      <c r="Q84" s="351"/>
      <c r="R84" s="352">
        <f>R85+R93</f>
        <v>0.01405</v>
      </c>
      <c r="S84" s="351"/>
      <c r="T84" s="353">
        <f>T85+T93</f>
        <v>0</v>
      </c>
      <c r="AR84" s="347" t="s">
        <v>72</v>
      </c>
      <c r="AT84" s="354" t="s">
        <v>65</v>
      </c>
      <c r="AU84" s="354" t="s">
        <v>66</v>
      </c>
      <c r="AY84" s="347" t="s">
        <v>111</v>
      </c>
      <c r="BK84" s="355">
        <f>BK85+BK93</f>
        <v>0</v>
      </c>
    </row>
    <row r="85" spans="2:63" s="346" customFormat="1" ht="19.9" customHeight="1">
      <c r="B85" s="345"/>
      <c r="D85" s="347" t="s">
        <v>65</v>
      </c>
      <c r="E85" s="356" t="s">
        <v>123</v>
      </c>
      <c r="F85" s="356" t="s">
        <v>131</v>
      </c>
      <c r="J85" s="357">
        <f>SUM(J86:J91)</f>
        <v>0</v>
      </c>
      <c r="L85" s="345"/>
      <c r="M85" s="350"/>
      <c r="N85" s="351"/>
      <c r="O85" s="351"/>
      <c r="P85" s="352">
        <f>SUM(P86:P92)</f>
        <v>1.61</v>
      </c>
      <c r="Q85" s="351"/>
      <c r="R85" s="352">
        <f>SUM(R86:R92)</f>
        <v>0.01405</v>
      </c>
      <c r="S85" s="351"/>
      <c r="T85" s="353">
        <f>SUM(T86:T92)</f>
        <v>0</v>
      </c>
      <c r="AR85" s="347" t="s">
        <v>72</v>
      </c>
      <c r="AT85" s="354" t="s">
        <v>65</v>
      </c>
      <c r="AU85" s="354" t="s">
        <v>72</v>
      </c>
      <c r="AY85" s="347" t="s">
        <v>111</v>
      </c>
      <c r="BK85" s="355">
        <f>SUM(BK86:BK92)</f>
        <v>0</v>
      </c>
    </row>
    <row r="86" spans="2:65" s="269" customFormat="1" ht="42.75" customHeight="1">
      <c r="B86" s="270"/>
      <c r="C86" s="358">
        <v>1</v>
      </c>
      <c r="D86" s="358" t="s">
        <v>112</v>
      </c>
      <c r="E86" s="359" t="s">
        <v>318</v>
      </c>
      <c r="F86" s="360" t="s">
        <v>319</v>
      </c>
      <c r="G86" s="361" t="s">
        <v>132</v>
      </c>
      <c r="H86" s="362">
        <v>3</v>
      </c>
      <c r="I86" s="137">
        <v>0</v>
      </c>
      <c r="J86" s="363">
        <f>ROUND(I86*H86,2)</f>
        <v>0</v>
      </c>
      <c r="K86" s="360"/>
      <c r="L86" s="364"/>
      <c r="M86" s="365" t="s">
        <v>5</v>
      </c>
      <c r="N86" s="366" t="s">
        <v>37</v>
      </c>
      <c r="O86" s="367">
        <v>0.2</v>
      </c>
      <c r="P86" s="367">
        <f aca="true" t="shared" si="0" ref="P86:P92">O86*H86</f>
        <v>0.6000000000000001</v>
      </c>
      <c r="Q86" s="367">
        <v>0.0007</v>
      </c>
      <c r="R86" s="367">
        <f aca="true" t="shared" si="1" ref="R86:R92">Q86*H86</f>
        <v>0.0021</v>
      </c>
      <c r="S86" s="367">
        <v>0</v>
      </c>
      <c r="T86" s="368">
        <f aca="true" t="shared" si="2" ref="T86:T92">S86*H86</f>
        <v>0</v>
      </c>
      <c r="AR86" s="257" t="s">
        <v>114</v>
      </c>
      <c r="AT86" s="257" t="s">
        <v>112</v>
      </c>
      <c r="AU86" s="257" t="s">
        <v>73</v>
      </c>
      <c r="AY86" s="257" t="s">
        <v>111</v>
      </c>
      <c r="BE86" s="369">
        <f aca="true" t="shared" si="3" ref="BE86:BE92">IF(N86="základní",J86,0)</f>
        <v>0</v>
      </c>
      <c r="BF86" s="369">
        <f aca="true" t="shared" si="4" ref="BF86:BF92">IF(N86="snížená",J86,0)</f>
        <v>0</v>
      </c>
      <c r="BG86" s="369">
        <f aca="true" t="shared" si="5" ref="BG86:BG92">IF(N86="zákl. přenesená",J86,0)</f>
        <v>0</v>
      </c>
      <c r="BH86" s="369">
        <f aca="true" t="shared" si="6" ref="BH86:BH92">IF(N86="sníž. přenesená",J86,0)</f>
        <v>0</v>
      </c>
      <c r="BI86" s="369">
        <f aca="true" t="shared" si="7" ref="BI86:BI92">IF(N86="nulová",J86,0)</f>
        <v>0</v>
      </c>
      <c r="BJ86" s="257" t="s">
        <v>72</v>
      </c>
      <c r="BK86" s="369">
        <f aca="true" t="shared" si="8" ref="BK86:BK92">ROUND(I86*H86,2)</f>
        <v>0</v>
      </c>
      <c r="BL86" s="257" t="s">
        <v>114</v>
      </c>
      <c r="BM86" s="257" t="s">
        <v>149</v>
      </c>
    </row>
    <row r="87" spans="2:65" s="269" customFormat="1" ht="25.5" customHeight="1">
      <c r="B87" s="270"/>
      <c r="C87" s="358">
        <v>2</v>
      </c>
      <c r="D87" s="358" t="s">
        <v>112</v>
      </c>
      <c r="E87" s="370" t="s">
        <v>148</v>
      </c>
      <c r="F87" s="371" t="s">
        <v>308</v>
      </c>
      <c r="G87" s="361" t="s">
        <v>132</v>
      </c>
      <c r="H87" s="372">
        <v>3</v>
      </c>
      <c r="I87" s="137">
        <v>0</v>
      </c>
      <c r="J87" s="363">
        <f aca="true" t="shared" si="9" ref="J87">ROUND(I87*H87,2)</f>
        <v>0</v>
      </c>
      <c r="K87" s="360"/>
      <c r="L87" s="364"/>
      <c r="M87" s="365"/>
      <c r="N87" s="366"/>
      <c r="O87" s="367"/>
      <c r="P87" s="367"/>
      <c r="Q87" s="367"/>
      <c r="R87" s="367"/>
      <c r="S87" s="367"/>
      <c r="T87" s="368"/>
      <c r="AR87" s="257"/>
      <c r="AT87" s="257"/>
      <c r="AU87" s="257"/>
      <c r="AY87" s="257"/>
      <c r="BE87" s="369"/>
      <c r="BF87" s="369"/>
      <c r="BG87" s="369"/>
      <c r="BH87" s="369"/>
      <c r="BI87" s="369"/>
      <c r="BJ87" s="257"/>
      <c r="BK87" s="369"/>
      <c r="BL87" s="257"/>
      <c r="BM87" s="257"/>
    </row>
    <row r="88" spans="2:65" s="269" customFormat="1" ht="25.5" customHeight="1">
      <c r="B88" s="270"/>
      <c r="C88" s="373">
        <v>3</v>
      </c>
      <c r="D88" s="373" t="s">
        <v>126</v>
      </c>
      <c r="E88" s="374" t="s">
        <v>150</v>
      </c>
      <c r="F88" s="375" t="s">
        <v>151</v>
      </c>
      <c r="G88" s="376" t="s">
        <v>132</v>
      </c>
      <c r="H88" s="377">
        <v>3</v>
      </c>
      <c r="I88" s="147">
        <v>0</v>
      </c>
      <c r="J88" s="379">
        <f aca="true" t="shared" si="10" ref="J88:J91">ROUND(I88*H88,2)</f>
        <v>0</v>
      </c>
      <c r="K88" s="380"/>
      <c r="L88" s="381"/>
      <c r="M88" s="382" t="s">
        <v>5</v>
      </c>
      <c r="N88" s="383" t="s">
        <v>37</v>
      </c>
      <c r="O88" s="367">
        <v>0</v>
      </c>
      <c r="P88" s="367">
        <f t="shared" si="0"/>
        <v>0</v>
      </c>
      <c r="Q88" s="367">
        <v>0.0013</v>
      </c>
      <c r="R88" s="367">
        <f t="shared" si="1"/>
        <v>0.0039</v>
      </c>
      <c r="S88" s="367">
        <v>0</v>
      </c>
      <c r="T88" s="368">
        <f t="shared" si="2"/>
        <v>0</v>
      </c>
      <c r="AR88" s="257" t="s">
        <v>120</v>
      </c>
      <c r="AT88" s="257" t="s">
        <v>126</v>
      </c>
      <c r="AU88" s="257" t="s">
        <v>73</v>
      </c>
      <c r="AY88" s="257" t="s">
        <v>111</v>
      </c>
      <c r="BE88" s="369">
        <f t="shared" si="3"/>
        <v>0</v>
      </c>
      <c r="BF88" s="369">
        <f t="shared" si="4"/>
        <v>0</v>
      </c>
      <c r="BG88" s="369">
        <f t="shared" si="5"/>
        <v>0</v>
      </c>
      <c r="BH88" s="369">
        <f t="shared" si="6"/>
        <v>0</v>
      </c>
      <c r="BI88" s="369">
        <f t="shared" si="7"/>
        <v>0</v>
      </c>
      <c r="BJ88" s="257" t="s">
        <v>72</v>
      </c>
      <c r="BK88" s="369">
        <f t="shared" si="8"/>
        <v>0</v>
      </c>
      <c r="BL88" s="257" t="s">
        <v>114</v>
      </c>
      <c r="BM88" s="257" t="s">
        <v>152</v>
      </c>
    </row>
    <row r="89" spans="2:65" s="269" customFormat="1" ht="19.5" customHeight="1">
      <c r="B89" s="270"/>
      <c r="C89" s="384">
        <v>4</v>
      </c>
      <c r="D89" s="384" t="s">
        <v>126</v>
      </c>
      <c r="E89" s="385"/>
      <c r="F89" s="380" t="s">
        <v>276</v>
      </c>
      <c r="G89" s="386" t="s">
        <v>132</v>
      </c>
      <c r="H89" s="387">
        <v>6</v>
      </c>
      <c r="I89" s="147">
        <v>0</v>
      </c>
      <c r="J89" s="378">
        <f aca="true" t="shared" si="11" ref="J89">ROUND(I89*H89,2)</f>
        <v>0</v>
      </c>
      <c r="K89" s="380"/>
      <c r="L89" s="381"/>
      <c r="M89" s="382"/>
      <c r="N89" s="383"/>
      <c r="O89" s="367"/>
      <c r="P89" s="367"/>
      <c r="Q89" s="367"/>
      <c r="R89" s="367"/>
      <c r="S89" s="367"/>
      <c r="T89" s="368"/>
      <c r="AR89" s="257"/>
      <c r="AT89" s="257"/>
      <c r="AU89" s="257"/>
      <c r="AY89" s="257"/>
      <c r="BE89" s="369"/>
      <c r="BF89" s="369"/>
      <c r="BG89" s="369"/>
      <c r="BH89" s="369"/>
      <c r="BI89" s="369"/>
      <c r="BJ89" s="257"/>
      <c r="BK89" s="369"/>
      <c r="BL89" s="257"/>
      <c r="BM89" s="257"/>
    </row>
    <row r="90" spans="2:65" s="269" customFormat="1" ht="25.5" customHeight="1">
      <c r="B90" s="270"/>
      <c r="C90" s="358">
        <v>5</v>
      </c>
      <c r="D90" s="358" t="s">
        <v>112</v>
      </c>
      <c r="E90" s="370" t="s">
        <v>153</v>
      </c>
      <c r="F90" s="360" t="s">
        <v>154</v>
      </c>
      <c r="G90" s="361" t="s">
        <v>113</v>
      </c>
      <c r="H90" s="372">
        <v>5</v>
      </c>
      <c r="I90" s="137">
        <v>0</v>
      </c>
      <c r="J90" s="363">
        <f t="shared" si="10"/>
        <v>0</v>
      </c>
      <c r="K90" s="360"/>
      <c r="L90" s="364"/>
      <c r="M90" s="365" t="s">
        <v>5</v>
      </c>
      <c r="N90" s="366" t="s">
        <v>37</v>
      </c>
      <c r="O90" s="367">
        <v>0.119</v>
      </c>
      <c r="P90" s="367">
        <f t="shared" si="0"/>
        <v>0.595</v>
      </c>
      <c r="Q90" s="367">
        <v>0.0016</v>
      </c>
      <c r="R90" s="367">
        <f t="shared" si="1"/>
        <v>0.008</v>
      </c>
      <c r="S90" s="367">
        <v>0</v>
      </c>
      <c r="T90" s="368">
        <f t="shared" si="2"/>
        <v>0</v>
      </c>
      <c r="AR90" s="257" t="s">
        <v>114</v>
      </c>
      <c r="AT90" s="257" t="s">
        <v>112</v>
      </c>
      <c r="AU90" s="257" t="s">
        <v>73</v>
      </c>
      <c r="AY90" s="257" t="s">
        <v>111</v>
      </c>
      <c r="BE90" s="369">
        <f t="shared" si="3"/>
        <v>0</v>
      </c>
      <c r="BF90" s="369">
        <f t="shared" si="4"/>
        <v>0</v>
      </c>
      <c r="BG90" s="369">
        <f t="shared" si="5"/>
        <v>0</v>
      </c>
      <c r="BH90" s="369">
        <f t="shared" si="6"/>
        <v>0</v>
      </c>
      <c r="BI90" s="369">
        <f t="shared" si="7"/>
        <v>0</v>
      </c>
      <c r="BJ90" s="257" t="s">
        <v>72</v>
      </c>
      <c r="BK90" s="369">
        <f t="shared" si="8"/>
        <v>0</v>
      </c>
      <c r="BL90" s="257" t="s">
        <v>114</v>
      </c>
      <c r="BM90" s="257" t="s">
        <v>155</v>
      </c>
    </row>
    <row r="91" spans="2:65" s="269" customFormat="1" ht="25.5" customHeight="1">
      <c r="B91" s="270"/>
      <c r="C91" s="358">
        <v>6</v>
      </c>
      <c r="D91" s="358" t="s">
        <v>112</v>
      </c>
      <c r="E91" s="370" t="s">
        <v>156</v>
      </c>
      <c r="F91" s="360" t="s">
        <v>157</v>
      </c>
      <c r="G91" s="361" t="s">
        <v>113</v>
      </c>
      <c r="H91" s="372">
        <v>5</v>
      </c>
      <c r="I91" s="137">
        <v>0</v>
      </c>
      <c r="J91" s="363">
        <f t="shared" si="10"/>
        <v>0</v>
      </c>
      <c r="K91" s="360"/>
      <c r="L91" s="270"/>
      <c r="M91" s="365" t="s">
        <v>5</v>
      </c>
      <c r="N91" s="366" t="s">
        <v>37</v>
      </c>
      <c r="O91" s="367">
        <v>0.083</v>
      </c>
      <c r="P91" s="367">
        <f t="shared" si="0"/>
        <v>0.41500000000000004</v>
      </c>
      <c r="Q91" s="367">
        <v>1E-05</v>
      </c>
      <c r="R91" s="367">
        <f t="shared" si="1"/>
        <v>5E-05</v>
      </c>
      <c r="S91" s="367">
        <v>0</v>
      </c>
      <c r="T91" s="368">
        <f t="shared" si="2"/>
        <v>0</v>
      </c>
      <c r="AR91" s="257" t="s">
        <v>114</v>
      </c>
      <c r="AT91" s="257" t="s">
        <v>112</v>
      </c>
      <c r="AU91" s="257" t="s">
        <v>73</v>
      </c>
      <c r="AY91" s="257" t="s">
        <v>111</v>
      </c>
      <c r="BE91" s="369">
        <f t="shared" si="3"/>
        <v>0</v>
      </c>
      <c r="BF91" s="369">
        <f t="shared" si="4"/>
        <v>0</v>
      </c>
      <c r="BG91" s="369">
        <f t="shared" si="5"/>
        <v>0</v>
      </c>
      <c r="BH91" s="369">
        <f t="shared" si="6"/>
        <v>0</v>
      </c>
      <c r="BI91" s="369">
        <f t="shared" si="7"/>
        <v>0</v>
      </c>
      <c r="BJ91" s="257" t="s">
        <v>72</v>
      </c>
      <c r="BK91" s="369">
        <f t="shared" si="8"/>
        <v>0</v>
      </c>
      <c r="BL91" s="257" t="s">
        <v>114</v>
      </c>
      <c r="BM91" s="257" t="s">
        <v>158</v>
      </c>
    </row>
    <row r="92" spans="2:65" s="269" customFormat="1" ht="20.25" customHeight="1" hidden="1">
      <c r="B92" s="270"/>
      <c r="C92" s="358"/>
      <c r="D92" s="358"/>
      <c r="E92" s="370"/>
      <c r="F92" s="360"/>
      <c r="G92" s="361"/>
      <c r="H92" s="362"/>
      <c r="I92" s="363"/>
      <c r="J92" s="363"/>
      <c r="K92" s="360"/>
      <c r="L92" s="270"/>
      <c r="M92" s="365" t="s">
        <v>5</v>
      </c>
      <c r="N92" s="366" t="s">
        <v>37</v>
      </c>
      <c r="O92" s="367">
        <v>0.557</v>
      </c>
      <c r="P92" s="367">
        <f t="shared" si="0"/>
        <v>0</v>
      </c>
      <c r="Q92" s="367">
        <v>0</v>
      </c>
      <c r="R92" s="367">
        <f t="shared" si="1"/>
        <v>0</v>
      </c>
      <c r="S92" s="367">
        <v>0.082</v>
      </c>
      <c r="T92" s="368">
        <f t="shared" si="2"/>
        <v>0</v>
      </c>
      <c r="AR92" s="257" t="s">
        <v>114</v>
      </c>
      <c r="AT92" s="257" t="s">
        <v>112</v>
      </c>
      <c r="AU92" s="257" t="s">
        <v>73</v>
      </c>
      <c r="AY92" s="257" t="s">
        <v>111</v>
      </c>
      <c r="BE92" s="369">
        <f t="shared" si="3"/>
        <v>0</v>
      </c>
      <c r="BF92" s="369">
        <f t="shared" si="4"/>
        <v>0</v>
      </c>
      <c r="BG92" s="369">
        <f t="shared" si="5"/>
        <v>0</v>
      </c>
      <c r="BH92" s="369">
        <f t="shared" si="6"/>
        <v>0</v>
      </c>
      <c r="BI92" s="369">
        <f t="shared" si="7"/>
        <v>0</v>
      </c>
      <c r="BJ92" s="257" t="s">
        <v>72</v>
      </c>
      <c r="BK92" s="369">
        <f t="shared" si="8"/>
        <v>0</v>
      </c>
      <c r="BL92" s="257" t="s">
        <v>114</v>
      </c>
      <c r="BM92" s="257" t="s">
        <v>159</v>
      </c>
    </row>
    <row r="93" spans="2:63" s="346" customFormat="1" ht="29.85" customHeight="1">
      <c r="B93" s="345"/>
      <c r="D93" s="347" t="s">
        <v>65</v>
      </c>
      <c r="E93" s="388" t="s">
        <v>133</v>
      </c>
      <c r="F93" s="356" t="s">
        <v>134</v>
      </c>
      <c r="J93" s="357">
        <f>SUM(J94:J96)</f>
        <v>0</v>
      </c>
      <c r="L93" s="345"/>
      <c r="M93" s="350"/>
      <c r="N93" s="351"/>
      <c r="O93" s="351"/>
      <c r="P93" s="352">
        <f>SUM(P94:P95)</f>
        <v>0</v>
      </c>
      <c r="Q93" s="351"/>
      <c r="R93" s="352">
        <f>SUM(R94:R95)</f>
        <v>0</v>
      </c>
      <c r="S93" s="351"/>
      <c r="T93" s="353">
        <f>SUM(T94:T95)</f>
        <v>0</v>
      </c>
      <c r="AR93" s="347" t="s">
        <v>72</v>
      </c>
      <c r="AT93" s="354" t="s">
        <v>65</v>
      </c>
      <c r="AU93" s="354" t="s">
        <v>72</v>
      </c>
      <c r="AY93" s="347" t="s">
        <v>111</v>
      </c>
      <c r="BK93" s="355">
        <f>SUM(BK94:BK95)</f>
        <v>0</v>
      </c>
    </row>
    <row r="94" spans="2:51" s="393" customFormat="1" ht="40.5">
      <c r="B94" s="389"/>
      <c r="C94" s="358">
        <v>7</v>
      </c>
      <c r="D94" s="358" t="s">
        <v>112</v>
      </c>
      <c r="E94" s="370" t="s">
        <v>121</v>
      </c>
      <c r="F94" s="360" t="s">
        <v>122</v>
      </c>
      <c r="G94" s="361" t="s">
        <v>118</v>
      </c>
      <c r="H94" s="372">
        <v>1.5</v>
      </c>
      <c r="I94" s="137">
        <v>0</v>
      </c>
      <c r="J94" s="363">
        <f aca="true" t="shared" si="12" ref="J94:J95">ROUND(I94*H94,2)</f>
        <v>0</v>
      </c>
      <c r="K94" s="360"/>
      <c r="L94" s="389"/>
      <c r="M94" s="390"/>
      <c r="N94" s="391"/>
      <c r="O94" s="391"/>
      <c r="P94" s="391"/>
      <c r="Q94" s="391"/>
      <c r="R94" s="391"/>
      <c r="S94" s="391"/>
      <c r="T94" s="392"/>
      <c r="AT94" s="394"/>
      <c r="AU94" s="394"/>
      <c r="AY94" s="394"/>
    </row>
    <row r="95" spans="2:51" s="393" customFormat="1" ht="40.5">
      <c r="B95" s="389"/>
      <c r="C95" s="358">
        <v>8</v>
      </c>
      <c r="D95" s="358" t="s">
        <v>112</v>
      </c>
      <c r="E95" s="370" t="s">
        <v>124</v>
      </c>
      <c r="F95" s="360" t="s">
        <v>125</v>
      </c>
      <c r="G95" s="361" t="s">
        <v>118</v>
      </c>
      <c r="H95" s="372">
        <v>7.5</v>
      </c>
      <c r="I95" s="137">
        <v>0</v>
      </c>
      <c r="J95" s="363">
        <f t="shared" si="12"/>
        <v>0</v>
      </c>
      <c r="K95" s="360"/>
      <c r="L95" s="389"/>
      <c r="M95" s="390"/>
      <c r="N95" s="391"/>
      <c r="O95" s="391"/>
      <c r="P95" s="391"/>
      <c r="Q95" s="391"/>
      <c r="R95" s="391"/>
      <c r="S95" s="391"/>
      <c r="T95" s="392"/>
      <c r="AT95" s="394"/>
      <c r="AU95" s="394"/>
      <c r="AY95" s="394"/>
    </row>
    <row r="96" spans="2:65" s="269" customFormat="1" ht="16.5" customHeight="1">
      <c r="B96" s="270"/>
      <c r="C96" s="358">
        <v>9</v>
      </c>
      <c r="D96" s="358" t="s">
        <v>112</v>
      </c>
      <c r="E96" s="370" t="s">
        <v>128</v>
      </c>
      <c r="F96" s="360" t="s">
        <v>129</v>
      </c>
      <c r="G96" s="361" t="s">
        <v>127</v>
      </c>
      <c r="H96" s="372">
        <v>3</v>
      </c>
      <c r="I96" s="137">
        <v>0</v>
      </c>
      <c r="J96" s="363">
        <f>ROUND(I96*H96,2)</f>
        <v>0</v>
      </c>
      <c r="K96" s="360"/>
      <c r="L96" s="270"/>
      <c r="M96" s="395"/>
      <c r="N96" s="366"/>
      <c r="O96" s="367"/>
      <c r="P96" s="367"/>
      <c r="Q96" s="367"/>
      <c r="R96" s="367"/>
      <c r="S96" s="367"/>
      <c r="T96" s="368"/>
      <c r="AR96" s="257"/>
      <c r="AT96" s="257"/>
      <c r="AU96" s="257"/>
      <c r="AY96" s="257"/>
      <c r="BE96" s="369"/>
      <c r="BF96" s="369"/>
      <c r="BG96" s="369"/>
      <c r="BH96" s="369"/>
      <c r="BI96" s="369"/>
      <c r="BJ96" s="257"/>
      <c r="BK96" s="369"/>
      <c r="BL96" s="257"/>
      <c r="BM96" s="257"/>
    </row>
    <row r="97" spans="2:63" s="346" customFormat="1" ht="37.35" customHeight="1">
      <c r="B97" s="345"/>
      <c r="D97" s="347" t="s">
        <v>65</v>
      </c>
      <c r="E97" s="396" t="s">
        <v>126</v>
      </c>
      <c r="F97" s="348" t="s">
        <v>160</v>
      </c>
      <c r="J97" s="349">
        <f>J98+J108+J144</f>
        <v>0</v>
      </c>
      <c r="L97" s="345"/>
      <c r="M97" s="350"/>
      <c r="N97" s="351"/>
      <c r="O97" s="351"/>
      <c r="P97" s="352">
        <f>P98+P108+P144</f>
        <v>43.482949999999995</v>
      </c>
      <c r="Q97" s="351"/>
      <c r="R97" s="352">
        <f>R98+R108+R144</f>
        <v>0.8893111</v>
      </c>
      <c r="S97" s="351"/>
      <c r="T97" s="353">
        <f>T98+T108+T144</f>
        <v>0</v>
      </c>
      <c r="AR97" s="347" t="s">
        <v>115</v>
      </c>
      <c r="AT97" s="354" t="s">
        <v>65</v>
      </c>
      <c r="AU97" s="354" t="s">
        <v>66</v>
      </c>
      <c r="AY97" s="347" t="s">
        <v>111</v>
      </c>
      <c r="BK97" s="355">
        <f>BK98+BK108+BK144</f>
        <v>0</v>
      </c>
    </row>
    <row r="98" spans="2:63" s="346" customFormat="1" ht="19.9" customHeight="1">
      <c r="B98" s="345"/>
      <c r="D98" s="347" t="s">
        <v>65</v>
      </c>
      <c r="E98" s="388" t="s">
        <v>161</v>
      </c>
      <c r="F98" s="356" t="s">
        <v>162</v>
      </c>
      <c r="J98" s="357">
        <f>SUM(J99:J107)</f>
        <v>0</v>
      </c>
      <c r="L98" s="345"/>
      <c r="M98" s="350"/>
      <c r="N98" s="351"/>
      <c r="O98" s="351"/>
      <c r="P98" s="352">
        <f>SUM(P99:P107)</f>
        <v>2.944</v>
      </c>
      <c r="Q98" s="351"/>
      <c r="R98" s="352">
        <f>SUM(R99:R107)</f>
        <v>0.01398</v>
      </c>
      <c r="S98" s="351"/>
      <c r="T98" s="353">
        <f>SUM(T99:T107)</f>
        <v>0</v>
      </c>
      <c r="AR98" s="347" t="s">
        <v>115</v>
      </c>
      <c r="AT98" s="354" t="s">
        <v>65</v>
      </c>
      <c r="AU98" s="354" t="s">
        <v>72</v>
      </c>
      <c r="AY98" s="347" t="s">
        <v>111</v>
      </c>
      <c r="BK98" s="355">
        <f>SUM(BK99:BK107)</f>
        <v>0</v>
      </c>
    </row>
    <row r="99" spans="2:65" s="269" customFormat="1" ht="16.5" customHeight="1">
      <c r="B99" s="270"/>
      <c r="C99" s="358">
        <v>10</v>
      </c>
      <c r="D99" s="358" t="s">
        <v>112</v>
      </c>
      <c r="E99" s="397" t="s">
        <v>309</v>
      </c>
      <c r="F99" s="371" t="s">
        <v>310</v>
      </c>
      <c r="G99" s="361" t="s">
        <v>132</v>
      </c>
      <c r="H99" s="362">
        <v>6</v>
      </c>
      <c r="I99" s="137">
        <v>0</v>
      </c>
      <c r="J99" s="363">
        <f aca="true" t="shared" si="13" ref="J99">ROUND(I99*H99,2)</f>
        <v>0</v>
      </c>
      <c r="K99" s="360"/>
      <c r="L99" s="270"/>
      <c r="M99" s="365"/>
      <c r="N99" s="366"/>
      <c r="O99" s="367"/>
      <c r="P99" s="367"/>
      <c r="Q99" s="367"/>
      <c r="R99" s="367"/>
      <c r="S99" s="367"/>
      <c r="T99" s="368"/>
      <c r="AR99" s="257"/>
      <c r="AT99" s="257"/>
      <c r="AU99" s="257"/>
      <c r="AY99" s="257"/>
      <c r="BE99" s="369"/>
      <c r="BF99" s="369"/>
      <c r="BG99" s="369"/>
      <c r="BH99" s="369"/>
      <c r="BI99" s="369"/>
      <c r="BJ99" s="257"/>
      <c r="BK99" s="369"/>
      <c r="BL99" s="257"/>
      <c r="BM99" s="257"/>
    </row>
    <row r="100" spans="2:65" s="269" customFormat="1" ht="16.5" customHeight="1" hidden="1">
      <c r="B100" s="270"/>
      <c r="C100" s="358"/>
      <c r="D100" s="358"/>
      <c r="E100" s="370"/>
      <c r="F100" s="360"/>
      <c r="G100" s="361"/>
      <c r="H100" s="362"/>
      <c r="I100" s="137"/>
      <c r="J100" s="363"/>
      <c r="K100" s="360"/>
      <c r="L100" s="270"/>
      <c r="M100" s="365" t="s">
        <v>5</v>
      </c>
      <c r="N100" s="366" t="s">
        <v>37</v>
      </c>
      <c r="O100" s="367">
        <v>0</v>
      </c>
      <c r="P100" s="367">
        <f aca="true" t="shared" si="14" ref="P100:P107">O100*H100</f>
        <v>0</v>
      </c>
      <c r="Q100" s="367">
        <v>0</v>
      </c>
      <c r="R100" s="367">
        <f aca="true" t="shared" si="15" ref="R100:R107">Q100*H100</f>
        <v>0</v>
      </c>
      <c r="S100" s="367">
        <v>0</v>
      </c>
      <c r="T100" s="368">
        <f aca="true" t="shared" si="16" ref="T100:T107">S100*H100</f>
        <v>0</v>
      </c>
      <c r="AR100" s="257" t="s">
        <v>163</v>
      </c>
      <c r="AT100" s="257" t="s">
        <v>112</v>
      </c>
      <c r="AU100" s="257" t="s">
        <v>73</v>
      </c>
      <c r="AY100" s="257" t="s">
        <v>111</v>
      </c>
      <c r="BE100" s="369">
        <f aca="true" t="shared" si="17" ref="BE100:BE107">IF(N100="základní",J100,0)</f>
        <v>0</v>
      </c>
      <c r="BF100" s="369">
        <f aca="true" t="shared" si="18" ref="BF100:BF107">IF(N100="snížená",J100,0)</f>
        <v>0</v>
      </c>
      <c r="BG100" s="369">
        <f aca="true" t="shared" si="19" ref="BG100:BG107">IF(N100="zákl. přenesená",J100,0)</f>
        <v>0</v>
      </c>
      <c r="BH100" s="369">
        <f aca="true" t="shared" si="20" ref="BH100:BH107">IF(N100="sníž. přenesená",J100,0)</f>
        <v>0</v>
      </c>
      <c r="BI100" s="369">
        <f aca="true" t="shared" si="21" ref="BI100:BI107">IF(N100="nulová",J100,0)</f>
        <v>0</v>
      </c>
      <c r="BJ100" s="257" t="s">
        <v>72</v>
      </c>
      <c r="BK100" s="369">
        <f aca="true" t="shared" si="22" ref="BK100:BK107">ROUND(I100*H100,2)</f>
        <v>0</v>
      </c>
      <c r="BL100" s="257" t="s">
        <v>163</v>
      </c>
      <c r="BM100" s="257" t="s">
        <v>164</v>
      </c>
    </row>
    <row r="101" spans="2:65" s="269" customFormat="1" ht="16.5" customHeight="1">
      <c r="B101" s="270"/>
      <c r="C101" s="358">
        <v>11</v>
      </c>
      <c r="D101" s="358" t="s">
        <v>112</v>
      </c>
      <c r="E101" s="370" t="s">
        <v>165</v>
      </c>
      <c r="F101" s="360" t="s">
        <v>166</v>
      </c>
      <c r="G101" s="361" t="s">
        <v>132</v>
      </c>
      <c r="H101" s="362">
        <v>2</v>
      </c>
      <c r="I101" s="137">
        <v>0</v>
      </c>
      <c r="J101" s="363">
        <f aca="true" t="shared" si="23" ref="J101:J105">ROUND(I101*H101,2)</f>
        <v>0</v>
      </c>
      <c r="K101" s="360"/>
      <c r="L101" s="270"/>
      <c r="M101" s="365" t="s">
        <v>5</v>
      </c>
      <c r="N101" s="366" t="s">
        <v>37</v>
      </c>
      <c r="O101" s="367">
        <v>0</v>
      </c>
      <c r="P101" s="367">
        <f t="shared" si="14"/>
        <v>0</v>
      </c>
      <c r="Q101" s="367">
        <v>0</v>
      </c>
      <c r="R101" s="367">
        <f t="shared" si="15"/>
        <v>0</v>
      </c>
      <c r="S101" s="367">
        <v>0</v>
      </c>
      <c r="T101" s="368">
        <f t="shared" si="16"/>
        <v>0</v>
      </c>
      <c r="AR101" s="257" t="s">
        <v>163</v>
      </c>
      <c r="AT101" s="257" t="s">
        <v>112</v>
      </c>
      <c r="AU101" s="257" t="s">
        <v>73</v>
      </c>
      <c r="AY101" s="257" t="s">
        <v>111</v>
      </c>
      <c r="BE101" s="369">
        <f t="shared" si="17"/>
        <v>0</v>
      </c>
      <c r="BF101" s="369">
        <f t="shared" si="18"/>
        <v>0</v>
      </c>
      <c r="BG101" s="369">
        <f t="shared" si="19"/>
        <v>0</v>
      </c>
      <c r="BH101" s="369">
        <f t="shared" si="20"/>
        <v>0</v>
      </c>
      <c r="BI101" s="369">
        <f t="shared" si="21"/>
        <v>0</v>
      </c>
      <c r="BJ101" s="257" t="s">
        <v>72</v>
      </c>
      <c r="BK101" s="369">
        <f t="shared" si="22"/>
        <v>0</v>
      </c>
      <c r="BL101" s="257" t="s">
        <v>163</v>
      </c>
      <c r="BM101" s="257" t="s">
        <v>167</v>
      </c>
    </row>
    <row r="102" spans="2:65" s="269" customFormat="1" ht="16.5" customHeight="1">
      <c r="B102" s="270"/>
      <c r="C102" s="358">
        <v>12</v>
      </c>
      <c r="D102" s="358" t="s">
        <v>112</v>
      </c>
      <c r="E102" s="370" t="s">
        <v>168</v>
      </c>
      <c r="F102" s="371" t="s">
        <v>277</v>
      </c>
      <c r="G102" s="361" t="s">
        <v>117</v>
      </c>
      <c r="H102" s="372">
        <v>40</v>
      </c>
      <c r="I102" s="137">
        <v>0</v>
      </c>
      <c r="J102" s="363">
        <f aca="true" t="shared" si="24" ref="J102:J103">ROUND(I102*H102,2)</f>
        <v>0</v>
      </c>
      <c r="K102" s="360"/>
      <c r="L102" s="270"/>
      <c r="M102" s="365"/>
      <c r="N102" s="366"/>
      <c r="O102" s="367"/>
      <c r="P102" s="367"/>
      <c r="Q102" s="367"/>
      <c r="R102" s="367"/>
      <c r="S102" s="367"/>
      <c r="T102" s="368"/>
      <c r="AR102" s="257"/>
      <c r="AT102" s="257"/>
      <c r="AU102" s="257"/>
      <c r="AY102" s="257"/>
      <c r="BE102" s="369"/>
      <c r="BF102" s="369"/>
      <c r="BG102" s="369"/>
      <c r="BH102" s="369"/>
      <c r="BI102" s="369"/>
      <c r="BJ102" s="257"/>
      <c r="BK102" s="369"/>
      <c r="BL102" s="257"/>
      <c r="BM102" s="257"/>
    </row>
    <row r="103" spans="2:65" s="269" customFormat="1" ht="16.5" customHeight="1">
      <c r="B103" s="270"/>
      <c r="C103" s="358">
        <v>13</v>
      </c>
      <c r="D103" s="358" t="s">
        <v>112</v>
      </c>
      <c r="E103" s="370" t="s">
        <v>169</v>
      </c>
      <c r="F103" s="371" t="s">
        <v>278</v>
      </c>
      <c r="G103" s="361" t="s">
        <v>132</v>
      </c>
      <c r="H103" s="362">
        <v>7</v>
      </c>
      <c r="I103" s="137">
        <v>0</v>
      </c>
      <c r="J103" s="363">
        <f t="shared" si="24"/>
        <v>0</v>
      </c>
      <c r="K103" s="360"/>
      <c r="L103" s="270"/>
      <c r="M103" s="365"/>
      <c r="N103" s="366"/>
      <c r="O103" s="367"/>
      <c r="P103" s="367"/>
      <c r="Q103" s="367"/>
      <c r="R103" s="367"/>
      <c r="S103" s="367"/>
      <c r="T103" s="368"/>
      <c r="AR103" s="257"/>
      <c r="AT103" s="257"/>
      <c r="AU103" s="257"/>
      <c r="AY103" s="257"/>
      <c r="BE103" s="369"/>
      <c r="BF103" s="369"/>
      <c r="BG103" s="369"/>
      <c r="BH103" s="369"/>
      <c r="BI103" s="369"/>
      <c r="BJ103" s="257"/>
      <c r="BK103" s="369"/>
      <c r="BL103" s="257"/>
      <c r="BM103" s="257"/>
    </row>
    <row r="104" spans="2:65" s="269" customFormat="1" ht="38.25" customHeight="1">
      <c r="B104" s="270"/>
      <c r="C104" s="358">
        <v>14</v>
      </c>
      <c r="D104" s="358" t="s">
        <v>112</v>
      </c>
      <c r="E104" s="370" t="s">
        <v>170</v>
      </c>
      <c r="F104" s="360" t="s">
        <v>171</v>
      </c>
      <c r="G104" s="361" t="s">
        <v>117</v>
      </c>
      <c r="H104" s="362">
        <v>27</v>
      </c>
      <c r="I104" s="137">
        <v>0</v>
      </c>
      <c r="J104" s="363">
        <f t="shared" si="23"/>
        <v>0</v>
      </c>
      <c r="K104" s="360"/>
      <c r="L104" s="270"/>
      <c r="M104" s="365" t="s">
        <v>5</v>
      </c>
      <c r="N104" s="366" t="s">
        <v>37</v>
      </c>
      <c r="O104" s="367">
        <v>0.046</v>
      </c>
      <c r="P104" s="367">
        <f t="shared" si="14"/>
        <v>1.242</v>
      </c>
      <c r="Q104" s="367">
        <v>0</v>
      </c>
      <c r="R104" s="367">
        <f t="shared" si="15"/>
        <v>0</v>
      </c>
      <c r="S104" s="367">
        <v>0</v>
      </c>
      <c r="T104" s="368">
        <f t="shared" si="16"/>
        <v>0</v>
      </c>
      <c r="AR104" s="257" t="s">
        <v>163</v>
      </c>
      <c r="AT104" s="257" t="s">
        <v>112</v>
      </c>
      <c r="AU104" s="257" t="s">
        <v>73</v>
      </c>
      <c r="AY104" s="257" t="s">
        <v>111</v>
      </c>
      <c r="BE104" s="369">
        <f t="shared" si="17"/>
        <v>0</v>
      </c>
      <c r="BF104" s="369">
        <f t="shared" si="18"/>
        <v>0</v>
      </c>
      <c r="BG104" s="369">
        <f t="shared" si="19"/>
        <v>0</v>
      </c>
      <c r="BH104" s="369">
        <f t="shared" si="20"/>
        <v>0</v>
      </c>
      <c r="BI104" s="369">
        <f t="shared" si="21"/>
        <v>0</v>
      </c>
      <c r="BJ104" s="257" t="s">
        <v>72</v>
      </c>
      <c r="BK104" s="369">
        <f t="shared" si="22"/>
        <v>0</v>
      </c>
      <c r="BL104" s="257" t="s">
        <v>163</v>
      </c>
      <c r="BM104" s="257" t="s">
        <v>172</v>
      </c>
    </row>
    <row r="105" spans="2:65" s="269" customFormat="1" ht="16.5" customHeight="1">
      <c r="B105" s="270"/>
      <c r="C105" s="384">
        <v>15</v>
      </c>
      <c r="D105" s="384" t="s">
        <v>126</v>
      </c>
      <c r="E105" s="385" t="s">
        <v>173</v>
      </c>
      <c r="F105" s="380" t="s">
        <v>174</v>
      </c>
      <c r="G105" s="386" t="s">
        <v>117</v>
      </c>
      <c r="H105" s="387">
        <v>27</v>
      </c>
      <c r="I105" s="147">
        <v>0</v>
      </c>
      <c r="J105" s="378">
        <f t="shared" si="23"/>
        <v>0</v>
      </c>
      <c r="K105" s="380"/>
      <c r="L105" s="381"/>
      <c r="M105" s="382" t="s">
        <v>5</v>
      </c>
      <c r="N105" s="383" t="s">
        <v>37</v>
      </c>
      <c r="O105" s="367">
        <v>0</v>
      </c>
      <c r="P105" s="367">
        <f t="shared" si="14"/>
        <v>0</v>
      </c>
      <c r="Q105" s="367">
        <v>0.00023</v>
      </c>
      <c r="R105" s="367">
        <f t="shared" si="15"/>
        <v>0.00621</v>
      </c>
      <c r="S105" s="367">
        <v>0</v>
      </c>
      <c r="T105" s="368">
        <f t="shared" si="16"/>
        <v>0</v>
      </c>
      <c r="AR105" s="257" t="s">
        <v>175</v>
      </c>
      <c r="AT105" s="257" t="s">
        <v>126</v>
      </c>
      <c r="AU105" s="257" t="s">
        <v>73</v>
      </c>
      <c r="AY105" s="257" t="s">
        <v>111</v>
      </c>
      <c r="BE105" s="369">
        <f t="shared" si="17"/>
        <v>0</v>
      </c>
      <c r="BF105" s="369">
        <f t="shared" si="18"/>
        <v>0</v>
      </c>
      <c r="BG105" s="369">
        <f t="shared" si="19"/>
        <v>0</v>
      </c>
      <c r="BH105" s="369">
        <f t="shared" si="20"/>
        <v>0</v>
      </c>
      <c r="BI105" s="369">
        <f t="shared" si="21"/>
        <v>0</v>
      </c>
      <c r="BJ105" s="257" t="s">
        <v>72</v>
      </c>
      <c r="BK105" s="369">
        <f t="shared" si="22"/>
        <v>0</v>
      </c>
      <c r="BL105" s="257" t="s">
        <v>175</v>
      </c>
      <c r="BM105" s="257" t="s">
        <v>176</v>
      </c>
    </row>
    <row r="106" spans="2:65" s="269" customFormat="1" ht="38.25" customHeight="1">
      <c r="B106" s="270"/>
      <c r="C106" s="358">
        <v>16</v>
      </c>
      <c r="D106" s="358" t="s">
        <v>112</v>
      </c>
      <c r="E106" s="370" t="s">
        <v>179</v>
      </c>
      <c r="F106" s="371" t="s">
        <v>311</v>
      </c>
      <c r="G106" s="361" t="s">
        <v>117</v>
      </c>
      <c r="H106" s="362">
        <v>37</v>
      </c>
      <c r="I106" s="137">
        <v>0</v>
      </c>
      <c r="J106" s="363">
        <f aca="true" t="shared" si="25" ref="J106:J107">ROUND(I106*H106,2)</f>
        <v>0</v>
      </c>
      <c r="K106" s="380"/>
      <c r="L106" s="270"/>
      <c r="M106" s="365" t="s">
        <v>5</v>
      </c>
      <c r="N106" s="366" t="s">
        <v>37</v>
      </c>
      <c r="O106" s="367">
        <v>0.046</v>
      </c>
      <c r="P106" s="367">
        <f t="shared" si="14"/>
        <v>1.702</v>
      </c>
      <c r="Q106" s="367">
        <v>0</v>
      </c>
      <c r="R106" s="367">
        <f t="shared" si="15"/>
        <v>0</v>
      </c>
      <c r="S106" s="367">
        <v>0</v>
      </c>
      <c r="T106" s="368">
        <f t="shared" si="16"/>
        <v>0</v>
      </c>
      <c r="AR106" s="257" t="s">
        <v>163</v>
      </c>
      <c r="AT106" s="257" t="s">
        <v>112</v>
      </c>
      <c r="AU106" s="257" t="s">
        <v>73</v>
      </c>
      <c r="AY106" s="257" t="s">
        <v>111</v>
      </c>
      <c r="BE106" s="369">
        <f t="shared" si="17"/>
        <v>0</v>
      </c>
      <c r="BF106" s="369">
        <f t="shared" si="18"/>
        <v>0</v>
      </c>
      <c r="BG106" s="369">
        <f t="shared" si="19"/>
        <v>0</v>
      </c>
      <c r="BH106" s="369">
        <f t="shared" si="20"/>
        <v>0</v>
      </c>
      <c r="BI106" s="369">
        <f t="shared" si="21"/>
        <v>0</v>
      </c>
      <c r="BJ106" s="257" t="s">
        <v>72</v>
      </c>
      <c r="BK106" s="369">
        <f t="shared" si="22"/>
        <v>0</v>
      </c>
      <c r="BL106" s="257" t="s">
        <v>163</v>
      </c>
      <c r="BM106" s="257" t="s">
        <v>177</v>
      </c>
    </row>
    <row r="107" spans="2:65" s="269" customFormat="1" ht="16.5" customHeight="1">
      <c r="B107" s="270"/>
      <c r="C107" s="384">
        <v>17</v>
      </c>
      <c r="D107" s="384" t="s">
        <v>126</v>
      </c>
      <c r="E107" s="385" t="s">
        <v>180</v>
      </c>
      <c r="F107" s="375" t="s">
        <v>312</v>
      </c>
      <c r="G107" s="386" t="s">
        <v>117</v>
      </c>
      <c r="H107" s="387">
        <v>37</v>
      </c>
      <c r="I107" s="147">
        <v>0</v>
      </c>
      <c r="J107" s="378">
        <f t="shared" si="25"/>
        <v>0</v>
      </c>
      <c r="K107" s="380"/>
      <c r="L107" s="381"/>
      <c r="M107" s="382" t="s">
        <v>5</v>
      </c>
      <c r="N107" s="383" t="s">
        <v>37</v>
      </c>
      <c r="O107" s="367">
        <v>0</v>
      </c>
      <c r="P107" s="367">
        <f t="shared" si="14"/>
        <v>0</v>
      </c>
      <c r="Q107" s="367">
        <v>0.00021</v>
      </c>
      <c r="R107" s="367">
        <f t="shared" si="15"/>
        <v>0.00777</v>
      </c>
      <c r="S107" s="367">
        <v>0</v>
      </c>
      <c r="T107" s="368">
        <f t="shared" si="16"/>
        <v>0</v>
      </c>
      <c r="AR107" s="257" t="s">
        <v>175</v>
      </c>
      <c r="AT107" s="257" t="s">
        <v>126</v>
      </c>
      <c r="AU107" s="257" t="s">
        <v>73</v>
      </c>
      <c r="AY107" s="257" t="s">
        <v>111</v>
      </c>
      <c r="BE107" s="369">
        <f t="shared" si="17"/>
        <v>0</v>
      </c>
      <c r="BF107" s="369">
        <f t="shared" si="18"/>
        <v>0</v>
      </c>
      <c r="BG107" s="369">
        <f t="shared" si="19"/>
        <v>0</v>
      </c>
      <c r="BH107" s="369">
        <f t="shared" si="20"/>
        <v>0</v>
      </c>
      <c r="BI107" s="369">
        <f t="shared" si="21"/>
        <v>0</v>
      </c>
      <c r="BJ107" s="257" t="s">
        <v>72</v>
      </c>
      <c r="BK107" s="369">
        <f t="shared" si="22"/>
        <v>0</v>
      </c>
      <c r="BL107" s="257" t="s">
        <v>175</v>
      </c>
      <c r="BM107" s="257" t="s">
        <v>178</v>
      </c>
    </row>
    <row r="108" spans="2:63" s="346" customFormat="1" ht="29.85" customHeight="1">
      <c r="B108" s="345"/>
      <c r="D108" s="347" t="s">
        <v>65</v>
      </c>
      <c r="E108" s="388" t="s">
        <v>181</v>
      </c>
      <c r="F108" s="356" t="s">
        <v>182</v>
      </c>
      <c r="J108" s="357">
        <f>SUM(J111:J143)</f>
        <v>0</v>
      </c>
      <c r="L108" s="345"/>
      <c r="M108" s="350"/>
      <c r="N108" s="351"/>
      <c r="O108" s="351"/>
      <c r="P108" s="352">
        <f>SUM(P109:P143)</f>
        <v>11.3</v>
      </c>
      <c r="Q108" s="351"/>
      <c r="R108" s="352">
        <f>SUM(R109:R143)</f>
        <v>0.85689</v>
      </c>
      <c r="S108" s="351"/>
      <c r="T108" s="353">
        <f>SUM(T109:T143)</f>
        <v>0</v>
      </c>
      <c r="AR108" s="347" t="s">
        <v>115</v>
      </c>
      <c r="AT108" s="354" t="s">
        <v>65</v>
      </c>
      <c r="AU108" s="354" t="s">
        <v>72</v>
      </c>
      <c r="AY108" s="347" t="s">
        <v>111</v>
      </c>
      <c r="BK108" s="355">
        <f>SUM(BK109:BK143)</f>
        <v>0</v>
      </c>
    </row>
    <row r="109" spans="2:65" s="269" customFormat="1" ht="25.5" customHeight="1" hidden="1">
      <c r="B109" s="270"/>
      <c r="C109" s="358"/>
      <c r="D109" s="358"/>
      <c r="E109" s="370"/>
      <c r="F109" s="360"/>
      <c r="G109" s="361"/>
      <c r="H109" s="362"/>
      <c r="I109" s="363"/>
      <c r="J109" s="363"/>
      <c r="K109" s="360"/>
      <c r="L109" s="270"/>
      <c r="M109" s="365" t="s">
        <v>5</v>
      </c>
      <c r="N109" s="366" t="s">
        <v>37</v>
      </c>
      <c r="O109" s="367">
        <v>0</v>
      </c>
      <c r="P109" s="367">
        <f aca="true" t="shared" si="26" ref="P109:P143">O109*H109</f>
        <v>0</v>
      </c>
      <c r="Q109" s="367">
        <v>0</v>
      </c>
      <c r="R109" s="367">
        <f aca="true" t="shared" si="27" ref="R109:R143">Q109*H109</f>
        <v>0</v>
      </c>
      <c r="S109" s="367">
        <v>0</v>
      </c>
      <c r="T109" s="368">
        <f aca="true" t="shared" si="28" ref="T109:T143">S109*H109</f>
        <v>0</v>
      </c>
      <c r="AR109" s="257" t="s">
        <v>163</v>
      </c>
      <c r="AT109" s="257" t="s">
        <v>112</v>
      </c>
      <c r="AU109" s="257" t="s">
        <v>73</v>
      </c>
      <c r="AY109" s="257" t="s">
        <v>111</v>
      </c>
      <c r="BE109" s="369">
        <f aca="true" t="shared" si="29" ref="BE109:BE143">IF(N109="základní",J109,0)</f>
        <v>0</v>
      </c>
      <c r="BF109" s="369">
        <f aca="true" t="shared" si="30" ref="BF109:BF143">IF(N109="snížená",J109,0)</f>
        <v>0</v>
      </c>
      <c r="BG109" s="369">
        <f aca="true" t="shared" si="31" ref="BG109:BG143">IF(N109="zákl. přenesená",J109,0)</f>
        <v>0</v>
      </c>
      <c r="BH109" s="369">
        <f aca="true" t="shared" si="32" ref="BH109:BH143">IF(N109="sníž. přenesená",J109,0)</f>
        <v>0</v>
      </c>
      <c r="BI109" s="369">
        <f aca="true" t="shared" si="33" ref="BI109:BI143">IF(N109="nulová",J109,0)</f>
        <v>0</v>
      </c>
      <c r="BJ109" s="257" t="s">
        <v>72</v>
      </c>
      <c r="BK109" s="369">
        <f aca="true" t="shared" si="34" ref="BK109:BK143">ROUND(I109*H109,2)</f>
        <v>0</v>
      </c>
      <c r="BL109" s="257" t="s">
        <v>163</v>
      </c>
      <c r="BM109" s="257" t="s">
        <v>183</v>
      </c>
    </row>
    <row r="110" spans="2:65" s="269" customFormat="1" ht="16.5" customHeight="1" hidden="1">
      <c r="B110" s="270"/>
      <c r="C110" s="358"/>
      <c r="D110" s="358"/>
      <c r="E110" s="370"/>
      <c r="F110" s="360"/>
      <c r="G110" s="361"/>
      <c r="H110" s="362"/>
      <c r="I110" s="363"/>
      <c r="J110" s="363"/>
      <c r="K110" s="360"/>
      <c r="L110" s="270"/>
      <c r="M110" s="365" t="s">
        <v>5</v>
      </c>
      <c r="N110" s="366" t="s">
        <v>37</v>
      </c>
      <c r="O110" s="367">
        <v>0</v>
      </c>
      <c r="P110" s="367">
        <f t="shared" si="26"/>
        <v>0</v>
      </c>
      <c r="Q110" s="367">
        <v>0</v>
      </c>
      <c r="R110" s="367">
        <f t="shared" si="27"/>
        <v>0</v>
      </c>
      <c r="S110" s="367">
        <v>0</v>
      </c>
      <c r="T110" s="368">
        <f t="shared" si="28"/>
        <v>0</v>
      </c>
      <c r="AR110" s="257" t="s">
        <v>163</v>
      </c>
      <c r="AT110" s="257" t="s">
        <v>112</v>
      </c>
      <c r="AU110" s="257" t="s">
        <v>73</v>
      </c>
      <c r="AY110" s="257" t="s">
        <v>111</v>
      </c>
      <c r="BE110" s="369">
        <f t="shared" si="29"/>
        <v>0</v>
      </c>
      <c r="BF110" s="369">
        <f t="shared" si="30"/>
        <v>0</v>
      </c>
      <c r="BG110" s="369">
        <f t="shared" si="31"/>
        <v>0</v>
      </c>
      <c r="BH110" s="369">
        <f t="shared" si="32"/>
        <v>0</v>
      </c>
      <c r="BI110" s="369">
        <f t="shared" si="33"/>
        <v>0</v>
      </c>
      <c r="BJ110" s="257" t="s">
        <v>72</v>
      </c>
      <c r="BK110" s="369">
        <f t="shared" si="34"/>
        <v>0</v>
      </c>
      <c r="BL110" s="257" t="s">
        <v>163</v>
      </c>
      <c r="BM110" s="257" t="s">
        <v>184</v>
      </c>
    </row>
    <row r="111" spans="2:65" s="269" customFormat="1" ht="16.5" customHeight="1" hidden="1">
      <c r="B111" s="270"/>
      <c r="C111" s="398"/>
      <c r="D111" s="398"/>
      <c r="E111" s="370"/>
      <c r="F111" s="399"/>
      <c r="G111" s="400"/>
      <c r="H111" s="372"/>
      <c r="I111" s="401"/>
      <c r="J111" s="401"/>
      <c r="K111" s="360"/>
      <c r="L111" s="270"/>
      <c r="M111" s="365" t="s">
        <v>5</v>
      </c>
      <c r="N111" s="366" t="s">
        <v>37</v>
      </c>
      <c r="O111" s="367">
        <v>0</v>
      </c>
      <c r="P111" s="367">
        <f t="shared" si="26"/>
        <v>0</v>
      </c>
      <c r="Q111" s="367">
        <v>0</v>
      </c>
      <c r="R111" s="367">
        <f t="shared" si="27"/>
        <v>0</v>
      </c>
      <c r="S111" s="367">
        <v>0</v>
      </c>
      <c r="T111" s="368">
        <f t="shared" si="28"/>
        <v>0</v>
      </c>
      <c r="AR111" s="257" t="s">
        <v>163</v>
      </c>
      <c r="AT111" s="257" t="s">
        <v>112</v>
      </c>
      <c r="AU111" s="257" t="s">
        <v>73</v>
      </c>
      <c r="AY111" s="257" t="s">
        <v>111</v>
      </c>
      <c r="BE111" s="369">
        <f t="shared" si="29"/>
        <v>0</v>
      </c>
      <c r="BF111" s="369">
        <f t="shared" si="30"/>
        <v>0</v>
      </c>
      <c r="BG111" s="369">
        <f t="shared" si="31"/>
        <v>0</v>
      </c>
      <c r="BH111" s="369">
        <f t="shared" si="32"/>
        <v>0</v>
      </c>
      <c r="BI111" s="369">
        <f t="shared" si="33"/>
        <v>0</v>
      </c>
      <c r="BJ111" s="257" t="s">
        <v>72</v>
      </c>
      <c r="BK111" s="369">
        <f t="shared" si="34"/>
        <v>0</v>
      </c>
      <c r="BL111" s="257" t="s">
        <v>163</v>
      </c>
      <c r="BM111" s="257" t="s">
        <v>187</v>
      </c>
    </row>
    <row r="112" spans="2:65" s="269" customFormat="1" ht="16.5" customHeight="1" hidden="1">
      <c r="B112" s="270"/>
      <c r="C112" s="398"/>
      <c r="D112" s="398"/>
      <c r="E112" s="370"/>
      <c r="F112" s="402"/>
      <c r="G112" s="400"/>
      <c r="H112" s="372"/>
      <c r="I112" s="401"/>
      <c r="J112" s="401"/>
      <c r="K112" s="360"/>
      <c r="L112" s="270"/>
      <c r="M112" s="365" t="s">
        <v>5</v>
      </c>
      <c r="N112" s="366" t="s">
        <v>37</v>
      </c>
      <c r="O112" s="367">
        <v>0</v>
      </c>
      <c r="P112" s="367">
        <f t="shared" si="26"/>
        <v>0</v>
      </c>
      <c r="Q112" s="367">
        <v>0</v>
      </c>
      <c r="R112" s="367">
        <f t="shared" si="27"/>
        <v>0</v>
      </c>
      <c r="S112" s="367">
        <v>0</v>
      </c>
      <c r="T112" s="368">
        <f t="shared" si="28"/>
        <v>0</v>
      </c>
      <c r="AR112" s="257" t="s">
        <v>163</v>
      </c>
      <c r="AT112" s="257" t="s">
        <v>112</v>
      </c>
      <c r="AU112" s="257" t="s">
        <v>73</v>
      </c>
      <c r="AY112" s="257" t="s">
        <v>111</v>
      </c>
      <c r="BE112" s="369">
        <f t="shared" si="29"/>
        <v>0</v>
      </c>
      <c r="BF112" s="369">
        <f t="shared" si="30"/>
        <v>0</v>
      </c>
      <c r="BG112" s="369">
        <f t="shared" si="31"/>
        <v>0</v>
      </c>
      <c r="BH112" s="369">
        <f t="shared" si="32"/>
        <v>0</v>
      </c>
      <c r="BI112" s="369">
        <f t="shared" si="33"/>
        <v>0</v>
      </c>
      <c r="BJ112" s="257" t="s">
        <v>72</v>
      </c>
      <c r="BK112" s="369">
        <f t="shared" si="34"/>
        <v>0</v>
      </c>
      <c r="BL112" s="257" t="s">
        <v>163</v>
      </c>
      <c r="BM112" s="257" t="s">
        <v>189</v>
      </c>
    </row>
    <row r="113" spans="2:65" s="269" customFormat="1" ht="16.5" customHeight="1" hidden="1">
      <c r="B113" s="270"/>
      <c r="C113" s="398"/>
      <c r="D113" s="398"/>
      <c r="E113" s="370"/>
      <c r="F113" s="402"/>
      <c r="G113" s="400"/>
      <c r="H113" s="372"/>
      <c r="I113" s="401"/>
      <c r="J113" s="401"/>
      <c r="K113" s="360"/>
      <c r="L113" s="270"/>
      <c r="M113" s="365"/>
      <c r="N113" s="366"/>
      <c r="O113" s="367"/>
      <c r="P113" s="367"/>
      <c r="Q113" s="367"/>
      <c r="R113" s="367"/>
      <c r="S113" s="367"/>
      <c r="T113" s="368"/>
      <c r="AR113" s="257"/>
      <c r="AT113" s="257"/>
      <c r="AU113" s="257"/>
      <c r="AY113" s="257"/>
      <c r="BE113" s="369"/>
      <c r="BF113" s="369"/>
      <c r="BG113" s="369"/>
      <c r="BH113" s="369"/>
      <c r="BI113" s="369"/>
      <c r="BJ113" s="257"/>
      <c r="BK113" s="369"/>
      <c r="BL113" s="257"/>
      <c r="BM113" s="257"/>
    </row>
    <row r="114" spans="2:65" s="269" customFormat="1" ht="25.5" customHeight="1">
      <c r="B114" s="270"/>
      <c r="C114" s="358">
        <v>18</v>
      </c>
      <c r="D114" s="358" t="s">
        <v>112</v>
      </c>
      <c r="E114" s="370" t="s">
        <v>191</v>
      </c>
      <c r="F114" s="371" t="s">
        <v>314</v>
      </c>
      <c r="G114" s="361" t="s">
        <v>132</v>
      </c>
      <c r="H114" s="362">
        <v>1</v>
      </c>
      <c r="I114" s="137">
        <v>0</v>
      </c>
      <c r="J114" s="363">
        <f aca="true" t="shared" si="35" ref="J114:J137">ROUND(I114*H114,2)</f>
        <v>0</v>
      </c>
      <c r="K114" s="360"/>
      <c r="L114" s="270"/>
      <c r="M114" s="365" t="s">
        <v>5</v>
      </c>
      <c r="N114" s="366" t="s">
        <v>37</v>
      </c>
      <c r="O114" s="367">
        <v>2.7</v>
      </c>
      <c r="P114" s="367">
        <f t="shared" si="26"/>
        <v>2.7</v>
      </c>
      <c r="Q114" s="367">
        <v>0.28679</v>
      </c>
      <c r="R114" s="367">
        <f t="shared" si="27"/>
        <v>0.28679</v>
      </c>
      <c r="S114" s="367">
        <v>0</v>
      </c>
      <c r="T114" s="368">
        <f t="shared" si="28"/>
        <v>0</v>
      </c>
      <c r="AR114" s="257" t="s">
        <v>163</v>
      </c>
      <c r="AT114" s="257" t="s">
        <v>112</v>
      </c>
      <c r="AU114" s="257" t="s">
        <v>73</v>
      </c>
      <c r="AY114" s="257" t="s">
        <v>111</v>
      </c>
      <c r="BE114" s="369">
        <f t="shared" si="29"/>
        <v>0</v>
      </c>
      <c r="BF114" s="369">
        <f t="shared" si="30"/>
        <v>0</v>
      </c>
      <c r="BG114" s="369">
        <f t="shared" si="31"/>
        <v>0</v>
      </c>
      <c r="BH114" s="369">
        <f t="shared" si="32"/>
        <v>0</v>
      </c>
      <c r="BI114" s="369">
        <f t="shared" si="33"/>
        <v>0</v>
      </c>
      <c r="BJ114" s="257" t="s">
        <v>72</v>
      </c>
      <c r="BK114" s="369">
        <f t="shared" si="34"/>
        <v>0</v>
      </c>
      <c r="BL114" s="257" t="s">
        <v>163</v>
      </c>
      <c r="BM114" s="257" t="s">
        <v>192</v>
      </c>
    </row>
    <row r="115" spans="2:65" s="269" customFormat="1" ht="16.5" customHeight="1">
      <c r="B115" s="270"/>
      <c r="C115" s="384">
        <v>19</v>
      </c>
      <c r="D115" s="384" t="s">
        <v>126</v>
      </c>
      <c r="E115" s="385" t="s">
        <v>193</v>
      </c>
      <c r="F115" s="380" t="s">
        <v>315</v>
      </c>
      <c r="G115" s="386" t="s">
        <v>132</v>
      </c>
      <c r="H115" s="387">
        <v>1</v>
      </c>
      <c r="I115" s="147">
        <v>0</v>
      </c>
      <c r="J115" s="378">
        <f t="shared" si="35"/>
        <v>0</v>
      </c>
      <c r="K115" s="380"/>
      <c r="L115" s="381"/>
      <c r="M115" s="382" t="s">
        <v>5</v>
      </c>
      <c r="N115" s="383" t="s">
        <v>37</v>
      </c>
      <c r="O115" s="367">
        <v>0</v>
      </c>
      <c r="P115" s="367">
        <f t="shared" si="26"/>
        <v>0</v>
      </c>
      <c r="Q115" s="367">
        <v>0</v>
      </c>
      <c r="R115" s="367">
        <f t="shared" si="27"/>
        <v>0</v>
      </c>
      <c r="S115" s="367">
        <v>0</v>
      </c>
      <c r="T115" s="368">
        <f t="shared" si="28"/>
        <v>0</v>
      </c>
      <c r="AR115" s="257" t="s">
        <v>190</v>
      </c>
      <c r="AT115" s="257" t="s">
        <v>126</v>
      </c>
      <c r="AU115" s="257" t="s">
        <v>73</v>
      </c>
      <c r="AY115" s="257" t="s">
        <v>111</v>
      </c>
      <c r="BE115" s="369">
        <f t="shared" si="29"/>
        <v>0</v>
      </c>
      <c r="BF115" s="369">
        <f t="shared" si="30"/>
        <v>0</v>
      </c>
      <c r="BG115" s="369">
        <f t="shared" si="31"/>
        <v>0</v>
      </c>
      <c r="BH115" s="369">
        <f t="shared" si="32"/>
        <v>0</v>
      </c>
      <c r="BI115" s="369">
        <f t="shared" si="33"/>
        <v>0</v>
      </c>
      <c r="BJ115" s="257" t="s">
        <v>72</v>
      </c>
      <c r="BK115" s="369">
        <f t="shared" si="34"/>
        <v>0</v>
      </c>
      <c r="BL115" s="257" t="s">
        <v>163</v>
      </c>
      <c r="BM115" s="257" t="s">
        <v>194</v>
      </c>
    </row>
    <row r="116" spans="2:65" s="269" customFormat="1" ht="16.5" customHeight="1">
      <c r="B116" s="270"/>
      <c r="C116" s="398">
        <v>20</v>
      </c>
      <c r="D116" s="358" t="s">
        <v>112</v>
      </c>
      <c r="E116" s="370" t="s">
        <v>195</v>
      </c>
      <c r="F116" s="371" t="s">
        <v>299</v>
      </c>
      <c r="G116" s="361" t="s">
        <v>132</v>
      </c>
      <c r="H116" s="362">
        <v>3</v>
      </c>
      <c r="I116" s="137">
        <v>0</v>
      </c>
      <c r="J116" s="363">
        <f t="shared" si="35"/>
        <v>0</v>
      </c>
      <c r="K116" s="360"/>
      <c r="L116" s="270"/>
      <c r="M116" s="365" t="s">
        <v>5</v>
      </c>
      <c r="N116" s="366" t="s">
        <v>37</v>
      </c>
      <c r="O116" s="367">
        <v>0</v>
      </c>
      <c r="P116" s="367">
        <f t="shared" si="26"/>
        <v>0</v>
      </c>
      <c r="Q116" s="367">
        <v>0</v>
      </c>
      <c r="R116" s="367">
        <f t="shared" si="27"/>
        <v>0</v>
      </c>
      <c r="S116" s="367">
        <v>0</v>
      </c>
      <c r="T116" s="368">
        <f t="shared" si="28"/>
        <v>0</v>
      </c>
      <c r="AR116" s="257" t="s">
        <v>163</v>
      </c>
      <c r="AT116" s="257" t="s">
        <v>112</v>
      </c>
      <c r="AU116" s="257" t="s">
        <v>73</v>
      </c>
      <c r="AY116" s="257" t="s">
        <v>111</v>
      </c>
      <c r="BE116" s="369">
        <f t="shared" si="29"/>
        <v>0</v>
      </c>
      <c r="BF116" s="369">
        <f t="shared" si="30"/>
        <v>0</v>
      </c>
      <c r="BG116" s="369">
        <f t="shared" si="31"/>
        <v>0</v>
      </c>
      <c r="BH116" s="369">
        <f t="shared" si="32"/>
        <v>0</v>
      </c>
      <c r="BI116" s="369">
        <f t="shared" si="33"/>
        <v>0</v>
      </c>
      <c r="BJ116" s="257" t="s">
        <v>72</v>
      </c>
      <c r="BK116" s="369">
        <f t="shared" si="34"/>
        <v>0</v>
      </c>
      <c r="BL116" s="257" t="s">
        <v>163</v>
      </c>
      <c r="BM116" s="257" t="s">
        <v>196</v>
      </c>
    </row>
    <row r="117" spans="2:65" s="269" customFormat="1" ht="16.5" customHeight="1">
      <c r="B117" s="270"/>
      <c r="C117" s="384">
        <v>21</v>
      </c>
      <c r="D117" s="384" t="s">
        <v>126</v>
      </c>
      <c r="E117" s="385" t="s">
        <v>197</v>
      </c>
      <c r="F117" s="403" t="s">
        <v>297</v>
      </c>
      <c r="G117" s="386" t="s">
        <v>132</v>
      </c>
      <c r="H117" s="387">
        <v>3</v>
      </c>
      <c r="I117" s="147">
        <v>0</v>
      </c>
      <c r="J117" s="378">
        <f t="shared" si="35"/>
        <v>0</v>
      </c>
      <c r="K117" s="380"/>
      <c r="L117" s="270"/>
      <c r="M117" s="382" t="s">
        <v>5</v>
      </c>
      <c r="N117" s="383" t="s">
        <v>37</v>
      </c>
      <c r="O117" s="367">
        <v>0</v>
      </c>
      <c r="P117" s="367">
        <f t="shared" si="26"/>
        <v>0</v>
      </c>
      <c r="Q117" s="367">
        <v>0</v>
      </c>
      <c r="R117" s="367">
        <f t="shared" si="27"/>
        <v>0</v>
      </c>
      <c r="S117" s="367">
        <v>0</v>
      </c>
      <c r="T117" s="368">
        <f t="shared" si="28"/>
        <v>0</v>
      </c>
      <c r="AR117" s="257" t="s">
        <v>190</v>
      </c>
      <c r="AT117" s="257" t="s">
        <v>126</v>
      </c>
      <c r="AU117" s="257" t="s">
        <v>73</v>
      </c>
      <c r="AY117" s="257" t="s">
        <v>111</v>
      </c>
      <c r="BE117" s="369">
        <f t="shared" si="29"/>
        <v>0</v>
      </c>
      <c r="BF117" s="369">
        <f t="shared" si="30"/>
        <v>0</v>
      </c>
      <c r="BG117" s="369">
        <f t="shared" si="31"/>
        <v>0</v>
      </c>
      <c r="BH117" s="369">
        <f t="shared" si="32"/>
        <v>0</v>
      </c>
      <c r="BI117" s="369">
        <f t="shared" si="33"/>
        <v>0</v>
      </c>
      <c r="BJ117" s="257" t="s">
        <v>72</v>
      </c>
      <c r="BK117" s="369">
        <f t="shared" si="34"/>
        <v>0</v>
      </c>
      <c r="BL117" s="257" t="s">
        <v>163</v>
      </c>
      <c r="BM117" s="257" t="s">
        <v>198</v>
      </c>
    </row>
    <row r="118" spans="2:65" s="269" customFormat="1" ht="16.5" customHeight="1">
      <c r="B118" s="270"/>
      <c r="C118" s="384">
        <v>22</v>
      </c>
      <c r="D118" s="384" t="s">
        <v>126</v>
      </c>
      <c r="E118" s="402"/>
      <c r="F118" s="403" t="s">
        <v>302</v>
      </c>
      <c r="G118" s="386" t="s">
        <v>132</v>
      </c>
      <c r="H118" s="387">
        <v>6</v>
      </c>
      <c r="I118" s="147">
        <v>0</v>
      </c>
      <c r="J118" s="378">
        <f aca="true" t="shared" si="36" ref="J118:J119">ROUND(I118*H118,2)</f>
        <v>0</v>
      </c>
      <c r="K118" s="380"/>
      <c r="L118" s="270"/>
      <c r="M118" s="382"/>
      <c r="N118" s="383"/>
      <c r="O118" s="367"/>
      <c r="P118" s="367"/>
      <c r="Q118" s="367"/>
      <c r="R118" s="367"/>
      <c r="S118" s="367"/>
      <c r="T118" s="368"/>
      <c r="AR118" s="257"/>
      <c r="AT118" s="257"/>
      <c r="AU118" s="257"/>
      <c r="AY118" s="257"/>
      <c r="BE118" s="369"/>
      <c r="BF118" s="369"/>
      <c r="BG118" s="369"/>
      <c r="BH118" s="369"/>
      <c r="BI118" s="369"/>
      <c r="BJ118" s="257"/>
      <c r="BK118" s="369"/>
      <c r="BL118" s="257"/>
      <c r="BM118" s="257"/>
    </row>
    <row r="119" spans="2:65" s="269" customFormat="1" ht="16.5" customHeight="1">
      <c r="B119" s="270"/>
      <c r="C119" s="384">
        <v>23</v>
      </c>
      <c r="D119" s="384" t="s">
        <v>126</v>
      </c>
      <c r="E119" s="402"/>
      <c r="F119" s="403" t="s">
        <v>284</v>
      </c>
      <c r="G119" s="386" t="s">
        <v>303</v>
      </c>
      <c r="H119" s="387">
        <v>3</v>
      </c>
      <c r="I119" s="147">
        <v>0</v>
      </c>
      <c r="J119" s="378">
        <f t="shared" si="36"/>
        <v>0</v>
      </c>
      <c r="K119" s="380"/>
      <c r="L119" s="270"/>
      <c r="M119" s="382"/>
      <c r="N119" s="383"/>
      <c r="O119" s="367"/>
      <c r="P119" s="367"/>
      <c r="Q119" s="367"/>
      <c r="R119" s="367"/>
      <c r="S119" s="367"/>
      <c r="T119" s="368"/>
      <c r="AR119" s="257"/>
      <c r="AT119" s="257"/>
      <c r="AU119" s="257"/>
      <c r="AY119" s="257"/>
      <c r="BE119" s="369"/>
      <c r="BF119" s="369"/>
      <c r="BG119" s="369"/>
      <c r="BH119" s="369"/>
      <c r="BI119" s="369"/>
      <c r="BJ119" s="257"/>
      <c r="BK119" s="369"/>
      <c r="BL119" s="257"/>
      <c r="BM119" s="257"/>
    </row>
    <row r="120" spans="2:65" s="269" customFormat="1" ht="16.5" customHeight="1">
      <c r="B120" s="270"/>
      <c r="C120" s="358">
        <v>24</v>
      </c>
      <c r="D120" s="358" t="s">
        <v>112</v>
      </c>
      <c r="E120" s="370" t="s">
        <v>199</v>
      </c>
      <c r="F120" s="360" t="s">
        <v>200</v>
      </c>
      <c r="G120" s="361" t="s">
        <v>132</v>
      </c>
      <c r="H120" s="362">
        <v>2</v>
      </c>
      <c r="I120" s="137">
        <v>0</v>
      </c>
      <c r="J120" s="363">
        <f t="shared" si="35"/>
        <v>0</v>
      </c>
      <c r="K120" s="360"/>
      <c r="L120" s="270"/>
      <c r="M120" s="365" t="s">
        <v>5</v>
      </c>
      <c r="N120" s="366" t="s">
        <v>37</v>
      </c>
      <c r="O120" s="367">
        <v>0</v>
      </c>
      <c r="P120" s="367">
        <f t="shared" si="26"/>
        <v>0</v>
      </c>
      <c r="Q120" s="367">
        <v>0</v>
      </c>
      <c r="R120" s="367">
        <f t="shared" si="27"/>
        <v>0</v>
      </c>
      <c r="S120" s="367">
        <v>0</v>
      </c>
      <c r="T120" s="368">
        <f t="shared" si="28"/>
        <v>0</v>
      </c>
      <c r="AR120" s="257" t="s">
        <v>163</v>
      </c>
      <c r="AT120" s="257" t="s">
        <v>112</v>
      </c>
      <c r="AU120" s="257" t="s">
        <v>73</v>
      </c>
      <c r="AY120" s="257" t="s">
        <v>111</v>
      </c>
      <c r="BE120" s="369">
        <f t="shared" si="29"/>
        <v>0</v>
      </c>
      <c r="BF120" s="369">
        <f t="shared" si="30"/>
        <v>0</v>
      </c>
      <c r="BG120" s="369">
        <f t="shared" si="31"/>
        <v>0</v>
      </c>
      <c r="BH120" s="369">
        <f t="shared" si="32"/>
        <v>0</v>
      </c>
      <c r="BI120" s="369">
        <f t="shared" si="33"/>
        <v>0</v>
      </c>
      <c r="BJ120" s="257" t="s">
        <v>72</v>
      </c>
      <c r="BK120" s="369">
        <f t="shared" si="34"/>
        <v>0</v>
      </c>
      <c r="BL120" s="257" t="s">
        <v>163</v>
      </c>
      <c r="BM120" s="257" t="s">
        <v>201</v>
      </c>
    </row>
    <row r="121" spans="2:65" s="269" customFormat="1" ht="16.5" customHeight="1">
      <c r="B121" s="270"/>
      <c r="C121" s="384">
        <v>25</v>
      </c>
      <c r="D121" s="384" t="s">
        <v>126</v>
      </c>
      <c r="E121" s="385" t="s">
        <v>202</v>
      </c>
      <c r="F121" s="380" t="s">
        <v>298</v>
      </c>
      <c r="G121" s="386" t="s">
        <v>132</v>
      </c>
      <c r="H121" s="387">
        <v>2</v>
      </c>
      <c r="I121" s="147">
        <v>0</v>
      </c>
      <c r="J121" s="378">
        <f t="shared" si="35"/>
        <v>0</v>
      </c>
      <c r="K121" s="380"/>
      <c r="L121" s="270"/>
      <c r="M121" s="382" t="s">
        <v>5</v>
      </c>
      <c r="N121" s="383" t="s">
        <v>37</v>
      </c>
      <c r="O121" s="367">
        <v>0</v>
      </c>
      <c r="P121" s="367">
        <f t="shared" si="26"/>
        <v>0</v>
      </c>
      <c r="Q121" s="367">
        <v>0</v>
      </c>
      <c r="R121" s="367">
        <f t="shared" si="27"/>
        <v>0</v>
      </c>
      <c r="S121" s="367">
        <v>0</v>
      </c>
      <c r="T121" s="368">
        <f t="shared" si="28"/>
        <v>0</v>
      </c>
      <c r="AR121" s="257" t="s">
        <v>190</v>
      </c>
      <c r="AT121" s="257" t="s">
        <v>126</v>
      </c>
      <c r="AU121" s="257" t="s">
        <v>73</v>
      </c>
      <c r="AY121" s="257" t="s">
        <v>111</v>
      </c>
      <c r="BE121" s="369">
        <f t="shared" si="29"/>
        <v>0</v>
      </c>
      <c r="BF121" s="369">
        <f t="shared" si="30"/>
        <v>0</v>
      </c>
      <c r="BG121" s="369">
        <f t="shared" si="31"/>
        <v>0</v>
      </c>
      <c r="BH121" s="369">
        <f t="shared" si="32"/>
        <v>0</v>
      </c>
      <c r="BI121" s="369">
        <f t="shared" si="33"/>
        <v>0</v>
      </c>
      <c r="BJ121" s="257" t="s">
        <v>72</v>
      </c>
      <c r="BK121" s="369">
        <f t="shared" si="34"/>
        <v>0</v>
      </c>
      <c r="BL121" s="257" t="s">
        <v>163</v>
      </c>
      <c r="BM121" s="257" t="s">
        <v>203</v>
      </c>
    </row>
    <row r="122" spans="2:65" s="269" customFormat="1" ht="16.5" customHeight="1">
      <c r="B122" s="270"/>
      <c r="C122" s="384">
        <v>26</v>
      </c>
      <c r="D122" s="384" t="s">
        <v>126</v>
      </c>
      <c r="E122" s="370"/>
      <c r="F122" s="380" t="s">
        <v>283</v>
      </c>
      <c r="G122" s="386" t="s">
        <v>132</v>
      </c>
      <c r="H122" s="387">
        <v>2</v>
      </c>
      <c r="I122" s="147">
        <v>0</v>
      </c>
      <c r="J122" s="378">
        <f aca="true" t="shared" si="37" ref="J122:J123">ROUND(I122*H122,2)</f>
        <v>0</v>
      </c>
      <c r="K122" s="360"/>
      <c r="L122" s="270"/>
      <c r="M122" s="365" t="s">
        <v>5</v>
      </c>
      <c r="N122" s="366" t="s">
        <v>37</v>
      </c>
      <c r="O122" s="367">
        <v>0</v>
      </c>
      <c r="P122" s="367">
        <f t="shared" si="26"/>
        <v>0</v>
      </c>
      <c r="Q122" s="367">
        <v>0</v>
      </c>
      <c r="R122" s="367">
        <f t="shared" si="27"/>
        <v>0</v>
      </c>
      <c r="S122" s="367">
        <v>0</v>
      </c>
      <c r="T122" s="368">
        <f t="shared" si="28"/>
        <v>0</v>
      </c>
      <c r="AR122" s="257" t="s">
        <v>163</v>
      </c>
      <c r="AT122" s="257" t="s">
        <v>112</v>
      </c>
      <c r="AU122" s="257" t="s">
        <v>73</v>
      </c>
      <c r="AY122" s="257" t="s">
        <v>111</v>
      </c>
      <c r="BE122" s="369">
        <f t="shared" si="29"/>
        <v>0</v>
      </c>
      <c r="BF122" s="369">
        <f t="shared" si="30"/>
        <v>0</v>
      </c>
      <c r="BG122" s="369">
        <f t="shared" si="31"/>
        <v>0</v>
      </c>
      <c r="BH122" s="369">
        <f t="shared" si="32"/>
        <v>0</v>
      </c>
      <c r="BI122" s="369">
        <f t="shared" si="33"/>
        <v>0</v>
      </c>
      <c r="BJ122" s="257" t="s">
        <v>72</v>
      </c>
      <c r="BK122" s="369">
        <f t="shared" si="34"/>
        <v>0</v>
      </c>
      <c r="BL122" s="257" t="s">
        <v>163</v>
      </c>
      <c r="BM122" s="257" t="s">
        <v>204</v>
      </c>
    </row>
    <row r="123" spans="2:65" s="269" customFormat="1" ht="16.5" customHeight="1">
      <c r="B123" s="270"/>
      <c r="C123" s="384">
        <v>27</v>
      </c>
      <c r="D123" s="384" t="s">
        <v>126</v>
      </c>
      <c r="E123" s="385"/>
      <c r="F123" s="380" t="s">
        <v>283</v>
      </c>
      <c r="G123" s="386" t="s">
        <v>132</v>
      </c>
      <c r="H123" s="387">
        <v>2</v>
      </c>
      <c r="I123" s="147">
        <v>0</v>
      </c>
      <c r="J123" s="378">
        <f t="shared" si="37"/>
        <v>0</v>
      </c>
      <c r="K123" s="380"/>
      <c r="L123" s="270"/>
      <c r="M123" s="382" t="s">
        <v>5</v>
      </c>
      <c r="N123" s="383" t="s">
        <v>37</v>
      </c>
      <c r="O123" s="367">
        <v>0</v>
      </c>
      <c r="P123" s="367">
        <f t="shared" si="26"/>
        <v>0</v>
      </c>
      <c r="Q123" s="367">
        <v>0</v>
      </c>
      <c r="R123" s="367">
        <f t="shared" si="27"/>
        <v>0</v>
      </c>
      <c r="S123" s="367">
        <v>0</v>
      </c>
      <c r="T123" s="368">
        <f t="shared" si="28"/>
        <v>0</v>
      </c>
      <c r="AR123" s="257" t="s">
        <v>190</v>
      </c>
      <c r="AT123" s="257" t="s">
        <v>126</v>
      </c>
      <c r="AU123" s="257" t="s">
        <v>73</v>
      </c>
      <c r="AY123" s="257" t="s">
        <v>111</v>
      </c>
      <c r="BE123" s="369">
        <f t="shared" si="29"/>
        <v>0</v>
      </c>
      <c r="BF123" s="369">
        <f t="shared" si="30"/>
        <v>0</v>
      </c>
      <c r="BG123" s="369">
        <f t="shared" si="31"/>
        <v>0</v>
      </c>
      <c r="BH123" s="369">
        <f t="shared" si="32"/>
        <v>0</v>
      </c>
      <c r="BI123" s="369">
        <f t="shared" si="33"/>
        <v>0</v>
      </c>
      <c r="BJ123" s="257" t="s">
        <v>72</v>
      </c>
      <c r="BK123" s="369">
        <f t="shared" si="34"/>
        <v>0</v>
      </c>
      <c r="BL123" s="257" t="s">
        <v>163</v>
      </c>
      <c r="BM123" s="257" t="s">
        <v>205</v>
      </c>
    </row>
    <row r="124" spans="2:65" s="269" customFormat="1" ht="16.5" customHeight="1" hidden="1">
      <c r="B124" s="270"/>
      <c r="C124" s="358"/>
      <c r="D124" s="384" t="s">
        <v>126</v>
      </c>
      <c r="E124" s="370"/>
      <c r="F124" s="360"/>
      <c r="G124" s="361"/>
      <c r="H124" s="362"/>
      <c r="I124" s="137"/>
      <c r="J124" s="363"/>
      <c r="K124" s="360"/>
      <c r="L124" s="270"/>
      <c r="M124" s="365" t="s">
        <v>5</v>
      </c>
      <c r="N124" s="366" t="s">
        <v>37</v>
      </c>
      <c r="O124" s="367">
        <v>0</v>
      </c>
      <c r="P124" s="367">
        <f t="shared" si="26"/>
        <v>0</v>
      </c>
      <c r="Q124" s="367">
        <v>0</v>
      </c>
      <c r="R124" s="367">
        <f t="shared" si="27"/>
        <v>0</v>
      </c>
      <c r="S124" s="367">
        <v>0</v>
      </c>
      <c r="T124" s="368">
        <f t="shared" si="28"/>
        <v>0</v>
      </c>
      <c r="AR124" s="257" t="s">
        <v>163</v>
      </c>
      <c r="AT124" s="257" t="s">
        <v>112</v>
      </c>
      <c r="AU124" s="257" t="s">
        <v>73</v>
      </c>
      <c r="AY124" s="257" t="s">
        <v>111</v>
      </c>
      <c r="BE124" s="369">
        <f t="shared" si="29"/>
        <v>0</v>
      </c>
      <c r="BF124" s="369">
        <f t="shared" si="30"/>
        <v>0</v>
      </c>
      <c r="BG124" s="369">
        <f t="shared" si="31"/>
        <v>0</v>
      </c>
      <c r="BH124" s="369">
        <f t="shared" si="32"/>
        <v>0</v>
      </c>
      <c r="BI124" s="369">
        <f t="shared" si="33"/>
        <v>0</v>
      </c>
      <c r="BJ124" s="257" t="s">
        <v>72</v>
      </c>
      <c r="BK124" s="369">
        <f t="shared" si="34"/>
        <v>0</v>
      </c>
      <c r="BL124" s="257" t="s">
        <v>163</v>
      </c>
      <c r="BM124" s="257" t="s">
        <v>206</v>
      </c>
    </row>
    <row r="125" spans="2:65" s="269" customFormat="1" ht="16.5" customHeight="1" hidden="1">
      <c r="B125" s="270"/>
      <c r="C125" s="384"/>
      <c r="D125" s="384" t="s">
        <v>126</v>
      </c>
      <c r="E125" s="385"/>
      <c r="F125" s="404"/>
      <c r="G125" s="386"/>
      <c r="H125" s="387"/>
      <c r="I125" s="147"/>
      <c r="J125" s="378"/>
      <c r="K125" s="380"/>
      <c r="L125" s="270"/>
      <c r="M125" s="382" t="s">
        <v>5</v>
      </c>
      <c r="N125" s="383" t="s">
        <v>37</v>
      </c>
      <c r="O125" s="367">
        <v>0</v>
      </c>
      <c r="P125" s="367">
        <f t="shared" si="26"/>
        <v>0</v>
      </c>
      <c r="Q125" s="367">
        <v>0</v>
      </c>
      <c r="R125" s="367">
        <f t="shared" si="27"/>
        <v>0</v>
      </c>
      <c r="S125" s="367">
        <v>0</v>
      </c>
      <c r="T125" s="368">
        <f t="shared" si="28"/>
        <v>0</v>
      </c>
      <c r="AR125" s="257" t="s">
        <v>190</v>
      </c>
      <c r="AT125" s="257" t="s">
        <v>126</v>
      </c>
      <c r="AU125" s="257" t="s">
        <v>73</v>
      </c>
      <c r="AY125" s="257" t="s">
        <v>111</v>
      </c>
      <c r="BE125" s="369">
        <f t="shared" si="29"/>
        <v>0</v>
      </c>
      <c r="BF125" s="369">
        <f t="shared" si="30"/>
        <v>0</v>
      </c>
      <c r="BG125" s="369">
        <f t="shared" si="31"/>
        <v>0</v>
      </c>
      <c r="BH125" s="369">
        <f t="shared" si="32"/>
        <v>0</v>
      </c>
      <c r="BI125" s="369">
        <f t="shared" si="33"/>
        <v>0</v>
      </c>
      <c r="BJ125" s="257" t="s">
        <v>72</v>
      </c>
      <c r="BK125" s="369">
        <f t="shared" si="34"/>
        <v>0</v>
      </c>
      <c r="BL125" s="257" t="s">
        <v>163</v>
      </c>
      <c r="BM125" s="257" t="s">
        <v>207</v>
      </c>
    </row>
    <row r="126" spans="2:65" s="269" customFormat="1" ht="16.5" customHeight="1">
      <c r="B126" s="270"/>
      <c r="C126" s="384">
        <v>28</v>
      </c>
      <c r="D126" s="384" t="s">
        <v>126</v>
      </c>
      <c r="E126" s="385"/>
      <c r="F126" s="380" t="s">
        <v>301</v>
      </c>
      <c r="G126" s="386" t="s">
        <v>132</v>
      </c>
      <c r="H126" s="387">
        <v>4</v>
      </c>
      <c r="I126" s="147">
        <v>0</v>
      </c>
      <c r="J126" s="378">
        <f aca="true" t="shared" si="38" ref="J126:J129">ROUND(I126*H126,2)</f>
        <v>0</v>
      </c>
      <c r="K126" s="380"/>
      <c r="L126" s="270"/>
      <c r="M126" s="382"/>
      <c r="N126" s="383"/>
      <c r="O126" s="367"/>
      <c r="P126" s="367"/>
      <c r="Q126" s="367"/>
      <c r="R126" s="367"/>
      <c r="S126" s="367"/>
      <c r="T126" s="368"/>
      <c r="AR126" s="257"/>
      <c r="AT126" s="257"/>
      <c r="AU126" s="257"/>
      <c r="AY126" s="257"/>
      <c r="BE126" s="369"/>
      <c r="BF126" s="369"/>
      <c r="BG126" s="369"/>
      <c r="BH126" s="369"/>
      <c r="BI126" s="369"/>
      <c r="BJ126" s="257"/>
      <c r="BK126" s="369"/>
      <c r="BL126" s="257"/>
      <c r="BM126" s="257"/>
    </row>
    <row r="127" spans="2:65" s="269" customFormat="1" ht="16.5" customHeight="1">
      <c r="B127" s="270"/>
      <c r="C127" s="384">
        <v>29</v>
      </c>
      <c r="D127" s="384" t="s">
        <v>126</v>
      </c>
      <c r="E127" s="385"/>
      <c r="F127" s="380" t="s">
        <v>284</v>
      </c>
      <c r="G127" s="386" t="s">
        <v>303</v>
      </c>
      <c r="H127" s="387">
        <v>2</v>
      </c>
      <c r="I127" s="147">
        <v>0</v>
      </c>
      <c r="J127" s="378">
        <f t="shared" si="38"/>
        <v>0</v>
      </c>
      <c r="K127" s="380"/>
      <c r="L127" s="270"/>
      <c r="M127" s="382"/>
      <c r="N127" s="383"/>
      <c r="O127" s="367"/>
      <c r="P127" s="367"/>
      <c r="Q127" s="367"/>
      <c r="R127" s="367"/>
      <c r="S127" s="367"/>
      <c r="T127" s="368"/>
      <c r="AR127" s="257"/>
      <c r="AT127" s="257"/>
      <c r="AU127" s="257"/>
      <c r="AY127" s="257"/>
      <c r="BE127" s="369"/>
      <c r="BF127" s="369"/>
      <c r="BG127" s="369"/>
      <c r="BH127" s="369"/>
      <c r="BI127" s="369"/>
      <c r="BJ127" s="257"/>
      <c r="BK127" s="369"/>
      <c r="BL127" s="257"/>
      <c r="BM127" s="257"/>
    </row>
    <row r="128" spans="2:65" s="269" customFormat="1" ht="16.5" customHeight="1">
      <c r="B128" s="270"/>
      <c r="C128" s="358">
        <v>30</v>
      </c>
      <c r="D128" s="358" t="s">
        <v>112</v>
      </c>
      <c r="E128" s="370" t="s">
        <v>285</v>
      </c>
      <c r="F128" s="360" t="s">
        <v>286</v>
      </c>
      <c r="G128" s="361" t="s">
        <v>132</v>
      </c>
      <c r="H128" s="362">
        <v>0.3</v>
      </c>
      <c r="I128" s="137">
        <v>0</v>
      </c>
      <c r="J128" s="363">
        <f t="shared" si="38"/>
        <v>0</v>
      </c>
      <c r="K128" s="380"/>
      <c r="L128" s="270"/>
      <c r="M128" s="382"/>
      <c r="N128" s="383"/>
      <c r="O128" s="367"/>
      <c r="P128" s="367"/>
      <c r="Q128" s="367"/>
      <c r="R128" s="367"/>
      <c r="S128" s="367"/>
      <c r="T128" s="368"/>
      <c r="AR128" s="257"/>
      <c r="AT128" s="257"/>
      <c r="AU128" s="257"/>
      <c r="AY128" s="257"/>
      <c r="BE128" s="369"/>
      <c r="BF128" s="369"/>
      <c r="BG128" s="369"/>
      <c r="BH128" s="369"/>
      <c r="BI128" s="369"/>
      <c r="BJ128" s="257"/>
      <c r="BK128" s="369"/>
      <c r="BL128" s="257"/>
      <c r="BM128" s="257"/>
    </row>
    <row r="129" spans="2:65" s="269" customFormat="1" ht="16.5" customHeight="1">
      <c r="B129" s="270"/>
      <c r="C129" s="358">
        <v>31</v>
      </c>
      <c r="D129" s="358" t="s">
        <v>112</v>
      </c>
      <c r="E129" s="370" t="s">
        <v>287</v>
      </c>
      <c r="F129" s="360" t="s">
        <v>288</v>
      </c>
      <c r="G129" s="361" t="s">
        <v>132</v>
      </c>
      <c r="H129" s="362">
        <v>0.15</v>
      </c>
      <c r="I129" s="137">
        <v>0</v>
      </c>
      <c r="J129" s="363">
        <f t="shared" si="38"/>
        <v>0</v>
      </c>
      <c r="K129" s="380"/>
      <c r="L129" s="270"/>
      <c r="M129" s="382"/>
      <c r="N129" s="383"/>
      <c r="O129" s="367"/>
      <c r="P129" s="367"/>
      <c r="Q129" s="367"/>
      <c r="R129" s="367"/>
      <c r="S129" s="367"/>
      <c r="T129" s="368"/>
      <c r="AR129" s="257"/>
      <c r="AT129" s="257"/>
      <c r="AU129" s="257"/>
      <c r="AY129" s="257"/>
      <c r="BE129" s="369"/>
      <c r="BF129" s="369"/>
      <c r="BG129" s="369"/>
      <c r="BH129" s="369"/>
      <c r="BI129" s="369"/>
      <c r="BJ129" s="257"/>
      <c r="BK129" s="369"/>
      <c r="BL129" s="257"/>
      <c r="BM129" s="257"/>
    </row>
    <row r="130" spans="2:65" s="269" customFormat="1" ht="16.5" customHeight="1">
      <c r="B130" s="270"/>
      <c r="C130" s="358">
        <v>32</v>
      </c>
      <c r="D130" s="358" t="s">
        <v>112</v>
      </c>
      <c r="E130" s="370" t="s">
        <v>279</v>
      </c>
      <c r="F130" s="359" t="s">
        <v>280</v>
      </c>
      <c r="G130" s="361" t="s">
        <v>132</v>
      </c>
      <c r="H130" s="362">
        <v>4</v>
      </c>
      <c r="I130" s="137">
        <v>0</v>
      </c>
      <c r="J130" s="363">
        <f aca="true" t="shared" si="39" ref="J130:J132">ROUND(I130*H130,2)</f>
        <v>0</v>
      </c>
      <c r="K130" s="380"/>
      <c r="L130" s="270"/>
      <c r="M130" s="382"/>
      <c r="N130" s="383"/>
      <c r="O130" s="367"/>
      <c r="P130" s="367"/>
      <c r="Q130" s="367"/>
      <c r="R130" s="367"/>
      <c r="S130" s="367"/>
      <c r="T130" s="368"/>
      <c r="AR130" s="257"/>
      <c r="AT130" s="257"/>
      <c r="AU130" s="257"/>
      <c r="AY130" s="257"/>
      <c r="BE130" s="369"/>
      <c r="BF130" s="369"/>
      <c r="BG130" s="369"/>
      <c r="BH130" s="369"/>
      <c r="BI130" s="369"/>
      <c r="BJ130" s="257"/>
      <c r="BK130" s="369"/>
      <c r="BL130" s="257"/>
      <c r="BM130" s="257"/>
    </row>
    <row r="131" spans="2:65" s="269" customFormat="1" ht="16.5" customHeight="1">
      <c r="B131" s="270"/>
      <c r="C131" s="358">
        <v>33</v>
      </c>
      <c r="D131" s="358" t="s">
        <v>112</v>
      </c>
      <c r="E131" s="370" t="s">
        <v>281</v>
      </c>
      <c r="F131" s="359" t="s">
        <v>282</v>
      </c>
      <c r="G131" s="361" t="s">
        <v>132</v>
      </c>
      <c r="H131" s="362">
        <v>4</v>
      </c>
      <c r="I131" s="137">
        <v>0</v>
      </c>
      <c r="J131" s="363">
        <f t="shared" si="39"/>
        <v>0</v>
      </c>
      <c r="K131" s="380"/>
      <c r="L131" s="270"/>
      <c r="M131" s="382"/>
      <c r="N131" s="383"/>
      <c r="O131" s="367"/>
      <c r="P131" s="367"/>
      <c r="Q131" s="367"/>
      <c r="R131" s="367"/>
      <c r="S131" s="367"/>
      <c r="T131" s="368"/>
      <c r="AR131" s="257"/>
      <c r="AT131" s="257"/>
      <c r="AU131" s="257"/>
      <c r="AY131" s="257"/>
      <c r="BE131" s="369"/>
      <c r="BF131" s="369"/>
      <c r="BG131" s="369"/>
      <c r="BH131" s="369"/>
      <c r="BI131" s="369"/>
      <c r="BJ131" s="257"/>
      <c r="BK131" s="369"/>
      <c r="BL131" s="257"/>
      <c r="BM131" s="257"/>
    </row>
    <row r="132" spans="2:65" s="269" customFormat="1" ht="16.5" customHeight="1">
      <c r="B132" s="270"/>
      <c r="C132" s="358">
        <v>34</v>
      </c>
      <c r="D132" s="358" t="s">
        <v>112</v>
      </c>
      <c r="E132" s="370" t="s">
        <v>289</v>
      </c>
      <c r="F132" s="359" t="s">
        <v>290</v>
      </c>
      <c r="G132" s="361" t="s">
        <v>132</v>
      </c>
      <c r="H132" s="362">
        <v>4</v>
      </c>
      <c r="I132" s="137">
        <v>0</v>
      </c>
      <c r="J132" s="363">
        <f t="shared" si="39"/>
        <v>0</v>
      </c>
      <c r="K132" s="380"/>
      <c r="L132" s="270"/>
      <c r="M132" s="382"/>
      <c r="N132" s="383"/>
      <c r="O132" s="367"/>
      <c r="P132" s="367"/>
      <c r="Q132" s="367"/>
      <c r="R132" s="367"/>
      <c r="S132" s="367"/>
      <c r="T132" s="368"/>
      <c r="AR132" s="257"/>
      <c r="AT132" s="257"/>
      <c r="AU132" s="257"/>
      <c r="AY132" s="257"/>
      <c r="BE132" s="369"/>
      <c r="BF132" s="369"/>
      <c r="BG132" s="369"/>
      <c r="BH132" s="369"/>
      <c r="BI132" s="369"/>
      <c r="BJ132" s="257"/>
      <c r="BK132" s="369"/>
      <c r="BL132" s="257"/>
      <c r="BM132" s="257"/>
    </row>
    <row r="133" spans="2:65" s="269" customFormat="1" ht="16.5" customHeight="1">
      <c r="B133" s="270"/>
      <c r="C133" s="358">
        <v>35</v>
      </c>
      <c r="D133" s="358" t="s">
        <v>112</v>
      </c>
      <c r="E133" s="370" t="s">
        <v>208</v>
      </c>
      <c r="F133" s="360" t="s">
        <v>209</v>
      </c>
      <c r="G133" s="361" t="s">
        <v>132</v>
      </c>
      <c r="H133" s="362">
        <v>2</v>
      </c>
      <c r="I133" s="137">
        <v>0</v>
      </c>
      <c r="J133" s="363">
        <f t="shared" si="35"/>
        <v>0</v>
      </c>
      <c r="K133" s="360"/>
      <c r="L133" s="270"/>
      <c r="M133" s="365" t="s">
        <v>5</v>
      </c>
      <c r="N133" s="366" t="s">
        <v>37</v>
      </c>
      <c r="O133" s="367">
        <v>0</v>
      </c>
      <c r="P133" s="367">
        <f t="shared" si="26"/>
        <v>0</v>
      </c>
      <c r="Q133" s="367">
        <v>0</v>
      </c>
      <c r="R133" s="367">
        <f t="shared" si="27"/>
        <v>0</v>
      </c>
      <c r="S133" s="367">
        <v>0</v>
      </c>
      <c r="T133" s="368">
        <f t="shared" si="28"/>
        <v>0</v>
      </c>
      <c r="AR133" s="257" t="s">
        <v>163</v>
      </c>
      <c r="AT133" s="257" t="s">
        <v>112</v>
      </c>
      <c r="AU133" s="257" t="s">
        <v>73</v>
      </c>
      <c r="AY133" s="257" t="s">
        <v>111</v>
      </c>
      <c r="BE133" s="369">
        <f t="shared" si="29"/>
        <v>0</v>
      </c>
      <c r="BF133" s="369">
        <f t="shared" si="30"/>
        <v>0</v>
      </c>
      <c r="BG133" s="369">
        <f t="shared" si="31"/>
        <v>0</v>
      </c>
      <c r="BH133" s="369">
        <f t="shared" si="32"/>
        <v>0</v>
      </c>
      <c r="BI133" s="369">
        <f t="shared" si="33"/>
        <v>0</v>
      </c>
      <c r="BJ133" s="257" t="s">
        <v>72</v>
      </c>
      <c r="BK133" s="369">
        <f t="shared" si="34"/>
        <v>0</v>
      </c>
      <c r="BL133" s="257" t="s">
        <v>163</v>
      </c>
      <c r="BM133" s="257" t="s">
        <v>210</v>
      </c>
    </row>
    <row r="134" spans="2:65" s="269" customFormat="1" ht="16.5" customHeight="1">
      <c r="B134" s="270"/>
      <c r="C134" s="405">
        <v>36</v>
      </c>
      <c r="D134" s="384" t="s">
        <v>126</v>
      </c>
      <c r="E134" s="385" t="s">
        <v>211</v>
      </c>
      <c r="F134" s="380" t="s">
        <v>275</v>
      </c>
      <c r="G134" s="386" t="s">
        <v>132</v>
      </c>
      <c r="H134" s="387">
        <v>2</v>
      </c>
      <c r="I134" s="147">
        <v>0</v>
      </c>
      <c r="J134" s="378">
        <f t="shared" si="35"/>
        <v>0</v>
      </c>
      <c r="K134" s="380"/>
      <c r="L134" s="270"/>
      <c r="M134" s="382" t="s">
        <v>5</v>
      </c>
      <c r="N134" s="383" t="s">
        <v>37</v>
      </c>
      <c r="O134" s="367">
        <v>0</v>
      </c>
      <c r="P134" s="367">
        <f t="shared" si="26"/>
        <v>0</v>
      </c>
      <c r="Q134" s="367">
        <v>0</v>
      </c>
      <c r="R134" s="367">
        <f t="shared" si="27"/>
        <v>0</v>
      </c>
      <c r="S134" s="367">
        <v>0</v>
      </c>
      <c r="T134" s="368">
        <f t="shared" si="28"/>
        <v>0</v>
      </c>
      <c r="AR134" s="257" t="s">
        <v>190</v>
      </c>
      <c r="AT134" s="257" t="s">
        <v>126</v>
      </c>
      <c r="AU134" s="257" t="s">
        <v>73</v>
      </c>
      <c r="AY134" s="257" t="s">
        <v>111</v>
      </c>
      <c r="BE134" s="369">
        <f t="shared" si="29"/>
        <v>0</v>
      </c>
      <c r="BF134" s="369">
        <f t="shared" si="30"/>
        <v>0</v>
      </c>
      <c r="BG134" s="369">
        <f t="shared" si="31"/>
        <v>0</v>
      </c>
      <c r="BH134" s="369">
        <f t="shared" si="32"/>
        <v>0</v>
      </c>
      <c r="BI134" s="369">
        <f t="shared" si="33"/>
        <v>0</v>
      </c>
      <c r="BJ134" s="257" t="s">
        <v>72</v>
      </c>
      <c r="BK134" s="369">
        <f t="shared" si="34"/>
        <v>0</v>
      </c>
      <c r="BL134" s="257" t="s">
        <v>163</v>
      </c>
      <c r="BM134" s="257" t="s">
        <v>212</v>
      </c>
    </row>
    <row r="135" spans="2:65" s="269" customFormat="1" ht="38.25" customHeight="1">
      <c r="B135" s="270"/>
      <c r="C135" s="358">
        <v>37</v>
      </c>
      <c r="D135" s="358" t="s">
        <v>112</v>
      </c>
      <c r="E135" s="370" t="s">
        <v>213</v>
      </c>
      <c r="F135" s="360" t="s">
        <v>214</v>
      </c>
      <c r="G135" s="361" t="s">
        <v>132</v>
      </c>
      <c r="H135" s="362">
        <v>4</v>
      </c>
      <c r="I135" s="137">
        <v>0</v>
      </c>
      <c r="J135" s="363">
        <f aca="true" t="shared" si="40" ref="J135:J136">ROUND(I135*H135,2)</f>
        <v>0</v>
      </c>
      <c r="K135" s="380"/>
      <c r="L135" s="270"/>
      <c r="M135" s="382"/>
      <c r="N135" s="383"/>
      <c r="O135" s="367"/>
      <c r="P135" s="367"/>
      <c r="Q135" s="367"/>
      <c r="R135" s="367"/>
      <c r="S135" s="367"/>
      <c r="T135" s="368"/>
      <c r="AR135" s="257"/>
      <c r="AT135" s="257"/>
      <c r="AU135" s="257"/>
      <c r="AY135" s="257"/>
      <c r="BE135" s="369"/>
      <c r="BF135" s="369"/>
      <c r="BG135" s="369"/>
      <c r="BH135" s="369"/>
      <c r="BI135" s="369"/>
      <c r="BJ135" s="257"/>
      <c r="BK135" s="369"/>
      <c r="BL135" s="257"/>
      <c r="BM135" s="257"/>
    </row>
    <row r="136" spans="2:65" s="269" customFormat="1" ht="16.5" customHeight="1">
      <c r="B136" s="270"/>
      <c r="C136" s="384">
        <v>38</v>
      </c>
      <c r="D136" s="384" t="s">
        <v>126</v>
      </c>
      <c r="E136" s="385" t="s">
        <v>216</v>
      </c>
      <c r="F136" s="380" t="s">
        <v>217</v>
      </c>
      <c r="G136" s="386" t="s">
        <v>132</v>
      </c>
      <c r="H136" s="387">
        <v>4</v>
      </c>
      <c r="I136" s="147">
        <v>0</v>
      </c>
      <c r="J136" s="378">
        <f t="shared" si="40"/>
        <v>0</v>
      </c>
      <c r="K136" s="380"/>
      <c r="L136" s="270"/>
      <c r="M136" s="382"/>
      <c r="N136" s="383"/>
      <c r="O136" s="367"/>
      <c r="P136" s="367"/>
      <c r="Q136" s="367"/>
      <c r="R136" s="367"/>
      <c r="S136" s="367"/>
      <c r="T136" s="368"/>
      <c r="AR136" s="257"/>
      <c r="AT136" s="257"/>
      <c r="AU136" s="257"/>
      <c r="AY136" s="257"/>
      <c r="BE136" s="369"/>
      <c r="BF136" s="369"/>
      <c r="BG136" s="369"/>
      <c r="BH136" s="369"/>
      <c r="BI136" s="369"/>
      <c r="BJ136" s="257"/>
      <c r="BK136" s="369"/>
      <c r="BL136" s="257"/>
      <c r="BM136" s="257"/>
    </row>
    <row r="137" spans="2:65" s="269" customFormat="1" ht="16.5" customHeight="1">
      <c r="B137" s="270"/>
      <c r="C137" s="358">
        <v>39</v>
      </c>
      <c r="D137" s="358" t="s">
        <v>112</v>
      </c>
      <c r="E137" s="370"/>
      <c r="F137" s="371" t="s">
        <v>304</v>
      </c>
      <c r="G137" s="361" t="s">
        <v>132</v>
      </c>
      <c r="H137" s="362">
        <v>1</v>
      </c>
      <c r="I137" s="137">
        <v>0</v>
      </c>
      <c r="J137" s="363">
        <f t="shared" si="35"/>
        <v>0</v>
      </c>
      <c r="K137" s="360"/>
      <c r="L137" s="270"/>
      <c r="M137" s="365" t="s">
        <v>5</v>
      </c>
      <c r="N137" s="366" t="s">
        <v>37</v>
      </c>
      <c r="O137" s="367">
        <v>8.6</v>
      </c>
      <c r="P137" s="367">
        <f t="shared" si="26"/>
        <v>8.6</v>
      </c>
      <c r="Q137" s="367">
        <v>0.5701</v>
      </c>
      <c r="R137" s="367">
        <f t="shared" si="27"/>
        <v>0.5701</v>
      </c>
      <c r="S137" s="367">
        <v>0</v>
      </c>
      <c r="T137" s="368">
        <f t="shared" si="28"/>
        <v>0</v>
      </c>
      <c r="AR137" s="257" t="s">
        <v>163</v>
      </c>
      <c r="AT137" s="257" t="s">
        <v>112</v>
      </c>
      <c r="AU137" s="257" t="s">
        <v>73</v>
      </c>
      <c r="AY137" s="257" t="s">
        <v>111</v>
      </c>
      <c r="BE137" s="369">
        <f t="shared" si="29"/>
        <v>0</v>
      </c>
      <c r="BF137" s="369">
        <f t="shared" si="30"/>
        <v>0</v>
      </c>
      <c r="BG137" s="369">
        <f t="shared" si="31"/>
        <v>0</v>
      </c>
      <c r="BH137" s="369">
        <f t="shared" si="32"/>
        <v>0</v>
      </c>
      <c r="BI137" s="369">
        <f t="shared" si="33"/>
        <v>0</v>
      </c>
      <c r="BJ137" s="257" t="s">
        <v>72</v>
      </c>
      <c r="BK137" s="369">
        <f t="shared" si="34"/>
        <v>0</v>
      </c>
      <c r="BL137" s="257" t="s">
        <v>163</v>
      </c>
      <c r="BM137" s="257" t="s">
        <v>215</v>
      </c>
    </row>
    <row r="138" spans="2:65" s="269" customFormat="1" ht="16.5" customHeight="1">
      <c r="B138" s="270"/>
      <c r="C138" s="358">
        <v>40</v>
      </c>
      <c r="D138" s="358" t="s">
        <v>112</v>
      </c>
      <c r="E138" s="402" t="s">
        <v>291</v>
      </c>
      <c r="F138" s="371" t="s">
        <v>292</v>
      </c>
      <c r="G138" s="361" t="s">
        <v>132</v>
      </c>
      <c r="H138" s="362">
        <v>1</v>
      </c>
      <c r="I138" s="137">
        <v>0</v>
      </c>
      <c r="J138" s="363">
        <f aca="true" t="shared" si="41" ref="J138:J140">ROUND(I138*H138,2)</f>
        <v>0</v>
      </c>
      <c r="K138" s="360"/>
      <c r="L138" s="270"/>
      <c r="M138" s="365"/>
      <c r="N138" s="366"/>
      <c r="O138" s="367"/>
      <c r="P138" s="367"/>
      <c r="Q138" s="367"/>
      <c r="R138" s="367"/>
      <c r="S138" s="367"/>
      <c r="T138" s="368"/>
      <c r="AR138" s="257"/>
      <c r="AT138" s="257"/>
      <c r="AU138" s="257"/>
      <c r="AY138" s="257"/>
      <c r="BE138" s="369"/>
      <c r="BF138" s="369"/>
      <c r="BG138" s="369"/>
      <c r="BH138" s="369"/>
      <c r="BI138" s="369"/>
      <c r="BJ138" s="257"/>
      <c r="BK138" s="369"/>
      <c r="BL138" s="257"/>
      <c r="BM138" s="257"/>
    </row>
    <row r="139" spans="2:65" s="269" customFormat="1" ht="16.5" customHeight="1">
      <c r="B139" s="270"/>
      <c r="C139" s="358">
        <v>41</v>
      </c>
      <c r="D139" s="358" t="s">
        <v>112</v>
      </c>
      <c r="E139" s="402" t="s">
        <v>293</v>
      </c>
      <c r="F139" s="371" t="s">
        <v>294</v>
      </c>
      <c r="G139" s="361" t="s">
        <v>132</v>
      </c>
      <c r="H139" s="362">
        <v>1</v>
      </c>
      <c r="I139" s="137">
        <v>0</v>
      </c>
      <c r="J139" s="363">
        <f t="shared" si="41"/>
        <v>0</v>
      </c>
      <c r="K139" s="360"/>
      <c r="L139" s="270"/>
      <c r="M139" s="365"/>
      <c r="N139" s="366"/>
      <c r="O139" s="367"/>
      <c r="P139" s="367"/>
      <c r="Q139" s="367"/>
      <c r="R139" s="367"/>
      <c r="S139" s="367"/>
      <c r="T139" s="368"/>
      <c r="AR139" s="257"/>
      <c r="AT139" s="257"/>
      <c r="AU139" s="257"/>
      <c r="AY139" s="257"/>
      <c r="BE139" s="369"/>
      <c r="BF139" s="369"/>
      <c r="BG139" s="369"/>
      <c r="BH139" s="369"/>
      <c r="BI139" s="369"/>
      <c r="BJ139" s="257"/>
      <c r="BK139" s="369"/>
      <c r="BL139" s="257"/>
      <c r="BM139" s="257"/>
    </row>
    <row r="140" spans="2:65" s="269" customFormat="1" ht="26.25" customHeight="1">
      <c r="B140" s="270"/>
      <c r="C140" s="358">
        <v>42</v>
      </c>
      <c r="D140" s="358" t="s">
        <v>112</v>
      </c>
      <c r="E140" s="402" t="s">
        <v>295</v>
      </c>
      <c r="F140" s="371" t="s">
        <v>296</v>
      </c>
      <c r="G140" s="361" t="s">
        <v>132</v>
      </c>
      <c r="H140" s="362">
        <v>1</v>
      </c>
      <c r="I140" s="137">
        <v>0</v>
      </c>
      <c r="J140" s="363">
        <f t="shared" si="41"/>
        <v>0</v>
      </c>
      <c r="K140" s="360"/>
      <c r="L140" s="270"/>
      <c r="M140" s="365"/>
      <c r="N140" s="366"/>
      <c r="O140" s="367"/>
      <c r="P140" s="367"/>
      <c r="Q140" s="367"/>
      <c r="R140" s="367"/>
      <c r="S140" s="367"/>
      <c r="T140" s="368"/>
      <c r="AR140" s="257"/>
      <c r="AT140" s="257"/>
      <c r="AU140" s="257"/>
      <c r="AY140" s="257"/>
      <c r="BE140" s="369"/>
      <c r="BF140" s="369"/>
      <c r="BG140" s="369"/>
      <c r="BH140" s="369"/>
      <c r="BI140" s="369"/>
      <c r="BJ140" s="257"/>
      <c r="BK140" s="369"/>
      <c r="BL140" s="257"/>
      <c r="BM140" s="257"/>
    </row>
    <row r="141" spans="2:65" s="269" customFormat="1" ht="16.5" customHeight="1">
      <c r="B141" s="270"/>
      <c r="C141" s="358">
        <v>43</v>
      </c>
      <c r="D141" s="358" t="s">
        <v>112</v>
      </c>
      <c r="E141" s="370" t="s">
        <v>185</v>
      </c>
      <c r="F141" s="399" t="s">
        <v>186</v>
      </c>
      <c r="G141" s="361" t="s">
        <v>132</v>
      </c>
      <c r="H141" s="362">
        <v>1</v>
      </c>
      <c r="I141" s="137">
        <v>0</v>
      </c>
      <c r="J141" s="363">
        <f aca="true" t="shared" si="42" ref="J141:J142">ROUND(I141*H141,2)</f>
        <v>0</v>
      </c>
      <c r="K141" s="360"/>
      <c r="L141" s="270"/>
      <c r="M141" s="365"/>
      <c r="N141" s="366"/>
      <c r="O141" s="367"/>
      <c r="P141" s="367"/>
      <c r="Q141" s="367"/>
      <c r="R141" s="367"/>
      <c r="S141" s="367"/>
      <c r="T141" s="368"/>
      <c r="AR141" s="257"/>
      <c r="AT141" s="257"/>
      <c r="AU141" s="257"/>
      <c r="AY141" s="257"/>
      <c r="BE141" s="369"/>
      <c r="BF141" s="369"/>
      <c r="BG141" s="369"/>
      <c r="BH141" s="369"/>
      <c r="BI141" s="369"/>
      <c r="BJ141" s="257"/>
      <c r="BK141" s="369"/>
      <c r="BL141" s="257"/>
      <c r="BM141" s="257"/>
    </row>
    <row r="142" spans="2:65" s="269" customFormat="1" ht="16.5" customHeight="1">
      <c r="B142" s="270"/>
      <c r="C142" s="358">
        <v>44</v>
      </c>
      <c r="D142" s="358" t="s">
        <v>112</v>
      </c>
      <c r="E142" s="370" t="s">
        <v>188</v>
      </c>
      <c r="F142" s="402" t="s">
        <v>300</v>
      </c>
      <c r="G142" s="361" t="s">
        <v>132</v>
      </c>
      <c r="H142" s="362">
        <v>1</v>
      </c>
      <c r="I142" s="137">
        <v>0</v>
      </c>
      <c r="J142" s="363">
        <f t="shared" si="42"/>
        <v>0</v>
      </c>
      <c r="K142" s="360"/>
      <c r="L142" s="270"/>
      <c r="M142" s="365"/>
      <c r="N142" s="366"/>
      <c r="O142" s="367"/>
      <c r="P142" s="367"/>
      <c r="Q142" s="367"/>
      <c r="R142" s="367"/>
      <c r="S142" s="367"/>
      <c r="T142" s="368"/>
      <c r="AR142" s="257"/>
      <c r="AT142" s="257"/>
      <c r="AU142" s="257"/>
      <c r="AY142" s="257"/>
      <c r="BE142" s="369"/>
      <c r="BF142" s="369"/>
      <c r="BG142" s="369"/>
      <c r="BH142" s="369"/>
      <c r="BI142" s="369"/>
      <c r="BJ142" s="257"/>
      <c r="BK142" s="369"/>
      <c r="BL142" s="257"/>
      <c r="BM142" s="257"/>
    </row>
    <row r="143" spans="2:65" s="269" customFormat="1" ht="16.5" customHeight="1">
      <c r="B143" s="270"/>
      <c r="C143" s="358">
        <v>45</v>
      </c>
      <c r="D143" s="358" t="s">
        <v>112</v>
      </c>
      <c r="E143" s="397" t="s">
        <v>305</v>
      </c>
      <c r="F143" s="402" t="s">
        <v>313</v>
      </c>
      <c r="G143" s="361" t="s">
        <v>132</v>
      </c>
      <c r="H143" s="362">
        <v>1</v>
      </c>
      <c r="I143" s="137">
        <v>0</v>
      </c>
      <c r="J143" s="363">
        <f aca="true" t="shared" si="43" ref="J143">ROUND(I143*H143,2)</f>
        <v>0</v>
      </c>
      <c r="K143" s="380"/>
      <c r="L143" s="270"/>
      <c r="M143" s="382" t="s">
        <v>5</v>
      </c>
      <c r="N143" s="383" t="s">
        <v>37</v>
      </c>
      <c r="O143" s="367">
        <v>0</v>
      </c>
      <c r="P143" s="367">
        <f t="shared" si="26"/>
        <v>0</v>
      </c>
      <c r="Q143" s="367">
        <v>0</v>
      </c>
      <c r="R143" s="367">
        <f t="shared" si="27"/>
        <v>0</v>
      </c>
      <c r="S143" s="367">
        <v>0</v>
      </c>
      <c r="T143" s="368">
        <f t="shared" si="28"/>
        <v>0</v>
      </c>
      <c r="AR143" s="257" t="s">
        <v>190</v>
      </c>
      <c r="AT143" s="257" t="s">
        <v>126</v>
      </c>
      <c r="AU143" s="257" t="s">
        <v>73</v>
      </c>
      <c r="AY143" s="257" t="s">
        <v>111</v>
      </c>
      <c r="BE143" s="369">
        <f t="shared" si="29"/>
        <v>0</v>
      </c>
      <c r="BF143" s="369">
        <f t="shared" si="30"/>
        <v>0</v>
      </c>
      <c r="BG143" s="369">
        <f t="shared" si="31"/>
        <v>0</v>
      </c>
      <c r="BH143" s="369">
        <f t="shared" si="32"/>
        <v>0</v>
      </c>
      <c r="BI143" s="369">
        <f t="shared" si="33"/>
        <v>0</v>
      </c>
      <c r="BJ143" s="257" t="s">
        <v>72</v>
      </c>
      <c r="BK143" s="369">
        <f t="shared" si="34"/>
        <v>0</v>
      </c>
      <c r="BL143" s="257" t="s">
        <v>163</v>
      </c>
      <c r="BM143" s="257" t="s">
        <v>218</v>
      </c>
    </row>
    <row r="144" spans="2:63" s="346" customFormat="1" ht="29.85" customHeight="1">
      <c r="B144" s="345"/>
      <c r="D144" s="347" t="s">
        <v>65</v>
      </c>
      <c r="E144" s="388" t="s">
        <v>219</v>
      </c>
      <c r="F144" s="356" t="s">
        <v>220</v>
      </c>
      <c r="J144" s="357">
        <f>SUM(J145:J165)</f>
        <v>0</v>
      </c>
      <c r="L144" s="345"/>
      <c r="M144" s="350"/>
      <c r="N144" s="351"/>
      <c r="O144" s="351"/>
      <c r="P144" s="352">
        <f>SUM(P145:P165)</f>
        <v>29.238949999999996</v>
      </c>
      <c r="Q144" s="351"/>
      <c r="R144" s="352">
        <f>SUM(R145:R165)</f>
        <v>0.0184411</v>
      </c>
      <c r="S144" s="351"/>
      <c r="T144" s="353">
        <f>SUM(T145:T165)</f>
        <v>0</v>
      </c>
      <c r="AR144" s="347" t="s">
        <v>115</v>
      </c>
      <c r="AT144" s="354" t="s">
        <v>65</v>
      </c>
      <c r="AU144" s="354" t="s">
        <v>72</v>
      </c>
      <c r="AY144" s="347" t="s">
        <v>111</v>
      </c>
      <c r="BK144" s="355">
        <f>SUM(BK145:BK165)</f>
        <v>0</v>
      </c>
    </row>
    <row r="145" spans="2:65" s="269" customFormat="1" ht="51" customHeight="1">
      <c r="B145" s="270"/>
      <c r="C145" s="358">
        <v>46</v>
      </c>
      <c r="D145" s="358" t="s">
        <v>112</v>
      </c>
      <c r="E145" s="370" t="s">
        <v>221</v>
      </c>
      <c r="F145" s="360" t="s">
        <v>222</v>
      </c>
      <c r="G145" s="361" t="s">
        <v>132</v>
      </c>
      <c r="H145" s="372">
        <v>8</v>
      </c>
      <c r="I145" s="137">
        <v>0</v>
      </c>
      <c r="J145" s="363">
        <f aca="true" t="shared" si="44" ref="J145:J152">ROUND(I145*H145,2)</f>
        <v>0</v>
      </c>
      <c r="K145" s="360"/>
      <c r="L145" s="270"/>
      <c r="M145" s="365" t="s">
        <v>5</v>
      </c>
      <c r="N145" s="366" t="s">
        <v>37</v>
      </c>
      <c r="O145" s="367">
        <v>1.732</v>
      </c>
      <c r="P145" s="367">
        <f aca="true" t="shared" si="45" ref="P145:P152">O145*H145</f>
        <v>13.856</v>
      </c>
      <c r="Q145" s="367">
        <v>0</v>
      </c>
      <c r="R145" s="367">
        <f aca="true" t="shared" si="46" ref="R145:R152">Q145*H145</f>
        <v>0</v>
      </c>
      <c r="S145" s="367">
        <v>0</v>
      </c>
      <c r="T145" s="368">
        <f aca="true" t="shared" si="47" ref="T145:T152">S145*H145</f>
        <v>0</v>
      </c>
      <c r="AR145" s="257" t="s">
        <v>163</v>
      </c>
      <c r="AT145" s="257" t="s">
        <v>112</v>
      </c>
      <c r="AU145" s="257" t="s">
        <v>73</v>
      </c>
      <c r="AY145" s="257" t="s">
        <v>111</v>
      </c>
      <c r="BE145" s="369">
        <f aca="true" t="shared" si="48" ref="BE145:BE152">IF(N145="základní",J145,0)</f>
        <v>0</v>
      </c>
      <c r="BF145" s="369">
        <f aca="true" t="shared" si="49" ref="BF145:BF152">IF(N145="snížená",J145,0)</f>
        <v>0</v>
      </c>
      <c r="BG145" s="369">
        <f aca="true" t="shared" si="50" ref="BG145:BG152">IF(N145="zákl. přenesená",J145,0)</f>
        <v>0</v>
      </c>
      <c r="BH145" s="369">
        <f aca="true" t="shared" si="51" ref="BH145:BH152">IF(N145="sníž. přenesená",J145,0)</f>
        <v>0</v>
      </c>
      <c r="BI145" s="369">
        <f aca="true" t="shared" si="52" ref="BI145:BI152">IF(N145="nulová",J145,0)</f>
        <v>0</v>
      </c>
      <c r="BJ145" s="257" t="s">
        <v>72</v>
      </c>
      <c r="BK145" s="369">
        <f aca="true" t="shared" si="53" ref="BK145:BK152">ROUND(I145*H145,2)</f>
        <v>0</v>
      </c>
      <c r="BL145" s="257" t="s">
        <v>163</v>
      </c>
      <c r="BM145" s="257" t="s">
        <v>223</v>
      </c>
    </row>
    <row r="146" spans="2:65" s="269" customFormat="1" ht="27" customHeight="1">
      <c r="B146" s="270"/>
      <c r="C146" s="358">
        <v>47</v>
      </c>
      <c r="D146" s="358" t="s">
        <v>112</v>
      </c>
      <c r="E146" s="370" t="s">
        <v>224</v>
      </c>
      <c r="F146" s="360" t="s">
        <v>225</v>
      </c>
      <c r="G146" s="361" t="s">
        <v>118</v>
      </c>
      <c r="H146" s="372">
        <v>1.15</v>
      </c>
      <c r="I146" s="137">
        <v>0</v>
      </c>
      <c r="J146" s="363">
        <f t="shared" si="44"/>
        <v>0</v>
      </c>
      <c r="K146" s="360"/>
      <c r="L146" s="364"/>
      <c r="M146" s="365"/>
      <c r="N146" s="366"/>
      <c r="O146" s="367"/>
      <c r="P146" s="367"/>
      <c r="Q146" s="367"/>
      <c r="R146" s="367"/>
      <c r="S146" s="367"/>
      <c r="T146" s="368"/>
      <c r="AR146" s="257"/>
      <c r="AT146" s="257"/>
      <c r="AU146" s="257"/>
      <c r="AY146" s="257"/>
      <c r="BE146" s="369"/>
      <c r="BF146" s="369"/>
      <c r="BG146" s="369"/>
      <c r="BH146" s="369"/>
      <c r="BI146" s="369"/>
      <c r="BJ146" s="257"/>
      <c r="BK146" s="369"/>
      <c r="BL146" s="257"/>
      <c r="BM146" s="257"/>
    </row>
    <row r="147" spans="2:65" s="269" customFormat="1" ht="38.25" customHeight="1">
      <c r="B147" s="270"/>
      <c r="C147" s="358">
        <v>48</v>
      </c>
      <c r="D147" s="358" t="s">
        <v>112</v>
      </c>
      <c r="E147" s="370" t="s">
        <v>226</v>
      </c>
      <c r="F147" s="371" t="s">
        <v>306</v>
      </c>
      <c r="G147" s="361" t="s">
        <v>117</v>
      </c>
      <c r="H147" s="372">
        <v>26</v>
      </c>
      <c r="I147" s="137">
        <v>0</v>
      </c>
      <c r="J147" s="363">
        <f t="shared" si="44"/>
        <v>0</v>
      </c>
      <c r="K147" s="360"/>
      <c r="L147" s="270"/>
      <c r="M147" s="365" t="s">
        <v>5</v>
      </c>
      <c r="N147" s="366" t="s">
        <v>37</v>
      </c>
      <c r="O147" s="367">
        <v>0.139</v>
      </c>
      <c r="P147" s="367">
        <f t="shared" si="45"/>
        <v>3.6140000000000003</v>
      </c>
      <c r="Q147" s="367">
        <v>0</v>
      </c>
      <c r="R147" s="367">
        <f t="shared" si="46"/>
        <v>0</v>
      </c>
      <c r="S147" s="367">
        <v>0</v>
      </c>
      <c r="T147" s="368">
        <f t="shared" si="47"/>
        <v>0</v>
      </c>
      <c r="AR147" s="257" t="s">
        <v>163</v>
      </c>
      <c r="AT147" s="257" t="s">
        <v>112</v>
      </c>
      <c r="AU147" s="257" t="s">
        <v>73</v>
      </c>
      <c r="AY147" s="257" t="s">
        <v>111</v>
      </c>
      <c r="BE147" s="369">
        <f t="shared" si="48"/>
        <v>0</v>
      </c>
      <c r="BF147" s="369">
        <f t="shared" si="49"/>
        <v>0</v>
      </c>
      <c r="BG147" s="369">
        <f t="shared" si="50"/>
        <v>0</v>
      </c>
      <c r="BH147" s="369">
        <f t="shared" si="51"/>
        <v>0</v>
      </c>
      <c r="BI147" s="369">
        <f t="shared" si="52"/>
        <v>0</v>
      </c>
      <c r="BJ147" s="257" t="s">
        <v>72</v>
      </c>
      <c r="BK147" s="369">
        <f t="shared" si="53"/>
        <v>0</v>
      </c>
      <c r="BL147" s="257" t="s">
        <v>163</v>
      </c>
      <c r="BM147" s="257" t="s">
        <v>227</v>
      </c>
    </row>
    <row r="148" spans="2:65" s="269" customFormat="1" ht="19.5" customHeight="1">
      <c r="B148" s="270"/>
      <c r="C148" s="358">
        <v>49</v>
      </c>
      <c r="D148" s="358" t="s">
        <v>112</v>
      </c>
      <c r="E148" s="372" t="s">
        <v>323</v>
      </c>
      <c r="F148" s="372" t="s">
        <v>324</v>
      </c>
      <c r="G148" s="361" t="s">
        <v>117</v>
      </c>
      <c r="H148" s="372">
        <v>9</v>
      </c>
      <c r="I148" s="137">
        <v>0</v>
      </c>
      <c r="J148" s="363">
        <f>I148*H148</f>
        <v>0</v>
      </c>
      <c r="K148" s="360"/>
      <c r="L148" s="270"/>
      <c r="M148" s="365"/>
      <c r="N148" s="366"/>
      <c r="O148" s="367"/>
      <c r="P148" s="367"/>
      <c r="Q148" s="367"/>
      <c r="R148" s="367"/>
      <c r="S148" s="367"/>
      <c r="T148" s="368"/>
      <c r="AR148" s="257"/>
      <c r="AT148" s="257"/>
      <c r="AU148" s="257"/>
      <c r="AY148" s="257"/>
      <c r="BE148" s="369"/>
      <c r="BF148" s="369"/>
      <c r="BG148" s="369"/>
      <c r="BH148" s="369"/>
      <c r="BI148" s="369"/>
      <c r="BJ148" s="257"/>
      <c r="BK148" s="369"/>
      <c r="BL148" s="257"/>
      <c r="BM148" s="257"/>
    </row>
    <row r="149" spans="2:65" s="269" customFormat="1" ht="38.25" customHeight="1">
      <c r="B149" s="270"/>
      <c r="C149" s="358">
        <v>50</v>
      </c>
      <c r="D149" s="358" t="s">
        <v>112</v>
      </c>
      <c r="E149" s="370" t="s">
        <v>119</v>
      </c>
      <c r="F149" s="371" t="s">
        <v>316</v>
      </c>
      <c r="G149" s="361" t="s">
        <v>118</v>
      </c>
      <c r="H149" s="372">
        <v>1.5</v>
      </c>
      <c r="I149" s="137">
        <v>0</v>
      </c>
      <c r="J149" s="363">
        <f aca="true" t="shared" si="54" ref="J149:J151">ROUND(I149*H149,2)</f>
        <v>0</v>
      </c>
      <c r="K149" s="360"/>
      <c r="L149" s="364"/>
      <c r="M149" s="365"/>
      <c r="N149" s="366"/>
      <c r="O149" s="367"/>
      <c r="P149" s="367"/>
      <c r="Q149" s="367"/>
      <c r="R149" s="367"/>
      <c r="S149" s="367"/>
      <c r="T149" s="368"/>
      <c r="AR149" s="257"/>
      <c r="AT149" s="257"/>
      <c r="AU149" s="257"/>
      <c r="AY149" s="257"/>
      <c r="BE149" s="369"/>
      <c r="BF149" s="369"/>
      <c r="BG149" s="369"/>
      <c r="BH149" s="369"/>
      <c r="BI149" s="369"/>
      <c r="BJ149" s="257"/>
      <c r="BK149" s="369"/>
      <c r="BL149" s="257"/>
      <c r="BM149" s="257"/>
    </row>
    <row r="150" spans="2:65" s="269" customFormat="1" ht="38.25" customHeight="1">
      <c r="B150" s="270"/>
      <c r="C150" s="358">
        <v>51</v>
      </c>
      <c r="D150" s="358" t="s">
        <v>112</v>
      </c>
      <c r="E150" s="359" t="s">
        <v>325</v>
      </c>
      <c r="F150" s="371" t="s">
        <v>326</v>
      </c>
      <c r="G150" s="361" t="s">
        <v>113</v>
      </c>
      <c r="H150" s="362">
        <v>2</v>
      </c>
      <c r="I150" s="137">
        <v>0</v>
      </c>
      <c r="J150" s="363">
        <f t="shared" si="54"/>
        <v>0</v>
      </c>
      <c r="K150" s="360"/>
      <c r="L150" s="364"/>
      <c r="M150" s="365"/>
      <c r="N150" s="366"/>
      <c r="O150" s="367"/>
      <c r="P150" s="367"/>
      <c r="Q150" s="367"/>
      <c r="R150" s="367"/>
      <c r="S150" s="367"/>
      <c r="T150" s="368"/>
      <c r="AR150" s="257"/>
      <c r="AT150" s="257"/>
      <c r="AU150" s="257"/>
      <c r="AY150" s="257"/>
      <c r="BE150" s="369"/>
      <c r="BF150" s="369"/>
      <c r="BG150" s="369"/>
      <c r="BH150" s="369"/>
      <c r="BI150" s="369"/>
      <c r="BJ150" s="257"/>
      <c r="BK150" s="369"/>
      <c r="BL150" s="257"/>
      <c r="BM150" s="257"/>
    </row>
    <row r="151" spans="2:65" s="269" customFormat="1" ht="38.25" customHeight="1">
      <c r="B151" s="270"/>
      <c r="C151" s="358">
        <v>52</v>
      </c>
      <c r="D151" s="358" t="s">
        <v>112</v>
      </c>
      <c r="E151" s="359" t="s">
        <v>116</v>
      </c>
      <c r="F151" s="360" t="s">
        <v>307</v>
      </c>
      <c r="G151" s="361" t="s">
        <v>117</v>
      </c>
      <c r="H151" s="362">
        <v>4</v>
      </c>
      <c r="I151" s="137">
        <v>0</v>
      </c>
      <c r="J151" s="363">
        <f t="shared" si="54"/>
        <v>0</v>
      </c>
      <c r="K151" s="360"/>
      <c r="L151" s="364"/>
      <c r="M151" s="365"/>
      <c r="N151" s="366"/>
      <c r="O151" s="367"/>
      <c r="P151" s="367"/>
      <c r="Q151" s="367"/>
      <c r="R151" s="367"/>
      <c r="S151" s="367"/>
      <c r="T151" s="368"/>
      <c r="AR151" s="257"/>
      <c r="AT151" s="257"/>
      <c r="AU151" s="257"/>
      <c r="AY151" s="257"/>
      <c r="BE151" s="369"/>
      <c r="BF151" s="369"/>
      <c r="BG151" s="369"/>
      <c r="BH151" s="369"/>
      <c r="BI151" s="369"/>
      <c r="BJ151" s="257"/>
      <c r="BK151" s="369"/>
      <c r="BL151" s="257"/>
      <c r="BM151" s="257"/>
    </row>
    <row r="152" spans="2:65" s="269" customFormat="1" ht="38.25" customHeight="1">
      <c r="B152" s="270"/>
      <c r="C152" s="358">
        <v>53</v>
      </c>
      <c r="D152" s="358" t="s">
        <v>112</v>
      </c>
      <c r="E152" s="370" t="s">
        <v>228</v>
      </c>
      <c r="F152" s="360" t="s">
        <v>229</v>
      </c>
      <c r="G152" s="361" t="s">
        <v>117</v>
      </c>
      <c r="H152" s="372">
        <v>26</v>
      </c>
      <c r="I152" s="137">
        <v>0</v>
      </c>
      <c r="J152" s="363">
        <f t="shared" si="44"/>
        <v>0</v>
      </c>
      <c r="K152" s="360"/>
      <c r="L152" s="270"/>
      <c r="M152" s="365" t="s">
        <v>5</v>
      </c>
      <c r="N152" s="366" t="s">
        <v>37</v>
      </c>
      <c r="O152" s="367">
        <v>0.027</v>
      </c>
      <c r="P152" s="367">
        <f t="shared" si="45"/>
        <v>0.702</v>
      </c>
      <c r="Q152" s="367">
        <v>0.00012</v>
      </c>
      <c r="R152" s="367">
        <f t="shared" si="46"/>
        <v>0.00312</v>
      </c>
      <c r="S152" s="367">
        <v>0</v>
      </c>
      <c r="T152" s="368">
        <f t="shared" si="47"/>
        <v>0</v>
      </c>
      <c r="AR152" s="257" t="s">
        <v>163</v>
      </c>
      <c r="AT152" s="257" t="s">
        <v>112</v>
      </c>
      <c r="AU152" s="257" t="s">
        <v>73</v>
      </c>
      <c r="AY152" s="257" t="s">
        <v>111</v>
      </c>
      <c r="BE152" s="369">
        <f t="shared" si="48"/>
        <v>0</v>
      </c>
      <c r="BF152" s="369">
        <f t="shared" si="49"/>
        <v>0</v>
      </c>
      <c r="BG152" s="369">
        <f t="shared" si="50"/>
        <v>0</v>
      </c>
      <c r="BH152" s="369">
        <f t="shared" si="51"/>
        <v>0</v>
      </c>
      <c r="BI152" s="369">
        <f t="shared" si="52"/>
        <v>0</v>
      </c>
      <c r="BJ152" s="257" t="s">
        <v>72</v>
      </c>
      <c r="BK152" s="369">
        <f t="shared" si="53"/>
        <v>0</v>
      </c>
      <c r="BL152" s="257" t="s">
        <v>163</v>
      </c>
      <c r="BM152" s="257" t="s">
        <v>230</v>
      </c>
    </row>
    <row r="153" spans="2:65" s="269" customFormat="1" ht="25.5" customHeight="1">
      <c r="B153" s="270"/>
      <c r="C153" s="358">
        <v>54</v>
      </c>
      <c r="D153" s="358" t="s">
        <v>112</v>
      </c>
      <c r="E153" s="370" t="s">
        <v>231</v>
      </c>
      <c r="F153" s="360" t="s">
        <v>232</v>
      </c>
      <c r="G153" s="361" t="s">
        <v>117</v>
      </c>
      <c r="H153" s="372">
        <v>26</v>
      </c>
      <c r="I153" s="137">
        <v>0</v>
      </c>
      <c r="J153" s="363">
        <f aca="true" t="shared" si="55" ref="J153:J160">ROUND(I153*H153,2)</f>
        <v>0</v>
      </c>
      <c r="K153" s="360"/>
      <c r="L153" s="270"/>
      <c r="M153" s="365" t="s">
        <v>5</v>
      </c>
      <c r="N153" s="366" t="s">
        <v>37</v>
      </c>
      <c r="O153" s="367">
        <v>0.124</v>
      </c>
      <c r="P153" s="367">
        <f aca="true" t="shared" si="56" ref="P153:P165">O153*H153</f>
        <v>3.224</v>
      </c>
      <c r="Q153" s="367">
        <v>0</v>
      </c>
      <c r="R153" s="367">
        <f aca="true" t="shared" si="57" ref="R153:R165">Q153*H153</f>
        <v>0</v>
      </c>
      <c r="S153" s="367">
        <v>0</v>
      </c>
      <c r="T153" s="368">
        <f aca="true" t="shared" si="58" ref="T153:T165">S153*H153</f>
        <v>0</v>
      </c>
      <c r="AR153" s="257" t="s">
        <v>163</v>
      </c>
      <c r="AT153" s="257" t="s">
        <v>112</v>
      </c>
      <c r="AU153" s="257" t="s">
        <v>73</v>
      </c>
      <c r="AY153" s="257" t="s">
        <v>111</v>
      </c>
      <c r="BE153" s="369">
        <f aca="true" t="shared" si="59" ref="BE153:BE165">IF(N153="základní",J153,0)</f>
        <v>0</v>
      </c>
      <c r="BF153" s="369">
        <f aca="true" t="shared" si="60" ref="BF153:BF165">IF(N153="snížená",J153,0)</f>
        <v>0</v>
      </c>
      <c r="BG153" s="369">
        <f aca="true" t="shared" si="61" ref="BG153:BG165">IF(N153="zákl. přenesená",J153,0)</f>
        <v>0</v>
      </c>
      <c r="BH153" s="369">
        <f aca="true" t="shared" si="62" ref="BH153:BH165">IF(N153="sníž. přenesená",J153,0)</f>
        <v>0</v>
      </c>
      <c r="BI153" s="369">
        <f aca="true" t="shared" si="63" ref="BI153:BI165">IF(N153="nulová",J153,0)</f>
        <v>0</v>
      </c>
      <c r="BJ153" s="257" t="s">
        <v>72</v>
      </c>
      <c r="BK153" s="369">
        <f aca="true" t="shared" si="64" ref="BK153:BK165">ROUND(I153*H153,2)</f>
        <v>0</v>
      </c>
      <c r="BL153" s="257" t="s">
        <v>163</v>
      </c>
      <c r="BM153" s="257" t="s">
        <v>233</v>
      </c>
    </row>
    <row r="154" spans="2:65" s="269" customFormat="1" ht="25.5" customHeight="1">
      <c r="B154" s="270"/>
      <c r="C154" s="384">
        <v>55</v>
      </c>
      <c r="D154" s="384" t="s">
        <v>126</v>
      </c>
      <c r="E154" s="385" t="s">
        <v>234</v>
      </c>
      <c r="F154" s="380" t="s">
        <v>235</v>
      </c>
      <c r="G154" s="386" t="s">
        <v>117</v>
      </c>
      <c r="H154" s="406">
        <v>26</v>
      </c>
      <c r="I154" s="147">
        <v>0</v>
      </c>
      <c r="J154" s="378">
        <f t="shared" si="55"/>
        <v>0</v>
      </c>
      <c r="K154" s="380"/>
      <c r="L154" s="381"/>
      <c r="M154" s="382" t="s">
        <v>5</v>
      </c>
      <c r="N154" s="383" t="s">
        <v>37</v>
      </c>
      <c r="O154" s="367">
        <v>0</v>
      </c>
      <c r="P154" s="367">
        <f t="shared" si="56"/>
        <v>0</v>
      </c>
      <c r="Q154" s="367">
        <v>0.00035</v>
      </c>
      <c r="R154" s="367">
        <f t="shared" si="57"/>
        <v>0.0091</v>
      </c>
      <c r="S154" s="367">
        <v>0</v>
      </c>
      <c r="T154" s="368">
        <f t="shared" si="58"/>
        <v>0</v>
      </c>
      <c r="AR154" s="257" t="s">
        <v>175</v>
      </c>
      <c r="AT154" s="257" t="s">
        <v>126</v>
      </c>
      <c r="AU154" s="257" t="s">
        <v>73</v>
      </c>
      <c r="AY154" s="257" t="s">
        <v>111</v>
      </c>
      <c r="BE154" s="369">
        <f t="shared" si="59"/>
        <v>0</v>
      </c>
      <c r="BF154" s="369">
        <f t="shared" si="60"/>
        <v>0</v>
      </c>
      <c r="BG154" s="369">
        <f t="shared" si="61"/>
        <v>0</v>
      </c>
      <c r="BH154" s="369">
        <f t="shared" si="62"/>
        <v>0</v>
      </c>
      <c r="BI154" s="369">
        <f t="shared" si="63"/>
        <v>0</v>
      </c>
      <c r="BJ154" s="257" t="s">
        <v>72</v>
      </c>
      <c r="BK154" s="369">
        <f t="shared" si="64"/>
        <v>0</v>
      </c>
      <c r="BL154" s="257" t="s">
        <v>175</v>
      </c>
      <c r="BM154" s="257" t="s">
        <v>236</v>
      </c>
    </row>
    <row r="155" spans="2:65" s="269" customFormat="1" ht="25.5" customHeight="1">
      <c r="B155" s="270"/>
      <c r="C155" s="358">
        <v>56</v>
      </c>
      <c r="D155" s="358" t="s">
        <v>112</v>
      </c>
      <c r="E155" s="370" t="s">
        <v>237</v>
      </c>
      <c r="F155" s="360" t="s">
        <v>238</v>
      </c>
      <c r="G155" s="361" t="s">
        <v>117</v>
      </c>
      <c r="H155" s="362">
        <v>9</v>
      </c>
      <c r="I155" s="137">
        <v>0</v>
      </c>
      <c r="J155" s="363">
        <f t="shared" si="55"/>
        <v>0</v>
      </c>
      <c r="K155" s="360"/>
      <c r="L155" s="270"/>
      <c r="M155" s="365" t="s">
        <v>5</v>
      </c>
      <c r="N155" s="366" t="s">
        <v>37</v>
      </c>
      <c r="O155" s="367">
        <v>0.142</v>
      </c>
      <c r="P155" s="367">
        <f t="shared" si="56"/>
        <v>1.2779999999999998</v>
      </c>
      <c r="Q155" s="367">
        <v>0</v>
      </c>
      <c r="R155" s="367">
        <f t="shared" si="57"/>
        <v>0</v>
      </c>
      <c r="S155" s="367">
        <v>0</v>
      </c>
      <c r="T155" s="368">
        <f t="shared" si="58"/>
        <v>0</v>
      </c>
      <c r="AR155" s="257" t="s">
        <v>163</v>
      </c>
      <c r="AT155" s="257" t="s">
        <v>112</v>
      </c>
      <c r="AU155" s="257" t="s">
        <v>73</v>
      </c>
      <c r="AY155" s="257" t="s">
        <v>111</v>
      </c>
      <c r="BE155" s="369">
        <f t="shared" si="59"/>
        <v>0</v>
      </c>
      <c r="BF155" s="369">
        <f t="shared" si="60"/>
        <v>0</v>
      </c>
      <c r="BG155" s="369">
        <f t="shared" si="61"/>
        <v>0</v>
      </c>
      <c r="BH155" s="369">
        <f t="shared" si="62"/>
        <v>0</v>
      </c>
      <c r="BI155" s="369">
        <f t="shared" si="63"/>
        <v>0</v>
      </c>
      <c r="BJ155" s="257" t="s">
        <v>72</v>
      </c>
      <c r="BK155" s="369">
        <f t="shared" si="64"/>
        <v>0</v>
      </c>
      <c r="BL155" s="257" t="s">
        <v>163</v>
      </c>
      <c r="BM155" s="257" t="s">
        <v>239</v>
      </c>
    </row>
    <row r="156" spans="2:65" s="269" customFormat="1" ht="25.5" customHeight="1">
      <c r="B156" s="270"/>
      <c r="C156" s="384">
        <v>57</v>
      </c>
      <c r="D156" s="384" t="s">
        <v>126</v>
      </c>
      <c r="E156" s="385" t="s">
        <v>240</v>
      </c>
      <c r="F156" s="380" t="s">
        <v>241</v>
      </c>
      <c r="G156" s="386" t="s">
        <v>117</v>
      </c>
      <c r="H156" s="387">
        <v>9</v>
      </c>
      <c r="I156" s="147">
        <v>0</v>
      </c>
      <c r="J156" s="378">
        <f t="shared" si="55"/>
        <v>0</v>
      </c>
      <c r="K156" s="380"/>
      <c r="L156" s="381"/>
      <c r="M156" s="382" t="s">
        <v>5</v>
      </c>
      <c r="N156" s="383" t="s">
        <v>37</v>
      </c>
      <c r="O156" s="367">
        <v>0</v>
      </c>
      <c r="P156" s="367">
        <f t="shared" si="56"/>
        <v>0</v>
      </c>
      <c r="Q156" s="367">
        <v>0.00069</v>
      </c>
      <c r="R156" s="367">
        <f t="shared" si="57"/>
        <v>0.006209999999999999</v>
      </c>
      <c r="S156" s="367">
        <v>0</v>
      </c>
      <c r="T156" s="368">
        <f t="shared" si="58"/>
        <v>0</v>
      </c>
      <c r="AR156" s="257" t="s">
        <v>175</v>
      </c>
      <c r="AT156" s="257" t="s">
        <v>126</v>
      </c>
      <c r="AU156" s="257" t="s">
        <v>73</v>
      </c>
      <c r="AY156" s="257" t="s">
        <v>111</v>
      </c>
      <c r="BE156" s="369">
        <f t="shared" si="59"/>
        <v>0</v>
      </c>
      <c r="BF156" s="369">
        <f t="shared" si="60"/>
        <v>0</v>
      </c>
      <c r="BG156" s="369">
        <f t="shared" si="61"/>
        <v>0</v>
      </c>
      <c r="BH156" s="369">
        <f t="shared" si="62"/>
        <v>0</v>
      </c>
      <c r="BI156" s="369">
        <f t="shared" si="63"/>
        <v>0</v>
      </c>
      <c r="BJ156" s="257" t="s">
        <v>72</v>
      </c>
      <c r="BK156" s="369">
        <f t="shared" si="64"/>
        <v>0</v>
      </c>
      <c r="BL156" s="257" t="s">
        <v>175</v>
      </c>
      <c r="BM156" s="257" t="s">
        <v>242</v>
      </c>
    </row>
    <row r="157" spans="2:65" s="269" customFormat="1" ht="38.25" customHeight="1">
      <c r="B157" s="270"/>
      <c r="C157" s="358">
        <v>58</v>
      </c>
      <c r="D157" s="358" t="s">
        <v>112</v>
      </c>
      <c r="E157" s="370" t="s">
        <v>243</v>
      </c>
      <c r="F157" s="360" t="s">
        <v>244</v>
      </c>
      <c r="G157" s="361" t="s">
        <v>117</v>
      </c>
      <c r="H157" s="372">
        <v>26</v>
      </c>
      <c r="I157" s="137">
        <v>0</v>
      </c>
      <c r="J157" s="363">
        <f t="shared" si="55"/>
        <v>0</v>
      </c>
      <c r="K157" s="360"/>
      <c r="L157" s="270"/>
      <c r="M157" s="365" t="s">
        <v>5</v>
      </c>
      <c r="N157" s="366" t="s">
        <v>37</v>
      </c>
      <c r="O157" s="367">
        <v>0.252</v>
      </c>
      <c r="P157" s="367">
        <f t="shared" si="56"/>
        <v>6.552</v>
      </c>
      <c r="Q157" s="367">
        <v>0</v>
      </c>
      <c r="R157" s="367">
        <f t="shared" si="57"/>
        <v>0</v>
      </c>
      <c r="S157" s="367">
        <v>0</v>
      </c>
      <c r="T157" s="368">
        <f t="shared" si="58"/>
        <v>0</v>
      </c>
      <c r="AR157" s="257" t="s">
        <v>163</v>
      </c>
      <c r="AT157" s="257" t="s">
        <v>112</v>
      </c>
      <c r="AU157" s="257" t="s">
        <v>73</v>
      </c>
      <c r="AY157" s="257" t="s">
        <v>111</v>
      </c>
      <c r="BE157" s="369">
        <f t="shared" si="59"/>
        <v>0</v>
      </c>
      <c r="BF157" s="369">
        <f t="shared" si="60"/>
        <v>0</v>
      </c>
      <c r="BG157" s="369">
        <f t="shared" si="61"/>
        <v>0</v>
      </c>
      <c r="BH157" s="369">
        <f t="shared" si="62"/>
        <v>0</v>
      </c>
      <c r="BI157" s="369">
        <f t="shared" si="63"/>
        <v>0</v>
      </c>
      <c r="BJ157" s="257" t="s">
        <v>72</v>
      </c>
      <c r="BK157" s="369">
        <f t="shared" si="64"/>
        <v>0</v>
      </c>
      <c r="BL157" s="257" t="s">
        <v>163</v>
      </c>
      <c r="BM157" s="257" t="s">
        <v>245</v>
      </c>
    </row>
    <row r="158" spans="2:65" s="269" customFormat="1" ht="38.25" customHeight="1">
      <c r="B158" s="270"/>
      <c r="C158" s="358">
        <v>59</v>
      </c>
      <c r="D158" s="358" t="s">
        <v>112</v>
      </c>
      <c r="E158" s="359" t="s">
        <v>130</v>
      </c>
      <c r="F158" s="360" t="s">
        <v>327</v>
      </c>
      <c r="G158" s="361" t="s">
        <v>113</v>
      </c>
      <c r="H158" s="362">
        <v>2</v>
      </c>
      <c r="I158" s="137">
        <v>0</v>
      </c>
      <c r="J158" s="363">
        <f t="shared" si="55"/>
        <v>0</v>
      </c>
      <c r="K158" s="360"/>
      <c r="L158" s="270"/>
      <c r="M158" s="365"/>
      <c r="N158" s="366"/>
      <c r="O158" s="367"/>
      <c r="P158" s="367"/>
      <c r="Q158" s="367"/>
      <c r="R158" s="367"/>
      <c r="S158" s="367"/>
      <c r="T158" s="368"/>
      <c r="AR158" s="257"/>
      <c r="AT158" s="257"/>
      <c r="AU158" s="257"/>
      <c r="AY158" s="257"/>
      <c r="BE158" s="369"/>
      <c r="BF158" s="369"/>
      <c r="BG158" s="369"/>
      <c r="BH158" s="369"/>
      <c r="BI158" s="369"/>
      <c r="BJ158" s="257"/>
      <c r="BK158" s="369"/>
      <c r="BL158" s="257"/>
      <c r="BM158" s="257"/>
    </row>
    <row r="159" spans="2:65" s="269" customFormat="1" ht="38.25" customHeight="1">
      <c r="B159" s="270"/>
      <c r="C159" s="358">
        <v>60</v>
      </c>
      <c r="D159" s="358" t="s">
        <v>112</v>
      </c>
      <c r="E159" s="359" t="s">
        <v>328</v>
      </c>
      <c r="F159" s="371" t="s">
        <v>329</v>
      </c>
      <c r="G159" s="361" t="s">
        <v>113</v>
      </c>
      <c r="H159" s="362">
        <v>2</v>
      </c>
      <c r="I159" s="137">
        <v>0</v>
      </c>
      <c r="J159" s="363">
        <f t="shared" si="55"/>
        <v>0</v>
      </c>
      <c r="K159" s="360"/>
      <c r="L159" s="270"/>
      <c r="M159" s="365"/>
      <c r="N159" s="366"/>
      <c r="O159" s="367"/>
      <c r="P159" s="367"/>
      <c r="Q159" s="367"/>
      <c r="R159" s="367"/>
      <c r="S159" s="367"/>
      <c r="T159" s="368"/>
      <c r="AR159" s="257"/>
      <c r="AT159" s="257"/>
      <c r="AU159" s="257"/>
      <c r="AY159" s="257"/>
      <c r="BE159" s="369"/>
      <c r="BF159" s="369"/>
      <c r="BG159" s="369"/>
      <c r="BH159" s="369"/>
      <c r="BI159" s="369"/>
      <c r="BJ159" s="257"/>
      <c r="BK159" s="369"/>
      <c r="BL159" s="257"/>
      <c r="BM159" s="257"/>
    </row>
    <row r="160" spans="2:65" s="269" customFormat="1" ht="38.25" customHeight="1">
      <c r="B160" s="270"/>
      <c r="C160" s="358">
        <v>61</v>
      </c>
      <c r="D160" s="358" t="s">
        <v>112</v>
      </c>
      <c r="E160" s="359" t="s">
        <v>330</v>
      </c>
      <c r="F160" s="371" t="s">
        <v>331</v>
      </c>
      <c r="G160" s="361" t="s">
        <v>117</v>
      </c>
      <c r="H160" s="362">
        <v>4</v>
      </c>
      <c r="I160" s="137">
        <v>0</v>
      </c>
      <c r="J160" s="363">
        <f t="shared" si="55"/>
        <v>0</v>
      </c>
      <c r="K160" s="360"/>
      <c r="L160" s="270"/>
      <c r="M160" s="365"/>
      <c r="N160" s="366"/>
      <c r="O160" s="367"/>
      <c r="P160" s="367"/>
      <c r="Q160" s="367"/>
      <c r="R160" s="367"/>
      <c r="S160" s="367"/>
      <c r="T160" s="368"/>
      <c r="AR160" s="257"/>
      <c r="AT160" s="257"/>
      <c r="AU160" s="257"/>
      <c r="AY160" s="257"/>
      <c r="BE160" s="369"/>
      <c r="BF160" s="369"/>
      <c r="BG160" s="369"/>
      <c r="BH160" s="369"/>
      <c r="BI160" s="369"/>
      <c r="BJ160" s="257"/>
      <c r="BK160" s="369"/>
      <c r="BL160" s="257"/>
      <c r="BM160" s="257"/>
    </row>
    <row r="161" spans="2:65" s="269" customFormat="1" ht="38.25" customHeight="1">
      <c r="B161" s="270"/>
      <c r="C161" s="358">
        <v>62</v>
      </c>
      <c r="D161" s="358" t="s">
        <v>112</v>
      </c>
      <c r="E161" s="370" t="s">
        <v>246</v>
      </c>
      <c r="F161" s="360" t="s">
        <v>247</v>
      </c>
      <c r="G161" s="361" t="s">
        <v>113</v>
      </c>
      <c r="H161" s="372">
        <v>10</v>
      </c>
      <c r="I161" s="137">
        <v>0</v>
      </c>
      <c r="J161" s="363">
        <f aca="true" t="shared" si="65" ref="J161">ROUND(I161*H161,2)</f>
        <v>0</v>
      </c>
      <c r="K161" s="360"/>
      <c r="L161" s="270"/>
      <c r="M161" s="365"/>
      <c r="N161" s="366"/>
      <c r="O161" s="367"/>
      <c r="P161" s="367"/>
      <c r="Q161" s="367"/>
      <c r="R161" s="367"/>
      <c r="S161" s="367"/>
      <c r="T161" s="368"/>
      <c r="AR161" s="257"/>
      <c r="AT161" s="257"/>
      <c r="AU161" s="257"/>
      <c r="AY161" s="257"/>
      <c r="BE161" s="369"/>
      <c r="BF161" s="369"/>
      <c r="BG161" s="369"/>
      <c r="BH161" s="369"/>
      <c r="BI161" s="369"/>
      <c r="BJ161" s="257"/>
      <c r="BK161" s="369"/>
      <c r="BL161" s="257"/>
      <c r="BM161" s="257"/>
    </row>
    <row r="162" spans="2:65" s="269" customFormat="1" ht="38.25" customHeight="1">
      <c r="B162" s="270"/>
      <c r="C162" s="358">
        <v>63</v>
      </c>
      <c r="D162" s="358" t="s">
        <v>112</v>
      </c>
      <c r="E162" s="370" t="s">
        <v>136</v>
      </c>
      <c r="F162" s="360" t="s">
        <v>137</v>
      </c>
      <c r="G162" s="361" t="s">
        <v>127</v>
      </c>
      <c r="H162" s="372">
        <v>0.67</v>
      </c>
      <c r="I162" s="137">
        <v>0</v>
      </c>
      <c r="J162" s="363">
        <f>ROUND(I162*H162,2)</f>
        <v>0</v>
      </c>
      <c r="K162" s="360"/>
      <c r="L162" s="270"/>
      <c r="M162" s="365"/>
      <c r="N162" s="366"/>
      <c r="O162" s="367"/>
      <c r="P162" s="367"/>
      <c r="Q162" s="367"/>
      <c r="R162" s="367"/>
      <c r="S162" s="367"/>
      <c r="T162" s="368"/>
      <c r="AR162" s="257"/>
      <c r="AT162" s="257"/>
      <c r="AU162" s="257"/>
      <c r="AY162" s="257"/>
      <c r="BE162" s="369"/>
      <c r="BF162" s="369"/>
      <c r="BG162" s="369"/>
      <c r="BH162" s="369"/>
      <c r="BI162" s="369"/>
      <c r="BJ162" s="257"/>
      <c r="BK162" s="369"/>
      <c r="BL162" s="257"/>
      <c r="BM162" s="257"/>
    </row>
    <row r="163" spans="2:65" s="269" customFormat="1" ht="38.25" customHeight="1">
      <c r="B163" s="270"/>
      <c r="C163" s="358">
        <v>64</v>
      </c>
      <c r="D163" s="358" t="s">
        <v>112</v>
      </c>
      <c r="E163" s="370" t="s">
        <v>138</v>
      </c>
      <c r="F163" s="360" t="s">
        <v>135</v>
      </c>
      <c r="G163" s="361" t="s">
        <v>127</v>
      </c>
      <c r="H163" s="372">
        <v>9.38</v>
      </c>
      <c r="I163" s="137">
        <v>0</v>
      </c>
      <c r="J163" s="363">
        <f>ROUND(I163*H163,2)</f>
        <v>0</v>
      </c>
      <c r="K163" s="360"/>
      <c r="L163" s="270"/>
      <c r="M163" s="365"/>
      <c r="N163" s="366"/>
      <c r="O163" s="367"/>
      <c r="P163" s="367"/>
      <c r="Q163" s="367"/>
      <c r="R163" s="367"/>
      <c r="S163" s="367"/>
      <c r="T163" s="368"/>
      <c r="AR163" s="257"/>
      <c r="AT163" s="257"/>
      <c r="AU163" s="257"/>
      <c r="AY163" s="257"/>
      <c r="BE163" s="369"/>
      <c r="BF163" s="369"/>
      <c r="BG163" s="369"/>
      <c r="BH163" s="369"/>
      <c r="BI163" s="369"/>
      <c r="BJ163" s="257"/>
      <c r="BK163" s="369"/>
      <c r="BL163" s="257"/>
      <c r="BM163" s="257"/>
    </row>
    <row r="164" spans="2:65" s="269" customFormat="1" ht="38.25" customHeight="1">
      <c r="B164" s="270"/>
      <c r="C164" s="358">
        <v>65</v>
      </c>
      <c r="D164" s="358" t="s">
        <v>112</v>
      </c>
      <c r="E164" s="370" t="s">
        <v>139</v>
      </c>
      <c r="F164" s="360" t="s">
        <v>140</v>
      </c>
      <c r="G164" s="361" t="s">
        <v>127</v>
      </c>
      <c r="H164" s="372">
        <v>0.3</v>
      </c>
      <c r="I164" s="137">
        <v>0</v>
      </c>
      <c r="J164" s="363">
        <f>ROUND(I164*H164,2)</f>
        <v>0</v>
      </c>
      <c r="K164" s="360"/>
      <c r="L164" s="270"/>
      <c r="M164" s="365"/>
      <c r="N164" s="366"/>
      <c r="O164" s="367"/>
      <c r="P164" s="367"/>
      <c r="Q164" s="367"/>
      <c r="R164" s="367"/>
      <c r="S164" s="367"/>
      <c r="T164" s="368"/>
      <c r="AR164" s="257"/>
      <c r="AT164" s="257"/>
      <c r="AU164" s="257"/>
      <c r="AY164" s="257"/>
      <c r="BE164" s="369"/>
      <c r="BF164" s="369"/>
      <c r="BG164" s="369"/>
      <c r="BH164" s="369"/>
      <c r="BI164" s="369"/>
      <c r="BJ164" s="257"/>
      <c r="BK164" s="369"/>
      <c r="BL164" s="257"/>
      <c r="BM164" s="257"/>
    </row>
    <row r="165" spans="2:65" s="269" customFormat="1" ht="16.5" customHeight="1">
      <c r="B165" s="270"/>
      <c r="C165" s="358">
        <v>66</v>
      </c>
      <c r="D165" s="358" t="s">
        <v>112</v>
      </c>
      <c r="E165" s="370" t="s">
        <v>141</v>
      </c>
      <c r="F165" s="360" t="s">
        <v>142</v>
      </c>
      <c r="G165" s="361" t="s">
        <v>127</v>
      </c>
      <c r="H165" s="372">
        <v>0.37</v>
      </c>
      <c r="I165" s="137">
        <v>0</v>
      </c>
      <c r="J165" s="363">
        <f>ROUND(I165*H165,2)</f>
        <v>0</v>
      </c>
      <c r="K165" s="360"/>
      <c r="L165" s="270"/>
      <c r="M165" s="365" t="s">
        <v>5</v>
      </c>
      <c r="N165" s="407" t="s">
        <v>37</v>
      </c>
      <c r="O165" s="408">
        <v>0.035</v>
      </c>
      <c r="P165" s="408">
        <f t="shared" si="56"/>
        <v>0.012950000000000001</v>
      </c>
      <c r="Q165" s="408">
        <v>3E-05</v>
      </c>
      <c r="R165" s="408">
        <f t="shared" si="57"/>
        <v>1.11E-05</v>
      </c>
      <c r="S165" s="408">
        <v>0</v>
      </c>
      <c r="T165" s="409">
        <f t="shared" si="58"/>
        <v>0</v>
      </c>
      <c r="AR165" s="257" t="s">
        <v>163</v>
      </c>
      <c r="AT165" s="257" t="s">
        <v>112</v>
      </c>
      <c r="AU165" s="257" t="s">
        <v>73</v>
      </c>
      <c r="AY165" s="257" t="s">
        <v>111</v>
      </c>
      <c r="BE165" s="369">
        <f t="shared" si="59"/>
        <v>0</v>
      </c>
      <c r="BF165" s="369">
        <f t="shared" si="60"/>
        <v>0</v>
      </c>
      <c r="BG165" s="369">
        <f t="shared" si="61"/>
        <v>0</v>
      </c>
      <c r="BH165" s="369">
        <f t="shared" si="62"/>
        <v>0</v>
      </c>
      <c r="BI165" s="369">
        <f t="shared" si="63"/>
        <v>0</v>
      </c>
      <c r="BJ165" s="257" t="s">
        <v>72</v>
      </c>
      <c r="BK165" s="369">
        <f t="shared" si="64"/>
        <v>0</v>
      </c>
      <c r="BL165" s="257" t="s">
        <v>163</v>
      </c>
      <c r="BM165" s="257" t="s">
        <v>248</v>
      </c>
    </row>
    <row r="166" spans="2:12" s="269" customFormat="1" ht="6.95" customHeight="1">
      <c r="B166" s="298"/>
      <c r="C166" s="299"/>
      <c r="D166" s="299"/>
      <c r="E166" s="299"/>
      <c r="F166" s="299"/>
      <c r="G166" s="299"/>
      <c r="H166" s="299"/>
      <c r="I166" s="299"/>
      <c r="J166" s="299"/>
      <c r="K166" s="299"/>
      <c r="L166" s="270"/>
    </row>
    <row r="169" spans="5:6" ht="15" customHeight="1">
      <c r="E169" s="410"/>
      <c r="F169" s="411"/>
    </row>
    <row r="170" spans="5:6" ht="15" customHeight="1">
      <c r="E170" s="412"/>
      <c r="F170" s="413"/>
    </row>
    <row r="171" spans="5:6" ht="15" customHeight="1">
      <c r="E171" s="410"/>
      <c r="F171" s="411"/>
    </row>
    <row r="172" spans="5:6" ht="15" customHeight="1">
      <c r="E172" s="410"/>
      <c r="F172" s="411"/>
    </row>
    <row r="173" spans="5:6" ht="15" customHeight="1">
      <c r="E173" s="410"/>
      <c r="F173" s="414"/>
    </row>
    <row r="174" spans="5:6" ht="15" customHeight="1">
      <c r="E174" s="410"/>
      <c r="F174" s="411"/>
    </row>
    <row r="175" spans="5:6" ht="15" customHeight="1">
      <c r="E175" s="410"/>
      <c r="F175" s="411"/>
    </row>
    <row r="176" spans="5:6" ht="15" customHeight="1">
      <c r="E176" s="410"/>
      <c r="F176" s="411"/>
    </row>
    <row r="177" spans="5:6" ht="15" customHeight="1">
      <c r="E177" s="410"/>
      <c r="F177" s="411"/>
    </row>
    <row r="178" spans="5:6" ht="15" customHeight="1">
      <c r="E178" s="410"/>
      <c r="F178" s="411"/>
    </row>
    <row r="179" spans="5:6" ht="15" customHeight="1">
      <c r="E179" s="410"/>
      <c r="F179" s="411"/>
    </row>
    <row r="180" spans="5:6" ht="15" customHeight="1">
      <c r="E180" s="410"/>
      <c r="F180" s="411"/>
    </row>
    <row r="181" spans="5:6" ht="15" customHeight="1">
      <c r="E181" s="410"/>
      <c r="F181" s="411"/>
    </row>
    <row r="182" spans="5:6" ht="15" customHeight="1">
      <c r="E182" s="410"/>
      <c r="F182" s="411"/>
    </row>
    <row r="183" spans="5:6" ht="15" customHeight="1">
      <c r="E183" s="410"/>
      <c r="F183" s="414"/>
    </row>
    <row r="184" spans="5:6" ht="15" customHeight="1">
      <c r="E184" s="410"/>
      <c r="F184" s="411"/>
    </row>
    <row r="185" spans="5:6" ht="15" customHeight="1">
      <c r="E185" s="410"/>
      <c r="F185" s="414"/>
    </row>
    <row r="186" spans="5:6" ht="15" customHeight="1">
      <c r="E186" s="410"/>
      <c r="F186" s="411"/>
    </row>
    <row r="187" spans="5:6" ht="15" customHeight="1">
      <c r="E187" s="410"/>
      <c r="F187" s="411"/>
    </row>
    <row r="188" spans="5:6" ht="15" customHeight="1">
      <c r="E188" s="410"/>
      <c r="F188" s="411"/>
    </row>
    <row r="189" spans="5:6" ht="15" customHeight="1">
      <c r="E189" s="410"/>
      <c r="F189" s="411"/>
    </row>
    <row r="190" spans="5:6" ht="15" customHeight="1">
      <c r="E190" s="410"/>
      <c r="F190" s="411"/>
    </row>
    <row r="191" spans="5:6" ht="15" customHeight="1">
      <c r="E191" s="410"/>
      <c r="F191" s="414"/>
    </row>
    <row r="192" spans="5:6" ht="15" customHeight="1">
      <c r="E192" s="410"/>
      <c r="F192" s="411"/>
    </row>
    <row r="193" spans="5:6" ht="15" customHeight="1">
      <c r="E193" s="410"/>
      <c r="F193" s="411"/>
    </row>
    <row r="194" spans="5:6" ht="15" customHeight="1">
      <c r="E194" s="410"/>
      <c r="F194" s="411"/>
    </row>
    <row r="195" spans="5:6" ht="15" customHeight="1">
      <c r="E195" s="410"/>
      <c r="F195" s="411"/>
    </row>
    <row r="196" spans="5:6" ht="15" customHeight="1">
      <c r="E196" s="410"/>
      <c r="F196" s="411"/>
    </row>
    <row r="197" spans="5:6" ht="15" customHeight="1">
      <c r="E197" s="410"/>
      <c r="F197" s="411"/>
    </row>
    <row r="198" spans="5:6" ht="15" customHeight="1">
      <c r="E198" s="410"/>
      <c r="F198" s="411"/>
    </row>
    <row r="199" spans="5:6" ht="15" customHeight="1">
      <c r="E199" s="410"/>
      <c r="F199" s="411"/>
    </row>
    <row r="200" spans="5:6" ht="15" customHeight="1">
      <c r="E200" s="410"/>
      <c r="F200" s="411"/>
    </row>
    <row r="201" spans="5:6" ht="15" customHeight="1">
      <c r="E201" s="410"/>
      <c r="F201" s="411"/>
    </row>
    <row r="202" spans="5:6" ht="15" customHeight="1">
      <c r="E202" s="410"/>
      <c r="F202" s="411"/>
    </row>
    <row r="203" spans="5:6" ht="15" customHeight="1">
      <c r="E203" s="410"/>
      <c r="F203" s="411"/>
    </row>
  </sheetData>
  <sheetProtection password="E446" sheet="1" objects="1" scenarios="1"/>
  <autoFilter ref="C82:K165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41"/>
  <sheetViews>
    <sheetView showGridLines="0" workbookViewId="0" topLeftCell="A1">
      <pane ySplit="1" topLeftCell="A74" activePane="bottomLeft" state="frozen"/>
      <selection pane="topLeft" activeCell="J42" sqref="J41:J42"/>
      <selection pane="bottomLeft" activeCell="J96" sqref="J96"/>
    </sheetView>
  </sheetViews>
  <sheetFormatPr defaultColWidth="9.33203125" defaultRowHeight="13.5"/>
  <cols>
    <col min="1" max="1" width="8.33203125" style="177" customWidth="1"/>
    <col min="2" max="2" width="1.66796875" style="177" customWidth="1"/>
    <col min="3" max="3" width="4.16015625" style="177" customWidth="1"/>
    <col min="4" max="4" width="4.33203125" style="177" customWidth="1"/>
    <col min="5" max="5" width="17.16015625" style="177" customWidth="1"/>
    <col min="6" max="6" width="75" style="177" customWidth="1"/>
    <col min="7" max="7" width="8.66015625" style="177" customWidth="1"/>
    <col min="8" max="8" width="11.16015625" style="177" customWidth="1"/>
    <col min="9" max="9" width="12.66015625" style="177" customWidth="1"/>
    <col min="10" max="10" width="23.5" style="177" customWidth="1"/>
    <col min="11" max="11" width="15.5" style="177" customWidth="1"/>
    <col min="12" max="12" width="9.33203125" style="177" customWidth="1"/>
    <col min="13" max="18" width="9.33203125" style="177" hidden="1" customWidth="1"/>
    <col min="19" max="19" width="8.16015625" style="177" hidden="1" customWidth="1"/>
    <col min="20" max="20" width="29.66015625" style="177" hidden="1" customWidth="1"/>
    <col min="21" max="21" width="16.33203125" style="177" hidden="1" customWidth="1"/>
    <col min="22" max="22" width="12.33203125" style="177" customWidth="1"/>
    <col min="23" max="23" width="16.33203125" style="177" customWidth="1"/>
    <col min="24" max="24" width="12.33203125" style="177" customWidth="1"/>
    <col min="25" max="25" width="15" style="177" customWidth="1"/>
    <col min="26" max="26" width="11" style="177" customWidth="1"/>
    <col min="27" max="27" width="15" style="177" customWidth="1"/>
    <col min="28" max="28" width="16.33203125" style="177" customWidth="1"/>
    <col min="29" max="29" width="11" style="177" customWidth="1"/>
    <col min="30" max="30" width="15" style="177" customWidth="1"/>
    <col min="31" max="31" width="16.33203125" style="177" customWidth="1"/>
    <col min="32" max="16384" width="9.33203125" style="177" customWidth="1"/>
  </cols>
  <sheetData>
    <row r="1" spans="1:70" ht="21.75" customHeight="1">
      <c r="A1" s="77"/>
      <c r="B1" s="9"/>
      <c r="C1" s="9"/>
      <c r="D1" s="10" t="s">
        <v>1</v>
      </c>
      <c r="E1" s="9"/>
      <c r="F1" s="186" t="s">
        <v>80</v>
      </c>
      <c r="G1" s="247" t="s">
        <v>81</v>
      </c>
      <c r="H1" s="247"/>
      <c r="I1" s="9"/>
      <c r="J1" s="186" t="s">
        <v>82</v>
      </c>
      <c r="K1" s="10" t="s">
        <v>83</v>
      </c>
      <c r="L1" s="186" t="s">
        <v>84</v>
      </c>
      <c r="M1" s="186"/>
      <c r="N1" s="186"/>
      <c r="O1" s="186"/>
      <c r="P1" s="186"/>
      <c r="Q1" s="186"/>
      <c r="R1" s="186"/>
      <c r="S1" s="186"/>
      <c r="T1" s="186"/>
      <c r="U1" s="78"/>
      <c r="V1" s="78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95" customHeight="1">
      <c r="L2" s="234" t="s">
        <v>8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6" t="s">
        <v>76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9"/>
      <c r="AT3" s="16" t="s">
        <v>73</v>
      </c>
    </row>
    <row r="4" spans="2:46" ht="36.95" customHeight="1">
      <c r="B4" s="20"/>
      <c r="C4" s="182"/>
      <c r="D4" s="21" t="s">
        <v>85</v>
      </c>
      <c r="E4" s="182"/>
      <c r="F4" s="182"/>
      <c r="G4" s="182"/>
      <c r="H4" s="182"/>
      <c r="I4" s="182"/>
      <c r="J4" s="182"/>
      <c r="K4" s="22"/>
      <c r="M4" s="23" t="s">
        <v>13</v>
      </c>
      <c r="AT4" s="16" t="s">
        <v>6</v>
      </c>
    </row>
    <row r="5" spans="2:11" ht="6.95" customHeight="1">
      <c r="B5" s="20"/>
      <c r="C5" s="182"/>
      <c r="D5" s="182"/>
      <c r="E5" s="182"/>
      <c r="F5" s="182"/>
      <c r="G5" s="182"/>
      <c r="H5" s="182"/>
      <c r="I5" s="182"/>
      <c r="J5" s="182"/>
      <c r="K5" s="22"/>
    </row>
    <row r="6" spans="2:11" ht="15">
      <c r="B6" s="20"/>
      <c r="C6" s="182"/>
      <c r="D6" s="187" t="s">
        <v>16</v>
      </c>
      <c r="E6" s="182"/>
      <c r="F6" s="182"/>
      <c r="G6" s="182"/>
      <c r="H6" s="182"/>
      <c r="I6" s="182"/>
      <c r="J6" s="182"/>
      <c r="K6" s="22"/>
    </row>
    <row r="7" spans="2:11" ht="16.5" customHeight="1">
      <c r="B7" s="20"/>
      <c r="C7" s="182"/>
      <c r="D7" s="182"/>
      <c r="E7" s="248" t="str">
        <f>'Rekapitulace stavby'!K6</f>
        <v>DDM Sokolov, Spartakiádní 1937, 356 01 Sokolov, Světelná křižovatka na dopravním hřišti</v>
      </c>
      <c r="F7" s="249"/>
      <c r="G7" s="249"/>
      <c r="H7" s="249"/>
      <c r="I7" s="182"/>
      <c r="J7" s="182"/>
      <c r="K7" s="22"/>
    </row>
    <row r="8" spans="2:11" s="185" customFormat="1" ht="15">
      <c r="B8" s="28"/>
      <c r="C8" s="188"/>
      <c r="D8" s="187" t="s">
        <v>86</v>
      </c>
      <c r="E8" s="188"/>
      <c r="F8" s="188"/>
      <c r="G8" s="188"/>
      <c r="H8" s="188"/>
      <c r="I8" s="188"/>
      <c r="J8" s="188"/>
      <c r="K8" s="30"/>
    </row>
    <row r="9" spans="2:11" s="185" customFormat="1" ht="36.95" customHeight="1">
      <c r="B9" s="28"/>
      <c r="C9" s="188"/>
      <c r="D9" s="188"/>
      <c r="E9" s="250" t="s">
        <v>332</v>
      </c>
      <c r="F9" s="251"/>
      <c r="G9" s="251"/>
      <c r="H9" s="251"/>
      <c r="I9" s="188"/>
      <c r="J9" s="188"/>
      <c r="K9" s="30"/>
    </row>
    <row r="10" spans="2:11" s="185" customFormat="1" ht="13.5">
      <c r="B10" s="28"/>
      <c r="C10" s="188"/>
      <c r="D10" s="188"/>
      <c r="E10" s="188"/>
      <c r="F10" s="188"/>
      <c r="G10" s="188"/>
      <c r="H10" s="188"/>
      <c r="I10" s="188"/>
      <c r="J10" s="188"/>
      <c r="K10" s="30"/>
    </row>
    <row r="11" spans="2:11" s="185" customFormat="1" ht="14.45" customHeight="1">
      <c r="B11" s="28"/>
      <c r="C11" s="188"/>
      <c r="D11" s="187" t="s">
        <v>17</v>
      </c>
      <c r="E11" s="188"/>
      <c r="F11" s="181"/>
      <c r="G11" s="188"/>
      <c r="H11" s="188"/>
      <c r="I11" s="187" t="s">
        <v>19</v>
      </c>
      <c r="J11" s="181" t="s">
        <v>5</v>
      </c>
      <c r="K11" s="30"/>
    </row>
    <row r="12" spans="2:11" s="185" customFormat="1" ht="14.45" customHeight="1">
      <c r="B12" s="28"/>
      <c r="C12" s="188"/>
      <c r="D12" s="187" t="s">
        <v>20</v>
      </c>
      <c r="E12" s="188"/>
      <c r="F12" s="155" t="s">
        <v>320</v>
      </c>
      <c r="G12" s="188"/>
      <c r="H12" s="188"/>
      <c r="I12" s="187" t="s">
        <v>21</v>
      </c>
      <c r="J12" s="79">
        <f>'Rekapitulace stavby'!AN8</f>
        <v>43815</v>
      </c>
      <c r="K12" s="30"/>
    </row>
    <row r="13" spans="2:11" s="185" customFormat="1" ht="10.9" customHeight="1">
      <c r="B13" s="28"/>
      <c r="C13" s="188"/>
      <c r="D13" s="188"/>
      <c r="E13" s="188"/>
      <c r="F13" s="188"/>
      <c r="G13" s="188"/>
      <c r="H13" s="188"/>
      <c r="I13" s="188"/>
      <c r="J13" s="188"/>
      <c r="K13" s="30"/>
    </row>
    <row r="14" spans="2:11" s="185" customFormat="1" ht="14.45" customHeight="1">
      <c r="B14" s="28"/>
      <c r="C14" s="188"/>
      <c r="D14" s="187" t="s">
        <v>24</v>
      </c>
      <c r="E14" s="188"/>
      <c r="F14" s="188"/>
      <c r="G14" s="188"/>
      <c r="H14" s="188"/>
      <c r="I14" s="187" t="s">
        <v>25</v>
      </c>
      <c r="J14" s="181" t="str">
        <f>IF('Rekapitulace stavby'!AN10="","",'Rekapitulace stavby'!AN10)</f>
        <v/>
      </c>
      <c r="K14" s="30"/>
    </row>
    <row r="15" spans="2:11" s="185" customFormat="1" ht="18" customHeight="1">
      <c r="B15" s="28"/>
      <c r="C15" s="188"/>
      <c r="D15" s="188"/>
      <c r="E15" s="181" t="str">
        <f>IF('Rekapitulace stavby'!E11="","",'Rekapitulace stavby'!E11)</f>
        <v xml:space="preserve"> </v>
      </c>
      <c r="F15" s="188"/>
      <c r="G15" s="188"/>
      <c r="H15" s="188"/>
      <c r="I15" s="187" t="s">
        <v>27</v>
      </c>
      <c r="J15" s="181" t="str">
        <f>IF('Rekapitulace stavby'!AN11="","",'Rekapitulace stavby'!AN11)</f>
        <v/>
      </c>
      <c r="K15" s="30"/>
    </row>
    <row r="16" spans="2:11" s="185" customFormat="1" ht="6.95" customHeight="1">
      <c r="B16" s="28"/>
      <c r="C16" s="188"/>
      <c r="D16" s="188"/>
      <c r="E16" s="188"/>
      <c r="F16" s="188"/>
      <c r="G16" s="188"/>
      <c r="H16" s="188"/>
      <c r="I16" s="188"/>
      <c r="J16" s="188"/>
      <c r="K16" s="30"/>
    </row>
    <row r="17" spans="2:11" s="185" customFormat="1" ht="14.45" customHeight="1">
      <c r="B17" s="28"/>
      <c r="C17" s="188"/>
      <c r="D17" s="187" t="s">
        <v>28</v>
      </c>
      <c r="E17" s="188"/>
      <c r="F17" s="188"/>
      <c r="G17" s="188"/>
      <c r="H17" s="188"/>
      <c r="I17" s="187" t="s">
        <v>25</v>
      </c>
      <c r="J17" s="181" t="str">
        <f>IF('Rekapitulace stavby'!AN13="Vyplň údaj","",IF('Rekapitulace stavby'!AN13="","",'Rekapitulace stavby'!AN13))</f>
        <v/>
      </c>
      <c r="K17" s="30"/>
    </row>
    <row r="18" spans="2:11" s="185" customFormat="1" ht="18" customHeight="1">
      <c r="B18" s="28"/>
      <c r="C18" s="188"/>
      <c r="D18" s="188"/>
      <c r="E18" s="181" t="str">
        <f>IF('Rekapitulace stavby'!E14="Vyplň údaj","",IF('Rekapitulace stavby'!E14="","",'Rekapitulace stavby'!E14))</f>
        <v xml:space="preserve"> </v>
      </c>
      <c r="F18" s="188"/>
      <c r="G18" s="188"/>
      <c r="H18" s="188"/>
      <c r="I18" s="187" t="s">
        <v>27</v>
      </c>
      <c r="J18" s="181" t="str">
        <f>IF('Rekapitulace stavby'!AN14="Vyplň údaj","",IF('Rekapitulace stavby'!AN14="","",'Rekapitulace stavby'!AN14))</f>
        <v/>
      </c>
      <c r="K18" s="30"/>
    </row>
    <row r="19" spans="2:11" s="185" customFormat="1" ht="6.95" customHeight="1">
      <c r="B19" s="28"/>
      <c r="C19" s="188"/>
      <c r="D19" s="188"/>
      <c r="E19" s="188"/>
      <c r="F19" s="188"/>
      <c r="G19" s="188"/>
      <c r="H19" s="188"/>
      <c r="I19" s="188"/>
      <c r="J19" s="188"/>
      <c r="K19" s="30"/>
    </row>
    <row r="20" spans="2:11" s="185" customFormat="1" ht="14.45" customHeight="1">
      <c r="B20" s="28"/>
      <c r="C20" s="188"/>
      <c r="D20" s="187" t="s">
        <v>29</v>
      </c>
      <c r="E20" s="188"/>
      <c r="F20" s="188"/>
      <c r="G20" s="188"/>
      <c r="H20" s="188"/>
      <c r="I20" s="187" t="s">
        <v>25</v>
      </c>
      <c r="J20" s="181" t="str">
        <f>IF('Rekapitulace stavby'!AN16="","",'Rekapitulace stavby'!AN16)</f>
        <v/>
      </c>
      <c r="K20" s="30"/>
    </row>
    <row r="21" spans="2:11" s="185" customFormat="1" ht="18" customHeight="1">
      <c r="B21" s="28"/>
      <c r="C21" s="188"/>
      <c r="D21" s="188"/>
      <c r="E21" s="181" t="str">
        <f>IF('Rekapitulace stavby'!E17="","",'Rekapitulace stavby'!E17)</f>
        <v xml:space="preserve"> </v>
      </c>
      <c r="F21" s="188"/>
      <c r="G21" s="188"/>
      <c r="H21" s="188"/>
      <c r="I21" s="187" t="s">
        <v>27</v>
      </c>
      <c r="J21" s="181" t="str">
        <f>IF('Rekapitulace stavby'!AN17="","",'Rekapitulace stavby'!AN17)</f>
        <v/>
      </c>
      <c r="K21" s="30"/>
    </row>
    <row r="22" spans="2:11" s="185" customFormat="1" ht="6.95" customHeight="1">
      <c r="B22" s="28"/>
      <c r="C22" s="188"/>
      <c r="D22" s="188"/>
      <c r="E22" s="188"/>
      <c r="F22" s="188"/>
      <c r="G22" s="188"/>
      <c r="H22" s="188"/>
      <c r="I22" s="188"/>
      <c r="J22" s="188"/>
      <c r="K22" s="30"/>
    </row>
    <row r="23" spans="2:11" s="185" customFormat="1" ht="14.45" customHeight="1">
      <c r="B23" s="28"/>
      <c r="C23" s="188"/>
      <c r="D23" s="187" t="s">
        <v>31</v>
      </c>
      <c r="E23" s="188"/>
      <c r="F23" s="188"/>
      <c r="G23" s="188"/>
      <c r="H23" s="188"/>
      <c r="I23" s="188"/>
      <c r="J23" s="188"/>
      <c r="K23" s="30"/>
    </row>
    <row r="24" spans="2:11" s="3" customFormat="1" ht="16.5" customHeight="1">
      <c r="B24" s="80"/>
      <c r="C24" s="81"/>
      <c r="D24" s="81"/>
      <c r="E24" s="216" t="s">
        <v>5</v>
      </c>
      <c r="F24" s="216"/>
      <c r="G24" s="216"/>
      <c r="H24" s="216"/>
      <c r="I24" s="81"/>
      <c r="J24" s="81"/>
      <c r="K24" s="82"/>
    </row>
    <row r="25" spans="2:11" s="185" customFormat="1" ht="6.95" customHeight="1">
      <c r="B25" s="28"/>
      <c r="C25" s="188"/>
      <c r="D25" s="188"/>
      <c r="E25" s="188"/>
      <c r="F25" s="188"/>
      <c r="G25" s="188"/>
      <c r="H25" s="188"/>
      <c r="I25" s="188"/>
      <c r="J25" s="188"/>
      <c r="K25" s="30"/>
    </row>
    <row r="26" spans="2:11" s="185" customFormat="1" ht="6.95" customHeight="1">
      <c r="B26" s="28"/>
      <c r="C26" s="188"/>
      <c r="D26" s="47"/>
      <c r="E26" s="47"/>
      <c r="F26" s="47"/>
      <c r="G26" s="47"/>
      <c r="H26" s="47"/>
      <c r="I26" s="47"/>
      <c r="J26" s="47"/>
      <c r="K26" s="83"/>
    </row>
    <row r="27" spans="2:11" s="185" customFormat="1" ht="25.35" customHeight="1">
      <c r="B27" s="28"/>
      <c r="C27" s="188"/>
      <c r="D27" s="84" t="s">
        <v>32</v>
      </c>
      <c r="E27" s="188"/>
      <c r="F27" s="188"/>
      <c r="G27" s="188"/>
      <c r="H27" s="188"/>
      <c r="I27" s="188"/>
      <c r="J27" s="85">
        <f>ROUND(J82,2)</f>
        <v>0</v>
      </c>
      <c r="K27" s="30"/>
    </row>
    <row r="28" spans="2:11" s="185" customFormat="1" ht="6.95" customHeight="1">
      <c r="B28" s="28"/>
      <c r="C28" s="188"/>
      <c r="D28" s="47"/>
      <c r="E28" s="47"/>
      <c r="F28" s="47"/>
      <c r="G28" s="47"/>
      <c r="H28" s="47"/>
      <c r="I28" s="47"/>
      <c r="J28" s="47"/>
      <c r="K28" s="83"/>
    </row>
    <row r="29" spans="2:11" s="185" customFormat="1" ht="14.45" customHeight="1">
      <c r="B29" s="28"/>
      <c r="C29" s="188"/>
      <c r="D29" s="188"/>
      <c r="E29" s="188"/>
      <c r="F29" s="183" t="s">
        <v>34</v>
      </c>
      <c r="G29" s="188"/>
      <c r="H29" s="188"/>
      <c r="I29" s="183" t="s">
        <v>33</v>
      </c>
      <c r="J29" s="183" t="s">
        <v>35</v>
      </c>
      <c r="K29" s="30"/>
    </row>
    <row r="30" spans="2:11" s="185" customFormat="1" ht="14.45" customHeight="1">
      <c r="B30" s="28"/>
      <c r="C30" s="188"/>
      <c r="D30" s="180" t="s">
        <v>36</v>
      </c>
      <c r="E30" s="180" t="s">
        <v>37</v>
      </c>
      <c r="F30" s="86">
        <f>J56</f>
        <v>0</v>
      </c>
      <c r="G30" s="188"/>
      <c r="H30" s="188"/>
      <c r="I30" s="87">
        <v>0.21</v>
      </c>
      <c r="J30" s="86">
        <f>F30*0.21</f>
        <v>0</v>
      </c>
      <c r="K30" s="30"/>
    </row>
    <row r="31" spans="2:11" s="185" customFormat="1" ht="14.45" customHeight="1">
      <c r="B31" s="28"/>
      <c r="C31" s="188"/>
      <c r="D31" s="188"/>
      <c r="E31" s="180" t="s">
        <v>38</v>
      </c>
      <c r="F31" s="86">
        <f>ROUND(SUM(BF82:BF203),2)</f>
        <v>0</v>
      </c>
      <c r="G31" s="188"/>
      <c r="H31" s="188"/>
      <c r="I31" s="87">
        <v>0.15</v>
      </c>
      <c r="J31" s="86">
        <f>ROUND(ROUND((SUM(BF82:BF203)),2)*I31,2)</f>
        <v>0</v>
      </c>
      <c r="K31" s="30"/>
    </row>
    <row r="32" spans="2:11" s="185" customFormat="1" ht="14.45" customHeight="1" hidden="1">
      <c r="B32" s="28"/>
      <c r="C32" s="188"/>
      <c r="D32" s="188"/>
      <c r="E32" s="180" t="s">
        <v>39</v>
      </c>
      <c r="F32" s="86">
        <f>ROUND(SUM(BG82:BG203),2)</f>
        <v>0</v>
      </c>
      <c r="G32" s="188"/>
      <c r="H32" s="188"/>
      <c r="I32" s="87">
        <v>0.21</v>
      </c>
      <c r="J32" s="86">
        <v>0</v>
      </c>
      <c r="K32" s="30"/>
    </row>
    <row r="33" spans="2:11" s="185" customFormat="1" ht="14.45" customHeight="1" hidden="1">
      <c r="B33" s="28"/>
      <c r="C33" s="188"/>
      <c r="D33" s="188"/>
      <c r="E33" s="180" t="s">
        <v>40</v>
      </c>
      <c r="F33" s="86">
        <f>ROUND(SUM(BH82:BH203),2)</f>
        <v>0</v>
      </c>
      <c r="G33" s="188"/>
      <c r="H33" s="188"/>
      <c r="I33" s="87">
        <v>0.15</v>
      </c>
      <c r="J33" s="86">
        <v>0</v>
      </c>
      <c r="K33" s="30"/>
    </row>
    <row r="34" spans="2:11" s="185" customFormat="1" ht="14.45" customHeight="1" hidden="1">
      <c r="B34" s="28"/>
      <c r="C34" s="188"/>
      <c r="D34" s="188"/>
      <c r="E34" s="180" t="s">
        <v>41</v>
      </c>
      <c r="F34" s="86">
        <f>ROUND(SUM(BI82:BI203),2)</f>
        <v>0</v>
      </c>
      <c r="G34" s="188"/>
      <c r="H34" s="188"/>
      <c r="I34" s="87">
        <v>0</v>
      </c>
      <c r="J34" s="86">
        <v>0</v>
      </c>
      <c r="K34" s="30"/>
    </row>
    <row r="35" spans="2:11" s="185" customFormat="1" ht="6.95" customHeight="1">
      <c r="B35" s="28"/>
      <c r="C35" s="188"/>
      <c r="D35" s="188"/>
      <c r="E35" s="188"/>
      <c r="F35" s="188"/>
      <c r="G35" s="188"/>
      <c r="H35" s="188"/>
      <c r="I35" s="188"/>
      <c r="J35" s="188"/>
      <c r="K35" s="30"/>
    </row>
    <row r="36" spans="2:11" s="185" customFormat="1" ht="25.35" customHeight="1">
      <c r="B36" s="28"/>
      <c r="C36" s="88"/>
      <c r="D36" s="175" t="s">
        <v>42</v>
      </c>
      <c r="E36" s="50"/>
      <c r="F36" s="50"/>
      <c r="G36" s="89" t="s">
        <v>43</v>
      </c>
      <c r="H36" s="90" t="s">
        <v>44</v>
      </c>
      <c r="I36" s="50"/>
      <c r="J36" s="91">
        <f>SUM(J27:J34)</f>
        <v>0</v>
      </c>
      <c r="K36" s="92"/>
    </row>
    <row r="37" spans="2:11" s="185" customFormat="1" ht="14.45" customHeight="1">
      <c r="B37" s="37"/>
      <c r="C37" s="38"/>
      <c r="D37" s="38"/>
      <c r="E37" s="38"/>
      <c r="F37" s="38"/>
      <c r="G37" s="38"/>
      <c r="H37" s="38"/>
      <c r="I37" s="38"/>
      <c r="J37" s="38"/>
      <c r="K37" s="39"/>
    </row>
    <row r="41" spans="2:11" s="185" customFormat="1" ht="6.95" customHeight="1">
      <c r="B41" s="40"/>
      <c r="C41" s="41"/>
      <c r="D41" s="41"/>
      <c r="E41" s="41"/>
      <c r="F41" s="41"/>
      <c r="G41" s="41"/>
      <c r="H41" s="41"/>
      <c r="I41" s="41"/>
      <c r="J41" s="41"/>
      <c r="K41" s="93"/>
    </row>
    <row r="42" spans="2:11" s="185" customFormat="1" ht="36.95" customHeight="1">
      <c r="B42" s="28"/>
      <c r="C42" s="21" t="s">
        <v>87</v>
      </c>
      <c r="D42" s="188"/>
      <c r="E42" s="188"/>
      <c r="F42" s="188"/>
      <c r="G42" s="188"/>
      <c r="H42" s="188"/>
      <c r="I42" s="188"/>
      <c r="J42" s="188"/>
      <c r="K42" s="30"/>
    </row>
    <row r="43" spans="2:11" s="185" customFormat="1" ht="6.95" customHeight="1">
      <c r="B43" s="28"/>
      <c r="C43" s="188"/>
      <c r="D43" s="188"/>
      <c r="E43" s="188"/>
      <c r="F43" s="188"/>
      <c r="G43" s="188"/>
      <c r="H43" s="188"/>
      <c r="I43" s="188"/>
      <c r="J43" s="188"/>
      <c r="K43" s="30"/>
    </row>
    <row r="44" spans="2:11" s="185" customFormat="1" ht="14.45" customHeight="1">
      <c r="B44" s="28"/>
      <c r="C44" s="187" t="s">
        <v>16</v>
      </c>
      <c r="D44" s="188"/>
      <c r="E44" s="188"/>
      <c r="F44" s="188"/>
      <c r="G44" s="188"/>
      <c r="H44" s="188"/>
      <c r="I44" s="188"/>
      <c r="J44" s="188"/>
      <c r="K44" s="30"/>
    </row>
    <row r="45" spans="2:11" s="185" customFormat="1" ht="16.5" customHeight="1">
      <c r="B45" s="28"/>
      <c r="C45" s="188"/>
      <c r="D45" s="188"/>
      <c r="E45" s="248" t="str">
        <f>E7</f>
        <v>DDM Sokolov, Spartakiádní 1937, 356 01 Sokolov, Světelná křižovatka na dopravním hřišti</v>
      </c>
      <c r="F45" s="249"/>
      <c r="G45" s="249"/>
      <c r="H45" s="249"/>
      <c r="I45" s="188"/>
      <c r="J45" s="188"/>
      <c r="K45" s="30"/>
    </row>
    <row r="46" spans="2:11" s="185" customFormat="1" ht="14.45" customHeight="1">
      <c r="B46" s="28"/>
      <c r="C46" s="187" t="s">
        <v>86</v>
      </c>
      <c r="D46" s="188"/>
      <c r="E46" s="188"/>
      <c r="F46" s="188"/>
      <c r="G46" s="188"/>
      <c r="H46" s="188"/>
      <c r="I46" s="188"/>
      <c r="J46" s="188"/>
      <c r="K46" s="30"/>
    </row>
    <row r="47" spans="2:11" s="185" customFormat="1" ht="17.25" customHeight="1">
      <c r="B47" s="28"/>
      <c r="C47" s="188"/>
      <c r="D47" s="188"/>
      <c r="E47" s="250" t="str">
        <f>E9</f>
        <v>SO 402 - Přípojka NN</v>
      </c>
      <c r="F47" s="251"/>
      <c r="G47" s="251"/>
      <c r="H47" s="251"/>
      <c r="I47" s="188"/>
      <c r="J47" s="188"/>
      <c r="K47" s="30"/>
    </row>
    <row r="48" spans="2:11" s="185" customFormat="1" ht="6.95" customHeight="1">
      <c r="B48" s="28"/>
      <c r="C48" s="188"/>
      <c r="D48" s="188"/>
      <c r="E48" s="188"/>
      <c r="F48" s="188"/>
      <c r="G48" s="188"/>
      <c r="H48" s="188"/>
      <c r="I48" s="188"/>
      <c r="J48" s="188"/>
      <c r="K48" s="30"/>
    </row>
    <row r="49" spans="2:11" s="185" customFormat="1" ht="18" customHeight="1">
      <c r="B49" s="28"/>
      <c r="C49" s="187" t="s">
        <v>20</v>
      </c>
      <c r="D49" s="188"/>
      <c r="E49" s="188"/>
      <c r="F49" s="181" t="str">
        <f>F12</f>
        <v>Sokolov</v>
      </c>
      <c r="G49" s="188"/>
      <c r="H49" s="188"/>
      <c r="I49" s="187" t="s">
        <v>21</v>
      </c>
      <c r="J49" s="79">
        <f>IF(J12="","",J12)</f>
        <v>43815</v>
      </c>
      <c r="K49" s="30"/>
    </row>
    <row r="50" spans="2:11" s="185" customFormat="1" ht="6.95" customHeight="1">
      <c r="B50" s="28"/>
      <c r="C50" s="188"/>
      <c r="D50" s="188"/>
      <c r="E50" s="188"/>
      <c r="F50" s="188"/>
      <c r="G50" s="188"/>
      <c r="H50" s="188"/>
      <c r="I50" s="188"/>
      <c r="J50" s="188"/>
      <c r="K50" s="30"/>
    </row>
    <row r="51" spans="2:11" s="185" customFormat="1" ht="15">
      <c r="B51" s="28"/>
      <c r="C51" s="187" t="s">
        <v>24</v>
      </c>
      <c r="D51" s="188"/>
      <c r="E51" s="188"/>
      <c r="F51" s="181" t="str">
        <f>E15</f>
        <v xml:space="preserve"> </v>
      </c>
      <c r="G51" s="188"/>
      <c r="H51" s="188"/>
      <c r="I51" s="187" t="s">
        <v>29</v>
      </c>
      <c r="J51" s="216" t="str">
        <f>E21</f>
        <v xml:space="preserve"> </v>
      </c>
      <c r="K51" s="30"/>
    </row>
    <row r="52" spans="2:11" s="185" customFormat="1" ht="14.45" customHeight="1">
      <c r="B52" s="28"/>
      <c r="C52" s="187" t="s">
        <v>28</v>
      </c>
      <c r="D52" s="188"/>
      <c r="E52" s="188"/>
      <c r="F52" s="181" t="str">
        <f>IF(E18="","",E18)</f>
        <v xml:space="preserve"> </v>
      </c>
      <c r="G52" s="188"/>
      <c r="H52" s="188"/>
      <c r="I52" s="188"/>
      <c r="J52" s="243"/>
      <c r="K52" s="30"/>
    </row>
    <row r="53" spans="2:11" s="185" customFormat="1" ht="10.35" customHeight="1">
      <c r="B53" s="28"/>
      <c r="C53" s="188"/>
      <c r="D53" s="188"/>
      <c r="E53" s="188"/>
      <c r="F53" s="188"/>
      <c r="G53" s="188"/>
      <c r="H53" s="188"/>
      <c r="I53" s="188"/>
      <c r="J53" s="188"/>
      <c r="K53" s="30"/>
    </row>
    <row r="54" spans="2:11" s="185" customFormat="1" ht="29.25" customHeight="1">
      <c r="B54" s="28"/>
      <c r="C54" s="94" t="s">
        <v>88</v>
      </c>
      <c r="D54" s="88"/>
      <c r="E54" s="88"/>
      <c r="F54" s="88"/>
      <c r="G54" s="88"/>
      <c r="H54" s="88"/>
      <c r="I54" s="88"/>
      <c r="J54" s="95" t="s">
        <v>89</v>
      </c>
      <c r="K54" s="96"/>
    </row>
    <row r="55" spans="2:11" s="185" customFormat="1" ht="10.35" customHeight="1">
      <c r="B55" s="28"/>
      <c r="C55" s="188"/>
      <c r="D55" s="188"/>
      <c r="E55" s="188"/>
      <c r="F55" s="188"/>
      <c r="G55" s="188"/>
      <c r="H55" s="188"/>
      <c r="I55" s="188"/>
      <c r="J55" s="188"/>
      <c r="K55" s="30"/>
    </row>
    <row r="56" spans="2:47" s="185" customFormat="1" ht="29.25" customHeight="1">
      <c r="B56" s="28"/>
      <c r="C56" s="97" t="s">
        <v>90</v>
      </c>
      <c r="D56" s="188"/>
      <c r="E56" s="188"/>
      <c r="F56" s="188"/>
      <c r="G56" s="188"/>
      <c r="H56" s="188"/>
      <c r="I56" s="188"/>
      <c r="J56" s="85">
        <f>J82</f>
        <v>0</v>
      </c>
      <c r="K56" s="30"/>
      <c r="AU56" s="16" t="s">
        <v>91</v>
      </c>
    </row>
    <row r="57" spans="2:11" s="4" customFormat="1" ht="24.95" customHeight="1">
      <c r="B57" s="98"/>
      <c r="C57" s="99"/>
      <c r="D57" s="100" t="s">
        <v>92</v>
      </c>
      <c r="E57" s="101"/>
      <c r="F57" s="101"/>
      <c r="G57" s="101"/>
      <c r="H57" s="101"/>
      <c r="I57" s="101"/>
      <c r="J57" s="102">
        <f>J83</f>
        <v>0</v>
      </c>
      <c r="K57" s="103"/>
    </row>
    <row r="58" spans="2:11" s="5" customFormat="1" ht="19.9" customHeight="1">
      <c r="B58" s="104"/>
      <c r="C58" s="105"/>
      <c r="D58" s="106" t="s">
        <v>93</v>
      </c>
      <c r="E58" s="107"/>
      <c r="F58" s="107"/>
      <c r="G58" s="107"/>
      <c r="H58" s="107"/>
      <c r="I58" s="107"/>
      <c r="J58" s="108">
        <f>J84</f>
        <v>0</v>
      </c>
      <c r="K58" s="109"/>
    </row>
    <row r="59" spans="2:11" s="4" customFormat="1" ht="24.95" customHeight="1">
      <c r="B59" s="98"/>
      <c r="C59" s="99"/>
      <c r="D59" s="100" t="s">
        <v>144</v>
      </c>
      <c r="E59" s="101"/>
      <c r="F59" s="101"/>
      <c r="G59" s="101"/>
      <c r="H59" s="101"/>
      <c r="I59" s="101"/>
      <c r="J59" s="102">
        <f>J90</f>
        <v>0</v>
      </c>
      <c r="K59" s="103"/>
    </row>
    <row r="60" spans="2:11" s="5" customFormat="1" ht="19.9" customHeight="1">
      <c r="B60" s="104"/>
      <c r="C60" s="105"/>
      <c r="D60" s="106" t="s">
        <v>145</v>
      </c>
      <c r="E60" s="107"/>
      <c r="F60" s="107"/>
      <c r="G60" s="107"/>
      <c r="H60" s="107"/>
      <c r="I60" s="107"/>
      <c r="J60" s="108">
        <f>J91</f>
        <v>0</v>
      </c>
      <c r="K60" s="109"/>
    </row>
    <row r="61" spans="2:11" s="5" customFormat="1" ht="19.9" customHeight="1">
      <c r="B61" s="104"/>
      <c r="C61" s="105"/>
      <c r="D61" s="106" t="s">
        <v>146</v>
      </c>
      <c r="E61" s="107"/>
      <c r="F61" s="107"/>
      <c r="G61" s="107"/>
      <c r="H61" s="107"/>
      <c r="I61" s="107"/>
      <c r="J61" s="108">
        <f>J155</f>
        <v>0</v>
      </c>
      <c r="K61" s="109"/>
    </row>
    <row r="62" spans="2:11" s="5" customFormat="1" ht="19.9" customHeight="1">
      <c r="B62" s="104"/>
      <c r="C62" s="105"/>
      <c r="D62" s="106" t="s">
        <v>147</v>
      </c>
      <c r="E62" s="107"/>
      <c r="F62" s="107"/>
      <c r="G62" s="107"/>
      <c r="H62" s="107"/>
      <c r="I62" s="107"/>
      <c r="J62" s="108">
        <f>J192</f>
        <v>0</v>
      </c>
      <c r="K62" s="109"/>
    </row>
    <row r="63" spans="2:11" s="185" customFormat="1" ht="21.75" customHeight="1">
      <c r="B63" s="28"/>
      <c r="C63" s="188"/>
      <c r="D63" s="188"/>
      <c r="E63" s="188"/>
      <c r="F63" s="188"/>
      <c r="G63" s="188"/>
      <c r="H63" s="188"/>
      <c r="I63" s="188"/>
      <c r="J63" s="188"/>
      <c r="K63" s="30"/>
    </row>
    <row r="64" spans="2:11" s="185" customFormat="1" ht="6.95" customHeight="1">
      <c r="B64" s="37"/>
      <c r="C64" s="38"/>
      <c r="D64" s="38"/>
      <c r="E64" s="38"/>
      <c r="F64" s="38"/>
      <c r="G64" s="38"/>
      <c r="H64" s="38"/>
      <c r="I64" s="38"/>
      <c r="J64" s="38"/>
      <c r="K64" s="39"/>
    </row>
    <row r="68" spans="2:12" s="185" customFormat="1" ht="6.95" customHeight="1"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28"/>
    </row>
    <row r="69" spans="2:12" s="185" customFormat="1" ht="36.95" customHeight="1">
      <c r="B69" s="28"/>
      <c r="C69" s="42" t="s">
        <v>95</v>
      </c>
      <c r="L69" s="28"/>
    </row>
    <row r="70" spans="2:12" s="185" customFormat="1" ht="6.95" customHeight="1">
      <c r="B70" s="28"/>
      <c r="L70" s="28"/>
    </row>
    <row r="71" spans="2:12" s="185" customFormat="1" ht="14.45" customHeight="1">
      <c r="B71" s="28"/>
      <c r="C71" s="184" t="s">
        <v>16</v>
      </c>
      <c r="L71" s="28"/>
    </row>
    <row r="72" spans="2:12" s="185" customFormat="1" ht="16.5" customHeight="1">
      <c r="B72" s="28"/>
      <c r="E72" s="244" t="str">
        <f>E7</f>
        <v>DDM Sokolov, Spartakiádní 1937, 356 01 Sokolov, Světelná křižovatka na dopravním hřišti</v>
      </c>
      <c r="F72" s="245"/>
      <c r="G72" s="245"/>
      <c r="H72" s="245"/>
      <c r="L72" s="28"/>
    </row>
    <row r="73" spans="2:12" s="185" customFormat="1" ht="14.45" customHeight="1">
      <c r="B73" s="28"/>
      <c r="C73" s="184" t="s">
        <v>86</v>
      </c>
      <c r="L73" s="28"/>
    </row>
    <row r="74" spans="2:12" s="185" customFormat="1" ht="17.25" customHeight="1">
      <c r="B74" s="28"/>
      <c r="E74" s="241" t="str">
        <f>E9</f>
        <v>SO 402 - Přípojka NN</v>
      </c>
      <c r="F74" s="246"/>
      <c r="G74" s="246"/>
      <c r="H74" s="246"/>
      <c r="L74" s="28"/>
    </row>
    <row r="75" spans="2:12" s="185" customFormat="1" ht="6.95" customHeight="1">
      <c r="B75" s="28"/>
      <c r="L75" s="28"/>
    </row>
    <row r="76" spans="2:12" s="185" customFormat="1" ht="18" customHeight="1">
      <c r="B76" s="28"/>
      <c r="C76" s="184" t="s">
        <v>20</v>
      </c>
      <c r="F76" s="110" t="str">
        <f>F12</f>
        <v>Sokolov</v>
      </c>
      <c r="I76" s="184" t="s">
        <v>21</v>
      </c>
      <c r="J76" s="178">
        <f>IF(J12="","",J12)</f>
        <v>43815</v>
      </c>
      <c r="L76" s="28"/>
    </row>
    <row r="77" spans="2:12" s="185" customFormat="1" ht="6.95" customHeight="1">
      <c r="B77" s="28"/>
      <c r="L77" s="28"/>
    </row>
    <row r="78" spans="2:12" s="185" customFormat="1" ht="15">
      <c r="B78" s="28"/>
      <c r="C78" s="184" t="s">
        <v>24</v>
      </c>
      <c r="F78" s="110" t="str">
        <f>E15</f>
        <v xml:space="preserve"> </v>
      </c>
      <c r="I78" s="184" t="s">
        <v>29</v>
      </c>
      <c r="J78" s="110" t="str">
        <f>E21</f>
        <v xml:space="preserve"> </v>
      </c>
      <c r="L78" s="28"/>
    </row>
    <row r="79" spans="2:12" s="185" customFormat="1" ht="14.45" customHeight="1">
      <c r="B79" s="28"/>
      <c r="C79" s="184" t="s">
        <v>28</v>
      </c>
      <c r="F79" s="110" t="str">
        <f>IF(E18="","",E18)</f>
        <v xml:space="preserve"> </v>
      </c>
      <c r="L79" s="28"/>
    </row>
    <row r="80" spans="2:12" s="185" customFormat="1" ht="10.35" customHeight="1">
      <c r="B80" s="28"/>
      <c r="L80" s="28"/>
    </row>
    <row r="81" spans="2:20" s="6" customFormat="1" ht="29.25" customHeight="1">
      <c r="B81" s="111"/>
      <c r="C81" s="112" t="s">
        <v>96</v>
      </c>
      <c r="D81" s="113" t="s">
        <v>51</v>
      </c>
      <c r="E81" s="113" t="s">
        <v>47</v>
      </c>
      <c r="F81" s="113" t="s">
        <v>97</v>
      </c>
      <c r="G81" s="113" t="s">
        <v>98</v>
      </c>
      <c r="H81" s="113" t="s">
        <v>99</v>
      </c>
      <c r="I81" s="113" t="s">
        <v>100</v>
      </c>
      <c r="J81" s="113" t="s">
        <v>89</v>
      </c>
      <c r="K81" s="114" t="s">
        <v>101</v>
      </c>
      <c r="L81" s="111"/>
      <c r="M81" s="52" t="s">
        <v>102</v>
      </c>
      <c r="N81" s="53" t="s">
        <v>36</v>
      </c>
      <c r="O81" s="53" t="s">
        <v>103</v>
      </c>
      <c r="P81" s="53" t="s">
        <v>104</v>
      </c>
      <c r="Q81" s="53" t="s">
        <v>105</v>
      </c>
      <c r="R81" s="53" t="s">
        <v>106</v>
      </c>
      <c r="S81" s="53" t="s">
        <v>107</v>
      </c>
      <c r="T81" s="54" t="s">
        <v>108</v>
      </c>
    </row>
    <row r="82" spans="2:63" s="185" customFormat="1" ht="29.25" customHeight="1">
      <c r="B82" s="28"/>
      <c r="C82" s="56" t="s">
        <v>90</v>
      </c>
      <c r="J82" s="115">
        <f>J83+J90</f>
        <v>0</v>
      </c>
      <c r="L82" s="28"/>
      <c r="M82" s="55"/>
      <c r="N82" s="47"/>
      <c r="O82" s="47"/>
      <c r="P82" s="116" t="e">
        <f>P83+P90</f>
        <v>#REF!</v>
      </c>
      <c r="Q82" s="47"/>
      <c r="R82" s="116" t="e">
        <f>R83+R90</f>
        <v>#REF!</v>
      </c>
      <c r="S82" s="47"/>
      <c r="T82" s="117" t="e">
        <f>T83+T90</f>
        <v>#REF!</v>
      </c>
      <c r="AT82" s="16" t="s">
        <v>65</v>
      </c>
      <c r="AU82" s="16" t="s">
        <v>91</v>
      </c>
      <c r="BK82" s="118" t="e">
        <f>BK83+BK90</f>
        <v>#REF!</v>
      </c>
    </row>
    <row r="83" spans="2:63" s="7" customFormat="1" ht="37.35" customHeight="1">
      <c r="B83" s="119"/>
      <c r="D83" s="120" t="s">
        <v>65</v>
      </c>
      <c r="E83" s="121" t="s">
        <v>109</v>
      </c>
      <c r="F83" s="121" t="s">
        <v>110</v>
      </c>
      <c r="J83" s="122">
        <f>J84</f>
        <v>0</v>
      </c>
      <c r="L83" s="119"/>
      <c r="M83" s="123"/>
      <c r="N83" s="124"/>
      <c r="O83" s="124"/>
      <c r="P83" s="125" t="e">
        <f>P84+#REF!</f>
        <v>#REF!</v>
      </c>
      <c r="Q83" s="124"/>
      <c r="R83" s="125" t="e">
        <f>R84+#REF!</f>
        <v>#REF!</v>
      </c>
      <c r="S83" s="124"/>
      <c r="T83" s="126" t="e">
        <f>T84+#REF!</f>
        <v>#REF!</v>
      </c>
      <c r="AR83" s="120" t="s">
        <v>72</v>
      </c>
      <c r="AT83" s="127" t="s">
        <v>65</v>
      </c>
      <c r="AU83" s="127" t="s">
        <v>66</v>
      </c>
      <c r="AY83" s="120" t="s">
        <v>111</v>
      </c>
      <c r="BK83" s="128" t="e">
        <f>BK84+#REF!</f>
        <v>#REF!</v>
      </c>
    </row>
    <row r="84" spans="2:63" s="7" customFormat="1" ht="19.9" customHeight="1">
      <c r="B84" s="119"/>
      <c r="D84" s="120" t="s">
        <v>65</v>
      </c>
      <c r="E84" s="129" t="s">
        <v>123</v>
      </c>
      <c r="F84" s="129" t="s">
        <v>131</v>
      </c>
      <c r="J84" s="130">
        <f>SUM(J85:J89)</f>
        <v>0</v>
      </c>
      <c r="L84" s="119"/>
      <c r="M84" s="123"/>
      <c r="N84" s="124"/>
      <c r="O84" s="124"/>
      <c r="P84" s="125">
        <f>SUM(P85:P87)</f>
        <v>0</v>
      </c>
      <c r="Q84" s="124"/>
      <c r="R84" s="125">
        <f>SUM(R85:R87)</f>
        <v>0.0013</v>
      </c>
      <c r="S84" s="124"/>
      <c r="T84" s="126">
        <f>SUM(T85:T87)</f>
        <v>0</v>
      </c>
      <c r="AR84" s="120" t="s">
        <v>72</v>
      </c>
      <c r="AT84" s="127" t="s">
        <v>65</v>
      </c>
      <c r="AU84" s="127" t="s">
        <v>72</v>
      </c>
      <c r="AY84" s="120" t="s">
        <v>111</v>
      </c>
      <c r="BK84" s="128">
        <f>SUM(BK85:BK87)</f>
        <v>0</v>
      </c>
    </row>
    <row r="85" spans="2:65" s="185" customFormat="1" ht="15.75" customHeight="1">
      <c r="B85" s="131"/>
      <c r="C85" s="132">
        <v>1</v>
      </c>
      <c r="D85" s="132" t="s">
        <v>112</v>
      </c>
      <c r="E85" s="169"/>
      <c r="F85" s="154" t="s">
        <v>423</v>
      </c>
      <c r="G85" s="135" t="s">
        <v>132</v>
      </c>
      <c r="H85" s="163">
        <v>1</v>
      </c>
      <c r="I85" s="137">
        <v>0</v>
      </c>
      <c r="J85" s="137">
        <f aca="true" t="shared" si="0" ref="J85:J86">ROUND(I85*H85,2)</f>
        <v>0</v>
      </c>
      <c r="K85" s="144"/>
      <c r="L85" s="148"/>
      <c r="M85" s="149" t="s">
        <v>5</v>
      </c>
      <c r="N85" s="150" t="s">
        <v>37</v>
      </c>
      <c r="O85" s="140">
        <v>0</v>
      </c>
      <c r="P85" s="140">
        <f aca="true" t="shared" si="1" ref="P85:P87">O85*H85</f>
        <v>0</v>
      </c>
      <c r="Q85" s="140">
        <v>0.0013</v>
      </c>
      <c r="R85" s="140">
        <f aca="true" t="shared" si="2" ref="R85:R87">Q85*H85</f>
        <v>0.0013</v>
      </c>
      <c r="S85" s="140">
        <v>0</v>
      </c>
      <c r="T85" s="141">
        <f aca="true" t="shared" si="3" ref="T85:T87">S85*H85</f>
        <v>0</v>
      </c>
      <c r="AR85" s="16" t="s">
        <v>120</v>
      </c>
      <c r="AT85" s="16" t="s">
        <v>126</v>
      </c>
      <c r="AU85" s="16" t="s">
        <v>73</v>
      </c>
      <c r="AY85" s="16" t="s">
        <v>111</v>
      </c>
      <c r="BE85" s="142">
        <f aca="true" t="shared" si="4" ref="BE85:BE87">IF(N85="základní",J85,0)</f>
        <v>0</v>
      </c>
      <c r="BF85" s="142">
        <f aca="true" t="shared" si="5" ref="BF85:BF87">IF(N85="snížená",J85,0)</f>
        <v>0</v>
      </c>
      <c r="BG85" s="142">
        <f aca="true" t="shared" si="6" ref="BG85:BG87">IF(N85="zákl. přenesená",J85,0)</f>
        <v>0</v>
      </c>
      <c r="BH85" s="142">
        <f aca="true" t="shared" si="7" ref="BH85:BH87">IF(N85="sníž. přenesená",J85,0)</f>
        <v>0</v>
      </c>
      <c r="BI85" s="142">
        <f aca="true" t="shared" si="8" ref="BI85:BI87">IF(N85="nulová",J85,0)</f>
        <v>0</v>
      </c>
      <c r="BJ85" s="16" t="s">
        <v>72</v>
      </c>
      <c r="BK85" s="142">
        <f aca="true" t="shared" si="9" ref="BK85:BK87">ROUND(I85*H85,2)</f>
        <v>0</v>
      </c>
      <c r="BL85" s="16" t="s">
        <v>114</v>
      </c>
      <c r="BM85" s="16" t="s">
        <v>152</v>
      </c>
    </row>
    <row r="86" spans="2:65" s="185" customFormat="1" ht="15.75" customHeight="1">
      <c r="B86" s="131"/>
      <c r="C86" s="132">
        <v>2</v>
      </c>
      <c r="D86" s="132" t="s">
        <v>112</v>
      </c>
      <c r="E86" s="170"/>
      <c r="F86" s="154" t="s">
        <v>424</v>
      </c>
      <c r="G86" s="135" t="s">
        <v>132</v>
      </c>
      <c r="H86" s="163">
        <v>1</v>
      </c>
      <c r="I86" s="137">
        <v>0</v>
      </c>
      <c r="J86" s="137">
        <f t="shared" si="0"/>
        <v>0</v>
      </c>
      <c r="K86" s="144"/>
      <c r="L86" s="148"/>
      <c r="M86" s="149"/>
      <c r="N86" s="150"/>
      <c r="O86" s="140"/>
      <c r="P86" s="140"/>
      <c r="Q86" s="140"/>
      <c r="R86" s="140"/>
      <c r="S86" s="140"/>
      <c r="T86" s="141"/>
      <c r="AR86" s="16"/>
      <c r="AT86" s="16"/>
      <c r="AU86" s="16"/>
      <c r="AY86" s="16"/>
      <c r="BE86" s="142"/>
      <c r="BF86" s="142"/>
      <c r="BG86" s="142"/>
      <c r="BH86" s="142"/>
      <c r="BI86" s="142"/>
      <c r="BJ86" s="16"/>
      <c r="BK86" s="142"/>
      <c r="BL86" s="16"/>
      <c r="BM86" s="16"/>
    </row>
    <row r="87" spans="2:65" s="185" customFormat="1" ht="20.25" customHeight="1" hidden="1">
      <c r="B87" s="131"/>
      <c r="C87" s="132"/>
      <c r="D87" s="132"/>
      <c r="E87" s="161"/>
      <c r="F87" s="134"/>
      <c r="G87" s="135"/>
      <c r="H87" s="136"/>
      <c r="I87" s="137"/>
      <c r="J87" s="137"/>
      <c r="K87" s="134"/>
      <c r="L87" s="28"/>
      <c r="M87" s="138" t="s">
        <v>5</v>
      </c>
      <c r="N87" s="139" t="s">
        <v>37</v>
      </c>
      <c r="O87" s="140">
        <v>0.557</v>
      </c>
      <c r="P87" s="140">
        <f t="shared" si="1"/>
        <v>0</v>
      </c>
      <c r="Q87" s="140">
        <v>0</v>
      </c>
      <c r="R87" s="140">
        <f t="shared" si="2"/>
        <v>0</v>
      </c>
      <c r="S87" s="140">
        <v>0.082</v>
      </c>
      <c r="T87" s="141">
        <f t="shared" si="3"/>
        <v>0</v>
      </c>
      <c r="AR87" s="16" t="s">
        <v>114</v>
      </c>
      <c r="AT87" s="16" t="s">
        <v>112</v>
      </c>
      <c r="AU87" s="16" t="s">
        <v>73</v>
      </c>
      <c r="AY87" s="16" t="s">
        <v>111</v>
      </c>
      <c r="BE87" s="142">
        <f t="shared" si="4"/>
        <v>0</v>
      </c>
      <c r="BF87" s="142">
        <f t="shared" si="5"/>
        <v>0</v>
      </c>
      <c r="BG87" s="142">
        <f t="shared" si="6"/>
        <v>0</v>
      </c>
      <c r="BH87" s="142">
        <f t="shared" si="7"/>
        <v>0</v>
      </c>
      <c r="BI87" s="142">
        <f t="shared" si="8"/>
        <v>0</v>
      </c>
      <c r="BJ87" s="16" t="s">
        <v>72</v>
      </c>
      <c r="BK87" s="142">
        <f t="shared" si="9"/>
        <v>0</v>
      </c>
      <c r="BL87" s="16" t="s">
        <v>114</v>
      </c>
      <c r="BM87" s="16" t="s">
        <v>159</v>
      </c>
    </row>
    <row r="88" spans="2:65" s="185" customFormat="1" ht="15.75" customHeight="1">
      <c r="B88" s="131"/>
      <c r="C88" s="132">
        <v>3</v>
      </c>
      <c r="D88" s="132" t="s">
        <v>112</v>
      </c>
      <c r="E88" s="170"/>
      <c r="F88" s="154" t="s">
        <v>432</v>
      </c>
      <c r="G88" s="191" t="s">
        <v>257</v>
      </c>
      <c r="H88" s="163">
        <v>1</v>
      </c>
      <c r="I88" s="137">
        <v>0</v>
      </c>
      <c r="J88" s="137">
        <f aca="true" t="shared" si="10" ref="J88">ROUND(I88*H88,2)</f>
        <v>0</v>
      </c>
      <c r="K88" s="144"/>
      <c r="L88" s="28"/>
      <c r="M88" s="179"/>
      <c r="N88" s="139"/>
      <c r="O88" s="140"/>
      <c r="P88" s="140"/>
      <c r="Q88" s="140"/>
      <c r="R88" s="140"/>
      <c r="S88" s="140"/>
      <c r="T88" s="141"/>
      <c r="AR88" s="16"/>
      <c r="AT88" s="16"/>
      <c r="AU88" s="16"/>
      <c r="AY88" s="16"/>
      <c r="BE88" s="142"/>
      <c r="BF88" s="142"/>
      <c r="BG88" s="142"/>
      <c r="BH88" s="142"/>
      <c r="BI88" s="142"/>
      <c r="BJ88" s="16"/>
      <c r="BK88" s="142"/>
      <c r="BL88" s="16"/>
      <c r="BM88" s="16"/>
    </row>
    <row r="89" spans="2:65" s="185" customFormat="1" ht="15.75" customHeight="1">
      <c r="B89" s="131"/>
      <c r="C89" s="132">
        <v>4</v>
      </c>
      <c r="D89" s="132" t="s">
        <v>112</v>
      </c>
      <c r="E89" s="170"/>
      <c r="F89" s="154" t="s">
        <v>435</v>
      </c>
      <c r="G89" s="191" t="s">
        <v>257</v>
      </c>
      <c r="H89" s="163">
        <v>1</v>
      </c>
      <c r="I89" s="137">
        <v>0</v>
      </c>
      <c r="J89" s="137">
        <f aca="true" t="shared" si="11" ref="J89">ROUND(I89*H89,2)</f>
        <v>0</v>
      </c>
      <c r="K89" s="144"/>
      <c r="L89" s="28"/>
      <c r="M89" s="179"/>
      <c r="N89" s="139"/>
      <c r="O89" s="140"/>
      <c r="P89" s="140"/>
      <c r="Q89" s="140"/>
      <c r="R89" s="140"/>
      <c r="S89" s="140"/>
      <c r="T89" s="141"/>
      <c r="AR89" s="16"/>
      <c r="AT89" s="16"/>
      <c r="AU89" s="16"/>
      <c r="AY89" s="16"/>
      <c r="BE89" s="142"/>
      <c r="BF89" s="142"/>
      <c r="BG89" s="142"/>
      <c r="BH89" s="142"/>
      <c r="BI89" s="142"/>
      <c r="BJ89" s="16"/>
      <c r="BK89" s="142"/>
      <c r="BL89" s="16"/>
      <c r="BM89" s="16"/>
    </row>
    <row r="90" spans="2:63" s="7" customFormat="1" ht="37.35" customHeight="1">
      <c r="B90" s="119"/>
      <c r="D90" s="120" t="s">
        <v>65</v>
      </c>
      <c r="E90" s="174" t="s">
        <v>126</v>
      </c>
      <c r="F90" s="121" t="s">
        <v>160</v>
      </c>
      <c r="J90" s="122">
        <f>J91+J155+J192</f>
        <v>0</v>
      </c>
      <c r="L90" s="119"/>
      <c r="M90" s="123"/>
      <c r="N90" s="124"/>
      <c r="O90" s="124"/>
      <c r="P90" s="125">
        <f>P91+P155+P192</f>
        <v>32.204</v>
      </c>
      <c r="Q90" s="124"/>
      <c r="R90" s="125">
        <f>R91+R155+R192</f>
        <v>1.42934</v>
      </c>
      <c r="S90" s="124"/>
      <c r="T90" s="126">
        <f>T91+T155+T192</f>
        <v>0</v>
      </c>
      <c r="AR90" s="120" t="s">
        <v>115</v>
      </c>
      <c r="AT90" s="127" t="s">
        <v>65</v>
      </c>
      <c r="AU90" s="127" t="s">
        <v>66</v>
      </c>
      <c r="AY90" s="120" t="s">
        <v>111</v>
      </c>
      <c r="BK90" s="128">
        <f>BK91+BK155+BK192</f>
        <v>0</v>
      </c>
    </row>
    <row r="91" spans="2:63" s="7" customFormat="1" ht="19.9" customHeight="1">
      <c r="B91" s="119"/>
      <c r="D91" s="120" t="s">
        <v>65</v>
      </c>
      <c r="E91" s="173" t="s">
        <v>161</v>
      </c>
      <c r="F91" s="129" t="s">
        <v>162</v>
      </c>
      <c r="J91" s="130">
        <f>SUM(J92:J154)</f>
        <v>0</v>
      </c>
      <c r="L91" s="119"/>
      <c r="M91" s="123"/>
      <c r="N91" s="124"/>
      <c r="O91" s="124"/>
      <c r="P91" s="125">
        <f>SUM(P92:P105)</f>
        <v>2.254</v>
      </c>
      <c r="Q91" s="124"/>
      <c r="R91" s="125">
        <f>SUM(R92:R105)</f>
        <v>0.00235</v>
      </c>
      <c r="S91" s="124"/>
      <c r="T91" s="126">
        <f>SUM(T92:T105)</f>
        <v>0</v>
      </c>
      <c r="AR91" s="120" t="s">
        <v>115</v>
      </c>
      <c r="AT91" s="127" t="s">
        <v>65</v>
      </c>
      <c r="AU91" s="127" t="s">
        <v>72</v>
      </c>
      <c r="AY91" s="120" t="s">
        <v>111</v>
      </c>
      <c r="BK91" s="128">
        <f>SUM(BK92:BK105)</f>
        <v>0</v>
      </c>
    </row>
    <row r="92" spans="2:65" s="185" customFormat="1" ht="27" customHeight="1">
      <c r="B92" s="131"/>
      <c r="C92" s="132">
        <v>5</v>
      </c>
      <c r="D92" s="132" t="s">
        <v>112</v>
      </c>
      <c r="E92" s="172"/>
      <c r="F92" s="154" t="s">
        <v>363</v>
      </c>
      <c r="G92" s="191" t="s">
        <v>257</v>
      </c>
      <c r="H92" s="190">
        <v>1</v>
      </c>
      <c r="I92" s="137">
        <v>0</v>
      </c>
      <c r="J92" s="137">
        <f aca="true" t="shared" si="12" ref="J92">ROUND(I92*H92,2)</f>
        <v>0</v>
      </c>
      <c r="K92" s="134"/>
      <c r="L92" s="28"/>
      <c r="M92" s="138"/>
      <c r="N92" s="139"/>
      <c r="O92" s="140"/>
      <c r="P92" s="140"/>
      <c r="Q92" s="140"/>
      <c r="R92" s="140"/>
      <c r="S92" s="140"/>
      <c r="T92" s="141"/>
      <c r="AR92" s="16"/>
      <c r="AT92" s="16"/>
      <c r="AU92" s="16"/>
      <c r="AY92" s="16"/>
      <c r="BE92" s="142"/>
      <c r="BF92" s="142"/>
      <c r="BG92" s="142"/>
      <c r="BH92" s="142"/>
      <c r="BI92" s="142"/>
      <c r="BJ92" s="16"/>
      <c r="BK92" s="142"/>
      <c r="BL92" s="16"/>
      <c r="BM92" s="16"/>
    </row>
    <row r="93" spans="2:65" s="185" customFormat="1" ht="16.5" customHeight="1" hidden="1">
      <c r="B93" s="131"/>
      <c r="C93" s="132"/>
      <c r="D93" s="132"/>
      <c r="E93" s="161"/>
      <c r="F93" s="134"/>
      <c r="G93" s="135"/>
      <c r="H93" s="136"/>
      <c r="I93" s="137"/>
      <c r="J93" s="137"/>
      <c r="K93" s="134"/>
      <c r="L93" s="28"/>
      <c r="M93" s="138" t="s">
        <v>5</v>
      </c>
      <c r="N93" s="139" t="s">
        <v>37</v>
      </c>
      <c r="O93" s="140">
        <v>0</v>
      </c>
      <c r="P93" s="140">
        <f aca="true" t="shared" si="13" ref="P93:P105">O93*H93</f>
        <v>0</v>
      </c>
      <c r="Q93" s="140">
        <v>0</v>
      </c>
      <c r="R93" s="140">
        <f aca="true" t="shared" si="14" ref="R93:R105">Q93*H93</f>
        <v>0</v>
      </c>
      <c r="S93" s="140">
        <v>0</v>
      </c>
      <c r="T93" s="141">
        <f aca="true" t="shared" si="15" ref="T93:T105">S93*H93</f>
        <v>0</v>
      </c>
      <c r="AR93" s="16" t="s">
        <v>163</v>
      </c>
      <c r="AT93" s="16" t="s">
        <v>112</v>
      </c>
      <c r="AU93" s="16" t="s">
        <v>73</v>
      </c>
      <c r="AY93" s="16" t="s">
        <v>111</v>
      </c>
      <c r="BE93" s="142">
        <f aca="true" t="shared" si="16" ref="BE93:BE105">IF(N93="základní",J93,0)</f>
        <v>0</v>
      </c>
      <c r="BF93" s="142">
        <f aca="true" t="shared" si="17" ref="BF93:BF105">IF(N93="snížená",J93,0)</f>
        <v>0</v>
      </c>
      <c r="BG93" s="142">
        <f aca="true" t="shared" si="18" ref="BG93:BG105">IF(N93="zákl. přenesená",J93,0)</f>
        <v>0</v>
      </c>
      <c r="BH93" s="142">
        <f aca="true" t="shared" si="19" ref="BH93:BH105">IF(N93="sníž. přenesená",J93,0)</f>
        <v>0</v>
      </c>
      <c r="BI93" s="142">
        <f aca="true" t="shared" si="20" ref="BI93:BI105">IF(N93="nulová",J93,0)</f>
        <v>0</v>
      </c>
      <c r="BJ93" s="16" t="s">
        <v>72</v>
      </c>
      <c r="BK93" s="142">
        <f aca="true" t="shared" si="21" ref="BK93:BK105">ROUND(I93*H93,2)</f>
        <v>0</v>
      </c>
      <c r="BL93" s="16" t="s">
        <v>163</v>
      </c>
      <c r="BM93" s="16" t="s">
        <v>164</v>
      </c>
    </row>
    <row r="94" spans="2:65" s="185" customFormat="1" ht="15" customHeight="1">
      <c r="B94" s="131"/>
      <c r="C94" s="132">
        <v>6</v>
      </c>
      <c r="D94" s="132" t="s">
        <v>112</v>
      </c>
      <c r="E94" s="161"/>
      <c r="F94" s="154" t="s">
        <v>370</v>
      </c>
      <c r="G94" s="191" t="s">
        <v>117</v>
      </c>
      <c r="H94" s="190">
        <v>2</v>
      </c>
      <c r="I94" s="137">
        <v>0</v>
      </c>
      <c r="J94" s="137">
        <f aca="true" t="shared" si="22" ref="J94:J105">ROUND(I94*H94,2)</f>
        <v>0</v>
      </c>
      <c r="K94" s="134"/>
      <c r="L94" s="28"/>
      <c r="M94" s="138" t="s">
        <v>5</v>
      </c>
      <c r="N94" s="139" t="s">
        <v>37</v>
      </c>
      <c r="O94" s="140">
        <v>0</v>
      </c>
      <c r="P94" s="140">
        <f t="shared" si="13"/>
        <v>0</v>
      </c>
      <c r="Q94" s="140">
        <v>0</v>
      </c>
      <c r="R94" s="140">
        <f t="shared" si="14"/>
        <v>0</v>
      </c>
      <c r="S94" s="140">
        <v>0</v>
      </c>
      <c r="T94" s="141">
        <f t="shared" si="15"/>
        <v>0</v>
      </c>
      <c r="AR94" s="16" t="s">
        <v>163</v>
      </c>
      <c r="AT94" s="16" t="s">
        <v>112</v>
      </c>
      <c r="AU94" s="16" t="s">
        <v>73</v>
      </c>
      <c r="AY94" s="16" t="s">
        <v>111</v>
      </c>
      <c r="BE94" s="142">
        <f t="shared" si="16"/>
        <v>0</v>
      </c>
      <c r="BF94" s="142">
        <f t="shared" si="17"/>
        <v>0</v>
      </c>
      <c r="BG94" s="142">
        <f t="shared" si="18"/>
        <v>0</v>
      </c>
      <c r="BH94" s="142">
        <f t="shared" si="19"/>
        <v>0</v>
      </c>
      <c r="BI94" s="142">
        <f t="shared" si="20"/>
        <v>0</v>
      </c>
      <c r="BJ94" s="16" t="s">
        <v>72</v>
      </c>
      <c r="BK94" s="142">
        <f t="shared" si="21"/>
        <v>0</v>
      </c>
      <c r="BL94" s="16" t="s">
        <v>163</v>
      </c>
      <c r="BM94" s="16" t="s">
        <v>167</v>
      </c>
    </row>
    <row r="95" spans="2:65" s="185" customFormat="1" ht="15" customHeight="1">
      <c r="B95" s="131"/>
      <c r="C95" s="143">
        <v>7</v>
      </c>
      <c r="D95" s="143" t="s">
        <v>126</v>
      </c>
      <c r="E95" s="161"/>
      <c r="F95" s="144" t="s">
        <v>364</v>
      </c>
      <c r="G95" s="145" t="s">
        <v>117</v>
      </c>
      <c r="H95" s="146">
        <v>2</v>
      </c>
      <c r="I95" s="147">
        <v>0</v>
      </c>
      <c r="J95" s="147">
        <f t="shared" si="22"/>
        <v>0</v>
      </c>
      <c r="K95" s="134"/>
      <c r="L95" s="28"/>
      <c r="M95" s="138"/>
      <c r="N95" s="139"/>
      <c r="O95" s="140"/>
      <c r="P95" s="140"/>
      <c r="Q95" s="140"/>
      <c r="R95" s="140"/>
      <c r="S95" s="140"/>
      <c r="T95" s="141"/>
      <c r="AR95" s="16"/>
      <c r="AT95" s="16"/>
      <c r="AU95" s="16"/>
      <c r="AY95" s="16"/>
      <c r="BE95" s="142"/>
      <c r="BF95" s="142"/>
      <c r="BG95" s="142"/>
      <c r="BH95" s="142"/>
      <c r="BI95" s="142"/>
      <c r="BJ95" s="16"/>
      <c r="BK95" s="142"/>
      <c r="BL95" s="16"/>
      <c r="BM95" s="16"/>
    </row>
    <row r="96" spans="2:65" s="185" customFormat="1" ht="15.75" customHeight="1">
      <c r="B96" s="131"/>
      <c r="C96" s="132">
        <v>8</v>
      </c>
      <c r="D96" s="132" t="s">
        <v>112</v>
      </c>
      <c r="E96" s="161"/>
      <c r="F96" s="154" t="s">
        <v>371</v>
      </c>
      <c r="G96" s="135" t="s">
        <v>117</v>
      </c>
      <c r="H96" s="163">
        <v>8</v>
      </c>
      <c r="I96" s="137">
        <v>0</v>
      </c>
      <c r="J96" s="137">
        <f t="shared" si="22"/>
        <v>0</v>
      </c>
      <c r="K96" s="134"/>
      <c r="L96" s="28"/>
      <c r="M96" s="138"/>
      <c r="N96" s="139"/>
      <c r="O96" s="140"/>
      <c r="P96" s="140"/>
      <c r="Q96" s="140"/>
      <c r="R96" s="140"/>
      <c r="S96" s="140"/>
      <c r="T96" s="141"/>
      <c r="AR96" s="16"/>
      <c r="AT96" s="16"/>
      <c r="AU96" s="16"/>
      <c r="AY96" s="16"/>
      <c r="BE96" s="142"/>
      <c r="BF96" s="142"/>
      <c r="BG96" s="142"/>
      <c r="BH96" s="142"/>
      <c r="BI96" s="142"/>
      <c r="BJ96" s="16"/>
      <c r="BK96" s="142"/>
      <c r="BL96" s="16"/>
      <c r="BM96" s="16"/>
    </row>
    <row r="97" spans="2:65" s="185" customFormat="1" ht="15.75" customHeight="1">
      <c r="B97" s="131"/>
      <c r="C97" s="143">
        <v>9</v>
      </c>
      <c r="D97" s="143" t="s">
        <v>126</v>
      </c>
      <c r="E97" s="161"/>
      <c r="F97" s="144" t="s">
        <v>365</v>
      </c>
      <c r="G97" s="145" t="s">
        <v>117</v>
      </c>
      <c r="H97" s="146">
        <v>8</v>
      </c>
      <c r="I97" s="147">
        <v>0</v>
      </c>
      <c r="J97" s="147">
        <f t="shared" si="22"/>
        <v>0</v>
      </c>
      <c r="K97" s="134"/>
      <c r="L97" s="28"/>
      <c r="M97" s="138"/>
      <c r="N97" s="139"/>
      <c r="O97" s="140"/>
      <c r="P97" s="140"/>
      <c r="Q97" s="140"/>
      <c r="R97" s="140"/>
      <c r="S97" s="140"/>
      <c r="T97" s="141"/>
      <c r="AR97" s="16"/>
      <c r="AT97" s="16"/>
      <c r="AU97" s="16"/>
      <c r="AY97" s="16"/>
      <c r="BE97" s="142"/>
      <c r="BF97" s="142"/>
      <c r="BG97" s="142"/>
      <c r="BH97" s="142"/>
      <c r="BI97" s="142"/>
      <c r="BJ97" s="16"/>
      <c r="BK97" s="142"/>
      <c r="BL97" s="16"/>
      <c r="BM97" s="16"/>
    </row>
    <row r="98" spans="2:65" s="185" customFormat="1" ht="16.5" customHeight="1">
      <c r="B98" s="131"/>
      <c r="C98" s="132">
        <v>10</v>
      </c>
      <c r="D98" s="132" t="s">
        <v>112</v>
      </c>
      <c r="E98" s="161"/>
      <c r="F98" s="154" t="s">
        <v>372</v>
      </c>
      <c r="G98" s="191" t="s">
        <v>117</v>
      </c>
      <c r="H98" s="136">
        <v>2</v>
      </c>
      <c r="I98" s="137">
        <v>0</v>
      </c>
      <c r="J98" s="137">
        <f t="shared" si="22"/>
        <v>0</v>
      </c>
      <c r="K98" s="134"/>
      <c r="L98" s="28"/>
      <c r="M98" s="138"/>
      <c r="N98" s="139"/>
      <c r="O98" s="140"/>
      <c r="P98" s="140"/>
      <c r="Q98" s="140"/>
      <c r="R98" s="140"/>
      <c r="S98" s="140"/>
      <c r="T98" s="141"/>
      <c r="AR98" s="16"/>
      <c r="AT98" s="16"/>
      <c r="AU98" s="16"/>
      <c r="AY98" s="16"/>
      <c r="BE98" s="142"/>
      <c r="BF98" s="142"/>
      <c r="BG98" s="142"/>
      <c r="BH98" s="142"/>
      <c r="BI98" s="142"/>
      <c r="BJ98" s="16"/>
      <c r="BK98" s="142"/>
      <c r="BL98" s="16"/>
      <c r="BM98" s="16"/>
    </row>
    <row r="99" spans="2:65" s="185" customFormat="1" ht="16.5" customHeight="1">
      <c r="B99" s="131"/>
      <c r="C99" s="143">
        <v>11</v>
      </c>
      <c r="D99" s="143" t="s">
        <v>126</v>
      </c>
      <c r="E99" s="161"/>
      <c r="F99" s="144" t="s">
        <v>366</v>
      </c>
      <c r="G99" s="145" t="s">
        <v>117</v>
      </c>
      <c r="H99" s="146">
        <v>2</v>
      </c>
      <c r="I99" s="147">
        <v>0</v>
      </c>
      <c r="J99" s="147">
        <f t="shared" si="22"/>
        <v>0</v>
      </c>
      <c r="K99" s="134"/>
      <c r="L99" s="28"/>
      <c r="M99" s="138"/>
      <c r="N99" s="139"/>
      <c r="O99" s="140"/>
      <c r="P99" s="140"/>
      <c r="Q99" s="140"/>
      <c r="R99" s="140"/>
      <c r="S99" s="140"/>
      <c r="T99" s="141"/>
      <c r="AR99" s="16"/>
      <c r="AT99" s="16"/>
      <c r="AU99" s="16"/>
      <c r="AY99" s="16"/>
      <c r="BE99" s="142"/>
      <c r="BF99" s="142"/>
      <c r="BG99" s="142"/>
      <c r="BH99" s="142"/>
      <c r="BI99" s="142"/>
      <c r="BJ99" s="16"/>
      <c r="BK99" s="142"/>
      <c r="BL99" s="16"/>
      <c r="BM99" s="16"/>
    </row>
    <row r="100" spans="2:65" s="185" customFormat="1" ht="12.75" customHeight="1">
      <c r="B100" s="131"/>
      <c r="C100" s="132">
        <v>12</v>
      </c>
      <c r="D100" s="132" t="s">
        <v>112</v>
      </c>
      <c r="E100" s="161"/>
      <c r="F100" s="154" t="s">
        <v>373</v>
      </c>
      <c r="G100" s="191" t="s">
        <v>117</v>
      </c>
      <c r="H100" s="136">
        <v>40</v>
      </c>
      <c r="I100" s="137">
        <v>0</v>
      </c>
      <c r="J100" s="137">
        <f t="shared" si="22"/>
        <v>0</v>
      </c>
      <c r="K100" s="134"/>
      <c r="L100" s="28"/>
      <c r="M100" s="138" t="s">
        <v>5</v>
      </c>
      <c r="N100" s="139" t="s">
        <v>37</v>
      </c>
      <c r="O100" s="140">
        <v>0.046</v>
      </c>
      <c r="P100" s="140">
        <f t="shared" si="13"/>
        <v>1.8399999999999999</v>
      </c>
      <c r="Q100" s="140">
        <v>0</v>
      </c>
      <c r="R100" s="140">
        <f t="shared" si="14"/>
        <v>0</v>
      </c>
      <c r="S100" s="140">
        <v>0</v>
      </c>
      <c r="T100" s="141">
        <f t="shared" si="15"/>
        <v>0</v>
      </c>
      <c r="AR100" s="16" t="s">
        <v>163</v>
      </c>
      <c r="AT100" s="16" t="s">
        <v>112</v>
      </c>
      <c r="AU100" s="16" t="s">
        <v>73</v>
      </c>
      <c r="AY100" s="16" t="s">
        <v>111</v>
      </c>
      <c r="BE100" s="142">
        <f t="shared" si="16"/>
        <v>0</v>
      </c>
      <c r="BF100" s="142">
        <f t="shared" si="17"/>
        <v>0</v>
      </c>
      <c r="BG100" s="142">
        <f t="shared" si="18"/>
        <v>0</v>
      </c>
      <c r="BH100" s="142">
        <f t="shared" si="19"/>
        <v>0</v>
      </c>
      <c r="BI100" s="142">
        <f t="shared" si="20"/>
        <v>0</v>
      </c>
      <c r="BJ100" s="16" t="s">
        <v>72</v>
      </c>
      <c r="BK100" s="142">
        <f t="shared" si="21"/>
        <v>0</v>
      </c>
      <c r="BL100" s="16" t="s">
        <v>163</v>
      </c>
      <c r="BM100" s="16" t="s">
        <v>172</v>
      </c>
    </row>
    <row r="101" spans="2:65" s="185" customFormat="1" ht="12.75" customHeight="1">
      <c r="B101" s="131"/>
      <c r="C101" s="143">
        <v>13</v>
      </c>
      <c r="D101" s="143" t="s">
        <v>126</v>
      </c>
      <c r="E101" s="161"/>
      <c r="F101" s="144" t="s">
        <v>367</v>
      </c>
      <c r="G101" s="145" t="s">
        <v>117</v>
      </c>
      <c r="H101" s="146">
        <v>40</v>
      </c>
      <c r="I101" s="147">
        <v>0</v>
      </c>
      <c r="J101" s="147">
        <f t="shared" si="22"/>
        <v>0</v>
      </c>
      <c r="K101" s="134"/>
      <c r="L101" s="28"/>
      <c r="M101" s="138"/>
      <c r="N101" s="139"/>
      <c r="O101" s="140"/>
      <c r="P101" s="140"/>
      <c r="Q101" s="140"/>
      <c r="R101" s="140"/>
      <c r="S101" s="140"/>
      <c r="T101" s="141"/>
      <c r="AR101" s="16"/>
      <c r="AT101" s="16"/>
      <c r="AU101" s="16"/>
      <c r="AY101" s="16"/>
      <c r="BE101" s="142"/>
      <c r="BF101" s="142"/>
      <c r="BG101" s="142"/>
      <c r="BH101" s="142"/>
      <c r="BI101" s="142"/>
      <c r="BJ101" s="16"/>
      <c r="BK101" s="142"/>
      <c r="BL101" s="16"/>
      <c r="BM101" s="16"/>
    </row>
    <row r="102" spans="2:65" s="185" customFormat="1" ht="15" customHeight="1">
      <c r="B102" s="131"/>
      <c r="C102" s="132">
        <v>14</v>
      </c>
      <c r="D102" s="132" t="s">
        <v>112</v>
      </c>
      <c r="E102" s="170"/>
      <c r="F102" s="154" t="s">
        <v>374</v>
      </c>
      <c r="G102" s="191" t="s">
        <v>117</v>
      </c>
      <c r="H102" s="136">
        <v>2</v>
      </c>
      <c r="I102" s="137">
        <v>0</v>
      </c>
      <c r="J102" s="137">
        <f t="shared" si="22"/>
        <v>0</v>
      </c>
      <c r="K102" s="144"/>
      <c r="L102" s="148"/>
      <c r="M102" s="149" t="s">
        <v>5</v>
      </c>
      <c r="N102" s="150" t="s">
        <v>37</v>
      </c>
      <c r="O102" s="140">
        <v>0</v>
      </c>
      <c r="P102" s="140">
        <f t="shared" si="13"/>
        <v>0</v>
      </c>
      <c r="Q102" s="140">
        <v>0.00023</v>
      </c>
      <c r="R102" s="140">
        <f t="shared" si="14"/>
        <v>0.00046</v>
      </c>
      <c r="S102" s="140">
        <v>0</v>
      </c>
      <c r="T102" s="141">
        <f t="shared" si="15"/>
        <v>0</v>
      </c>
      <c r="AR102" s="16" t="s">
        <v>175</v>
      </c>
      <c r="AT102" s="16" t="s">
        <v>126</v>
      </c>
      <c r="AU102" s="16" t="s">
        <v>73</v>
      </c>
      <c r="AY102" s="16" t="s">
        <v>111</v>
      </c>
      <c r="BE102" s="142">
        <f t="shared" si="16"/>
        <v>0</v>
      </c>
      <c r="BF102" s="142">
        <f t="shared" si="17"/>
        <v>0</v>
      </c>
      <c r="BG102" s="142">
        <f t="shared" si="18"/>
        <v>0</v>
      </c>
      <c r="BH102" s="142">
        <f t="shared" si="19"/>
        <v>0</v>
      </c>
      <c r="BI102" s="142">
        <f t="shared" si="20"/>
        <v>0</v>
      </c>
      <c r="BJ102" s="16" t="s">
        <v>72</v>
      </c>
      <c r="BK102" s="142">
        <f t="shared" si="21"/>
        <v>0</v>
      </c>
      <c r="BL102" s="16" t="s">
        <v>175</v>
      </c>
      <c r="BM102" s="16" t="s">
        <v>176</v>
      </c>
    </row>
    <row r="103" spans="2:65" s="185" customFormat="1" ht="15" customHeight="1">
      <c r="B103" s="131"/>
      <c r="C103" s="143">
        <v>15</v>
      </c>
      <c r="D103" s="143" t="s">
        <v>126</v>
      </c>
      <c r="E103" s="170"/>
      <c r="F103" s="144" t="s">
        <v>368</v>
      </c>
      <c r="G103" s="145" t="s">
        <v>117</v>
      </c>
      <c r="H103" s="146">
        <v>2</v>
      </c>
      <c r="I103" s="147">
        <v>0</v>
      </c>
      <c r="J103" s="147">
        <f t="shared" si="22"/>
        <v>0</v>
      </c>
      <c r="K103" s="144"/>
      <c r="L103" s="148"/>
      <c r="M103" s="149"/>
      <c r="N103" s="150"/>
      <c r="O103" s="140"/>
      <c r="P103" s="140"/>
      <c r="Q103" s="140"/>
      <c r="R103" s="140"/>
      <c r="S103" s="140"/>
      <c r="T103" s="141"/>
      <c r="AR103" s="16"/>
      <c r="AT103" s="16"/>
      <c r="AU103" s="16"/>
      <c r="AY103" s="16"/>
      <c r="BE103" s="142"/>
      <c r="BF103" s="142"/>
      <c r="BG103" s="142"/>
      <c r="BH103" s="142"/>
      <c r="BI103" s="142"/>
      <c r="BJ103" s="16"/>
      <c r="BK103" s="142"/>
      <c r="BL103" s="16"/>
      <c r="BM103" s="16"/>
    </row>
    <row r="104" spans="2:65" s="185" customFormat="1" ht="13.5" customHeight="1">
      <c r="B104" s="131"/>
      <c r="C104" s="132">
        <v>16</v>
      </c>
      <c r="D104" s="132" t="s">
        <v>112</v>
      </c>
      <c r="E104" s="161"/>
      <c r="F104" s="154" t="s">
        <v>375</v>
      </c>
      <c r="G104" s="135" t="s">
        <v>117</v>
      </c>
      <c r="H104" s="190">
        <v>9</v>
      </c>
      <c r="I104" s="137">
        <v>0</v>
      </c>
      <c r="J104" s="137">
        <f t="shared" si="22"/>
        <v>0</v>
      </c>
      <c r="K104" s="144"/>
      <c r="L104" s="28"/>
      <c r="M104" s="138" t="s">
        <v>5</v>
      </c>
      <c r="N104" s="139" t="s">
        <v>37</v>
      </c>
      <c r="O104" s="140">
        <v>0.046</v>
      </c>
      <c r="P104" s="140">
        <f t="shared" si="13"/>
        <v>0.414</v>
      </c>
      <c r="Q104" s="140">
        <v>0</v>
      </c>
      <c r="R104" s="140">
        <f t="shared" si="14"/>
        <v>0</v>
      </c>
      <c r="S104" s="140">
        <v>0</v>
      </c>
      <c r="T104" s="141">
        <f t="shared" si="15"/>
        <v>0</v>
      </c>
      <c r="AR104" s="16" t="s">
        <v>163</v>
      </c>
      <c r="AT104" s="16" t="s">
        <v>112</v>
      </c>
      <c r="AU104" s="16" t="s">
        <v>73</v>
      </c>
      <c r="AY104" s="16" t="s">
        <v>111</v>
      </c>
      <c r="BE104" s="142">
        <f t="shared" si="16"/>
        <v>0</v>
      </c>
      <c r="BF104" s="142">
        <f t="shared" si="17"/>
        <v>0</v>
      </c>
      <c r="BG104" s="142">
        <f t="shared" si="18"/>
        <v>0</v>
      </c>
      <c r="BH104" s="142">
        <f t="shared" si="19"/>
        <v>0</v>
      </c>
      <c r="BI104" s="142">
        <f t="shared" si="20"/>
        <v>0</v>
      </c>
      <c r="BJ104" s="16" t="s">
        <v>72</v>
      </c>
      <c r="BK104" s="142">
        <f t="shared" si="21"/>
        <v>0</v>
      </c>
      <c r="BL104" s="16" t="s">
        <v>163</v>
      </c>
      <c r="BM104" s="16" t="s">
        <v>177</v>
      </c>
    </row>
    <row r="105" spans="2:65" s="185" customFormat="1" ht="16.5" customHeight="1">
      <c r="B105" s="131"/>
      <c r="C105" s="143">
        <v>17</v>
      </c>
      <c r="D105" s="143" t="s">
        <v>126</v>
      </c>
      <c r="E105" s="170"/>
      <c r="F105" s="144" t="s">
        <v>369</v>
      </c>
      <c r="G105" s="145" t="s">
        <v>117</v>
      </c>
      <c r="H105" s="146">
        <v>9</v>
      </c>
      <c r="I105" s="147">
        <v>0</v>
      </c>
      <c r="J105" s="147">
        <f t="shared" si="22"/>
        <v>0</v>
      </c>
      <c r="K105" s="144"/>
      <c r="L105" s="148"/>
      <c r="M105" s="149" t="s">
        <v>5</v>
      </c>
      <c r="N105" s="150" t="s">
        <v>37</v>
      </c>
      <c r="O105" s="140">
        <v>0</v>
      </c>
      <c r="P105" s="140">
        <f t="shared" si="13"/>
        <v>0</v>
      </c>
      <c r="Q105" s="140">
        <v>0.00021</v>
      </c>
      <c r="R105" s="140">
        <f t="shared" si="14"/>
        <v>0.0018900000000000002</v>
      </c>
      <c r="S105" s="140">
        <v>0</v>
      </c>
      <c r="T105" s="141">
        <f t="shared" si="15"/>
        <v>0</v>
      </c>
      <c r="AR105" s="16" t="s">
        <v>175</v>
      </c>
      <c r="AT105" s="16" t="s">
        <v>126</v>
      </c>
      <c r="AU105" s="16" t="s">
        <v>73</v>
      </c>
      <c r="AY105" s="16" t="s">
        <v>111</v>
      </c>
      <c r="BE105" s="142">
        <f t="shared" si="16"/>
        <v>0</v>
      </c>
      <c r="BF105" s="142">
        <f t="shared" si="17"/>
        <v>0</v>
      </c>
      <c r="BG105" s="142">
        <f t="shared" si="18"/>
        <v>0</v>
      </c>
      <c r="BH105" s="142">
        <f t="shared" si="19"/>
        <v>0</v>
      </c>
      <c r="BI105" s="142">
        <f t="shared" si="20"/>
        <v>0</v>
      </c>
      <c r="BJ105" s="16" t="s">
        <v>72</v>
      </c>
      <c r="BK105" s="142">
        <f t="shared" si="21"/>
        <v>0</v>
      </c>
      <c r="BL105" s="16" t="s">
        <v>175</v>
      </c>
      <c r="BM105" s="16" t="s">
        <v>178</v>
      </c>
    </row>
    <row r="106" spans="2:65" s="185" customFormat="1" ht="16.5" customHeight="1">
      <c r="B106" s="131"/>
      <c r="C106" s="132">
        <v>18</v>
      </c>
      <c r="D106" s="132" t="s">
        <v>112</v>
      </c>
      <c r="E106" s="170"/>
      <c r="F106" s="154" t="s">
        <v>378</v>
      </c>
      <c r="G106" s="191" t="s">
        <v>117</v>
      </c>
      <c r="H106" s="163">
        <v>10</v>
      </c>
      <c r="I106" s="137">
        <v>0</v>
      </c>
      <c r="J106" s="137">
        <f aca="true" t="shared" si="23" ref="J106:J108">ROUND(I106*H106,2)</f>
        <v>0</v>
      </c>
      <c r="K106" s="144"/>
      <c r="L106" s="148"/>
      <c r="M106" s="192"/>
      <c r="N106" s="150"/>
      <c r="O106" s="140"/>
      <c r="P106" s="140"/>
      <c r="Q106" s="140"/>
      <c r="R106" s="140"/>
      <c r="S106" s="140"/>
      <c r="T106" s="141"/>
      <c r="AR106" s="16"/>
      <c r="AT106" s="16"/>
      <c r="AU106" s="16"/>
      <c r="AY106" s="16"/>
      <c r="BE106" s="142"/>
      <c r="BF106" s="142"/>
      <c r="BG106" s="142"/>
      <c r="BH106" s="142"/>
      <c r="BI106" s="142"/>
      <c r="BJ106" s="16"/>
      <c r="BK106" s="142"/>
      <c r="BL106" s="16"/>
      <c r="BM106" s="16"/>
    </row>
    <row r="107" spans="2:65" s="185" customFormat="1" ht="16.5" customHeight="1">
      <c r="B107" s="131"/>
      <c r="C107" s="143">
        <v>19</v>
      </c>
      <c r="D107" s="143" t="s">
        <v>126</v>
      </c>
      <c r="E107" s="161"/>
      <c r="F107" s="144" t="s">
        <v>377</v>
      </c>
      <c r="G107" s="145" t="s">
        <v>117</v>
      </c>
      <c r="H107" s="146">
        <v>10</v>
      </c>
      <c r="I107" s="147">
        <v>0</v>
      </c>
      <c r="J107" s="147">
        <f t="shared" si="23"/>
        <v>0</v>
      </c>
      <c r="K107" s="144"/>
      <c r="L107" s="148"/>
      <c r="M107" s="192"/>
      <c r="N107" s="150"/>
      <c r="O107" s="140"/>
      <c r="P107" s="140"/>
      <c r="Q107" s="140"/>
      <c r="R107" s="140"/>
      <c r="S107" s="140"/>
      <c r="T107" s="141"/>
      <c r="AR107" s="16"/>
      <c r="AT107" s="16"/>
      <c r="AU107" s="16"/>
      <c r="AY107" s="16"/>
      <c r="BE107" s="142"/>
      <c r="BF107" s="142"/>
      <c r="BG107" s="142"/>
      <c r="BH107" s="142"/>
      <c r="BI107" s="142"/>
      <c r="BJ107" s="16"/>
      <c r="BK107" s="142"/>
      <c r="BL107" s="16"/>
      <c r="BM107" s="16"/>
    </row>
    <row r="108" spans="2:65" s="185" customFormat="1" ht="16.5" customHeight="1">
      <c r="B108" s="131"/>
      <c r="C108" s="132">
        <v>20</v>
      </c>
      <c r="D108" s="132" t="s">
        <v>112</v>
      </c>
      <c r="E108" s="170"/>
      <c r="F108" s="154" t="s">
        <v>379</v>
      </c>
      <c r="G108" s="191" t="s">
        <v>117</v>
      </c>
      <c r="H108" s="136">
        <v>25</v>
      </c>
      <c r="I108" s="137">
        <v>0</v>
      </c>
      <c r="J108" s="137">
        <f t="shared" si="23"/>
        <v>0</v>
      </c>
      <c r="K108" s="144"/>
      <c r="L108" s="148"/>
      <c r="M108" s="192"/>
      <c r="N108" s="150"/>
      <c r="O108" s="140"/>
      <c r="P108" s="140"/>
      <c r="Q108" s="140"/>
      <c r="R108" s="140"/>
      <c r="S108" s="140"/>
      <c r="T108" s="141"/>
      <c r="AR108" s="16"/>
      <c r="AT108" s="16"/>
      <c r="AU108" s="16"/>
      <c r="AY108" s="16"/>
      <c r="BE108" s="142"/>
      <c r="BF108" s="142"/>
      <c r="BG108" s="142"/>
      <c r="BH108" s="142"/>
      <c r="BI108" s="142"/>
      <c r="BJ108" s="16"/>
      <c r="BK108" s="142"/>
      <c r="BL108" s="16"/>
      <c r="BM108" s="16"/>
    </row>
    <row r="109" spans="2:65" s="185" customFormat="1" ht="16.5" customHeight="1">
      <c r="B109" s="131"/>
      <c r="C109" s="143">
        <v>21</v>
      </c>
      <c r="D109" s="143" t="s">
        <v>126</v>
      </c>
      <c r="E109" s="170"/>
      <c r="F109" s="144" t="s">
        <v>376</v>
      </c>
      <c r="G109" s="145" t="s">
        <v>117</v>
      </c>
      <c r="H109" s="146">
        <v>25</v>
      </c>
      <c r="I109" s="147">
        <v>0</v>
      </c>
      <c r="J109" s="147">
        <f aca="true" t="shared" si="24" ref="J109">ROUND(I109*H109,2)</f>
        <v>0</v>
      </c>
      <c r="K109" s="144"/>
      <c r="L109" s="148"/>
      <c r="M109" s="192"/>
      <c r="N109" s="150"/>
      <c r="O109" s="140"/>
      <c r="P109" s="140"/>
      <c r="Q109" s="140"/>
      <c r="R109" s="140"/>
      <c r="S109" s="140"/>
      <c r="T109" s="141"/>
      <c r="AR109" s="16"/>
      <c r="AT109" s="16"/>
      <c r="AU109" s="16"/>
      <c r="AY109" s="16"/>
      <c r="BE109" s="142"/>
      <c r="BF109" s="142"/>
      <c r="BG109" s="142"/>
      <c r="BH109" s="142"/>
      <c r="BI109" s="142"/>
      <c r="BJ109" s="16"/>
      <c r="BK109" s="142"/>
      <c r="BL109" s="16"/>
      <c r="BM109" s="16"/>
    </row>
    <row r="110" spans="2:65" s="185" customFormat="1" ht="16.5" customHeight="1">
      <c r="B110" s="131"/>
      <c r="C110" s="132">
        <v>22</v>
      </c>
      <c r="D110" s="132" t="s">
        <v>112</v>
      </c>
      <c r="E110" s="170"/>
      <c r="F110" s="154" t="s">
        <v>380</v>
      </c>
      <c r="G110" s="191" t="s">
        <v>257</v>
      </c>
      <c r="H110" s="136">
        <v>1</v>
      </c>
      <c r="I110" s="137">
        <v>0</v>
      </c>
      <c r="J110" s="137">
        <f aca="true" t="shared" si="25" ref="J110:J115">ROUND(I110*H110,2)</f>
        <v>0</v>
      </c>
      <c r="K110" s="144"/>
      <c r="L110" s="148"/>
      <c r="M110" s="192"/>
      <c r="N110" s="150"/>
      <c r="O110" s="140"/>
      <c r="P110" s="140"/>
      <c r="Q110" s="140"/>
      <c r="R110" s="140"/>
      <c r="S110" s="140"/>
      <c r="T110" s="141"/>
      <c r="AR110" s="16"/>
      <c r="AT110" s="16"/>
      <c r="AU110" s="16"/>
      <c r="AY110" s="16"/>
      <c r="BE110" s="142"/>
      <c r="BF110" s="142"/>
      <c r="BG110" s="142"/>
      <c r="BH110" s="142"/>
      <c r="BI110" s="142"/>
      <c r="BJ110" s="16"/>
      <c r="BK110" s="142"/>
      <c r="BL110" s="16"/>
      <c r="BM110" s="16"/>
    </row>
    <row r="111" spans="2:65" s="185" customFormat="1" ht="16.5" customHeight="1">
      <c r="B111" s="131"/>
      <c r="C111" s="143">
        <v>23</v>
      </c>
      <c r="D111" s="143" t="s">
        <v>126</v>
      </c>
      <c r="E111" s="170"/>
      <c r="F111" s="144" t="s">
        <v>381</v>
      </c>
      <c r="G111" s="145" t="s">
        <v>257</v>
      </c>
      <c r="H111" s="146">
        <v>1</v>
      </c>
      <c r="I111" s="147">
        <v>0</v>
      </c>
      <c r="J111" s="147">
        <f t="shared" si="25"/>
        <v>0</v>
      </c>
      <c r="K111" s="144"/>
      <c r="L111" s="148"/>
      <c r="M111" s="192"/>
      <c r="N111" s="150"/>
      <c r="O111" s="140"/>
      <c r="P111" s="140"/>
      <c r="Q111" s="140"/>
      <c r="R111" s="140"/>
      <c r="S111" s="140"/>
      <c r="T111" s="141"/>
      <c r="AR111" s="16"/>
      <c r="AT111" s="16"/>
      <c r="AU111" s="16"/>
      <c r="AY111" s="16"/>
      <c r="BE111" s="142"/>
      <c r="BF111" s="142"/>
      <c r="BG111" s="142"/>
      <c r="BH111" s="142"/>
      <c r="BI111" s="142"/>
      <c r="BJ111" s="16"/>
      <c r="BK111" s="142"/>
      <c r="BL111" s="16"/>
      <c r="BM111" s="16"/>
    </row>
    <row r="112" spans="2:65" s="185" customFormat="1" ht="16.5" customHeight="1">
      <c r="B112" s="131"/>
      <c r="C112" s="132">
        <v>24</v>
      </c>
      <c r="D112" s="132" t="s">
        <v>112</v>
      </c>
      <c r="E112" s="170"/>
      <c r="F112" s="193" t="s">
        <v>382</v>
      </c>
      <c r="G112" s="135" t="s">
        <v>132</v>
      </c>
      <c r="H112" s="136">
        <v>2</v>
      </c>
      <c r="I112" s="137">
        <v>0</v>
      </c>
      <c r="J112" s="137">
        <f t="shared" si="25"/>
        <v>0</v>
      </c>
      <c r="K112" s="144"/>
      <c r="L112" s="148"/>
      <c r="M112" s="192"/>
      <c r="N112" s="150"/>
      <c r="O112" s="140"/>
      <c r="P112" s="140"/>
      <c r="Q112" s="140"/>
      <c r="R112" s="140"/>
      <c r="S112" s="140"/>
      <c r="T112" s="141"/>
      <c r="AR112" s="16"/>
      <c r="AT112" s="16"/>
      <c r="AU112" s="16"/>
      <c r="AY112" s="16"/>
      <c r="BE112" s="142"/>
      <c r="BF112" s="142"/>
      <c r="BG112" s="142"/>
      <c r="BH112" s="142"/>
      <c r="BI112" s="142"/>
      <c r="BJ112" s="16"/>
      <c r="BK112" s="142"/>
      <c r="BL112" s="16"/>
      <c r="BM112" s="16"/>
    </row>
    <row r="113" spans="2:65" s="185" customFormat="1" ht="16.5" customHeight="1">
      <c r="B113" s="131"/>
      <c r="C113" s="143">
        <v>25</v>
      </c>
      <c r="D113" s="143" t="s">
        <v>126</v>
      </c>
      <c r="E113" s="161"/>
      <c r="F113" s="144" t="s">
        <v>383</v>
      </c>
      <c r="G113" s="145" t="s">
        <v>132</v>
      </c>
      <c r="H113" s="146">
        <v>2</v>
      </c>
      <c r="I113" s="147">
        <v>0</v>
      </c>
      <c r="J113" s="147">
        <f t="shared" si="25"/>
        <v>0</v>
      </c>
      <c r="K113" s="144"/>
      <c r="L113" s="148"/>
      <c r="M113" s="192"/>
      <c r="N113" s="150"/>
      <c r="O113" s="140"/>
      <c r="P113" s="140"/>
      <c r="Q113" s="140"/>
      <c r="R113" s="140"/>
      <c r="S113" s="140"/>
      <c r="T113" s="141"/>
      <c r="AR113" s="16"/>
      <c r="AT113" s="16"/>
      <c r="AU113" s="16"/>
      <c r="AY113" s="16"/>
      <c r="BE113" s="142"/>
      <c r="BF113" s="142"/>
      <c r="BG113" s="142"/>
      <c r="BH113" s="142"/>
      <c r="BI113" s="142"/>
      <c r="BJ113" s="16"/>
      <c r="BK113" s="142"/>
      <c r="BL113" s="16"/>
      <c r="BM113" s="16"/>
    </row>
    <row r="114" spans="2:65" s="185" customFormat="1" ht="16.5" customHeight="1">
      <c r="B114" s="131"/>
      <c r="C114" s="132">
        <v>26</v>
      </c>
      <c r="D114" s="132" t="s">
        <v>112</v>
      </c>
      <c r="E114" s="170"/>
      <c r="F114" s="193" t="s">
        <v>384</v>
      </c>
      <c r="G114" s="191" t="s">
        <v>132</v>
      </c>
      <c r="H114" s="190">
        <v>1</v>
      </c>
      <c r="I114" s="137">
        <v>0</v>
      </c>
      <c r="J114" s="137">
        <f t="shared" si="25"/>
        <v>0</v>
      </c>
      <c r="K114" s="144"/>
      <c r="L114" s="148"/>
      <c r="M114" s="192"/>
      <c r="N114" s="150"/>
      <c r="O114" s="140"/>
      <c r="P114" s="140"/>
      <c r="Q114" s="140"/>
      <c r="R114" s="140"/>
      <c r="S114" s="140"/>
      <c r="T114" s="141"/>
      <c r="AR114" s="16"/>
      <c r="AT114" s="16"/>
      <c r="AU114" s="16"/>
      <c r="AY114" s="16"/>
      <c r="BE114" s="142"/>
      <c r="BF114" s="142"/>
      <c r="BG114" s="142"/>
      <c r="BH114" s="142"/>
      <c r="BI114" s="142"/>
      <c r="BJ114" s="16"/>
      <c r="BK114" s="142"/>
      <c r="BL114" s="16"/>
      <c r="BM114" s="16"/>
    </row>
    <row r="115" spans="2:65" s="185" customFormat="1" ht="16.5" customHeight="1">
      <c r="B115" s="131"/>
      <c r="C115" s="143">
        <v>27</v>
      </c>
      <c r="D115" s="143" t="s">
        <v>126</v>
      </c>
      <c r="E115" s="170"/>
      <c r="F115" s="144" t="s">
        <v>385</v>
      </c>
      <c r="G115" s="145" t="s">
        <v>132</v>
      </c>
      <c r="H115" s="146">
        <v>1</v>
      </c>
      <c r="I115" s="147">
        <v>0</v>
      </c>
      <c r="J115" s="147">
        <f t="shared" si="25"/>
        <v>0</v>
      </c>
      <c r="K115" s="144"/>
      <c r="L115" s="148"/>
      <c r="M115" s="192"/>
      <c r="N115" s="150"/>
      <c r="O115" s="140"/>
      <c r="P115" s="140"/>
      <c r="Q115" s="140"/>
      <c r="R115" s="140"/>
      <c r="S115" s="140"/>
      <c r="T115" s="141"/>
      <c r="AR115" s="16"/>
      <c r="AT115" s="16"/>
      <c r="AU115" s="16"/>
      <c r="AY115" s="16"/>
      <c r="BE115" s="142"/>
      <c r="BF115" s="142"/>
      <c r="BG115" s="142"/>
      <c r="BH115" s="142"/>
      <c r="BI115" s="142"/>
      <c r="BJ115" s="16"/>
      <c r="BK115" s="142"/>
      <c r="BL115" s="16"/>
      <c r="BM115" s="16"/>
    </row>
    <row r="116" spans="2:65" s="185" customFormat="1" ht="16.5" customHeight="1">
      <c r="B116" s="131"/>
      <c r="C116" s="132">
        <v>28</v>
      </c>
      <c r="D116" s="132" t="s">
        <v>112</v>
      </c>
      <c r="E116" s="170"/>
      <c r="F116" s="193" t="s">
        <v>386</v>
      </c>
      <c r="G116" s="191" t="s">
        <v>132</v>
      </c>
      <c r="H116" s="163">
        <v>1</v>
      </c>
      <c r="I116" s="137">
        <v>0</v>
      </c>
      <c r="J116" s="137">
        <f aca="true" t="shared" si="26" ref="J116:J120">ROUND(I116*H116,2)</f>
        <v>0</v>
      </c>
      <c r="K116" s="144"/>
      <c r="L116" s="148"/>
      <c r="M116" s="192"/>
      <c r="N116" s="150"/>
      <c r="O116" s="140"/>
      <c r="P116" s="140"/>
      <c r="Q116" s="140"/>
      <c r="R116" s="140"/>
      <c r="S116" s="140"/>
      <c r="T116" s="141"/>
      <c r="AR116" s="16"/>
      <c r="AT116" s="16"/>
      <c r="AU116" s="16"/>
      <c r="AY116" s="16"/>
      <c r="BE116" s="142"/>
      <c r="BF116" s="142"/>
      <c r="BG116" s="142"/>
      <c r="BH116" s="142"/>
      <c r="BI116" s="142"/>
      <c r="BJ116" s="16"/>
      <c r="BK116" s="142"/>
      <c r="BL116" s="16"/>
      <c r="BM116" s="16"/>
    </row>
    <row r="117" spans="2:65" s="185" customFormat="1" ht="16.5" customHeight="1">
      <c r="B117" s="131"/>
      <c r="C117" s="143">
        <v>29</v>
      </c>
      <c r="D117" s="143" t="s">
        <v>126</v>
      </c>
      <c r="E117" s="170"/>
      <c r="F117" s="144" t="s">
        <v>387</v>
      </c>
      <c r="G117" s="145" t="s">
        <v>132</v>
      </c>
      <c r="H117" s="146">
        <v>1</v>
      </c>
      <c r="I117" s="147">
        <v>0</v>
      </c>
      <c r="J117" s="147">
        <f t="shared" si="26"/>
        <v>0</v>
      </c>
      <c r="K117" s="144"/>
      <c r="L117" s="148"/>
      <c r="M117" s="192"/>
      <c r="N117" s="150"/>
      <c r="O117" s="140"/>
      <c r="P117" s="140"/>
      <c r="Q117" s="140"/>
      <c r="R117" s="140"/>
      <c r="S117" s="140"/>
      <c r="T117" s="141"/>
      <c r="AR117" s="16"/>
      <c r="AT117" s="16"/>
      <c r="AU117" s="16"/>
      <c r="AY117" s="16"/>
      <c r="BE117" s="142"/>
      <c r="BF117" s="142"/>
      <c r="BG117" s="142"/>
      <c r="BH117" s="142"/>
      <c r="BI117" s="142"/>
      <c r="BJ117" s="16"/>
      <c r="BK117" s="142"/>
      <c r="BL117" s="16"/>
      <c r="BM117" s="16"/>
    </row>
    <row r="118" spans="2:65" s="185" customFormat="1" ht="16.5" customHeight="1">
      <c r="B118" s="131"/>
      <c r="C118" s="132">
        <v>30</v>
      </c>
      <c r="D118" s="132" t="s">
        <v>112</v>
      </c>
      <c r="E118" s="161"/>
      <c r="F118" s="193" t="s">
        <v>401</v>
      </c>
      <c r="G118" s="191" t="s">
        <v>117</v>
      </c>
      <c r="H118" s="136">
        <v>15</v>
      </c>
      <c r="I118" s="137">
        <v>0</v>
      </c>
      <c r="J118" s="137">
        <f t="shared" si="26"/>
        <v>0</v>
      </c>
      <c r="K118" s="144"/>
      <c r="L118" s="148"/>
      <c r="M118" s="192"/>
      <c r="N118" s="150"/>
      <c r="O118" s="140"/>
      <c r="P118" s="140"/>
      <c r="Q118" s="140"/>
      <c r="R118" s="140"/>
      <c r="S118" s="140"/>
      <c r="T118" s="141"/>
      <c r="AR118" s="16"/>
      <c r="AT118" s="16"/>
      <c r="AU118" s="16"/>
      <c r="AY118" s="16"/>
      <c r="BE118" s="142"/>
      <c r="BF118" s="142"/>
      <c r="BG118" s="142"/>
      <c r="BH118" s="142"/>
      <c r="BI118" s="142"/>
      <c r="BJ118" s="16"/>
      <c r="BK118" s="142"/>
      <c r="BL118" s="16"/>
      <c r="BM118" s="16"/>
    </row>
    <row r="119" spans="2:65" s="185" customFormat="1" ht="16.5" customHeight="1">
      <c r="B119" s="131"/>
      <c r="C119" s="143">
        <v>31</v>
      </c>
      <c r="D119" s="143" t="s">
        <v>126</v>
      </c>
      <c r="E119" s="170"/>
      <c r="F119" s="144" t="s">
        <v>388</v>
      </c>
      <c r="G119" s="145" t="s">
        <v>117</v>
      </c>
      <c r="H119" s="146">
        <v>15</v>
      </c>
      <c r="I119" s="147">
        <v>0</v>
      </c>
      <c r="J119" s="147">
        <f t="shared" si="26"/>
        <v>0</v>
      </c>
      <c r="K119" s="144"/>
      <c r="L119" s="148"/>
      <c r="M119" s="192"/>
      <c r="N119" s="150"/>
      <c r="O119" s="140"/>
      <c r="P119" s="140"/>
      <c r="Q119" s="140"/>
      <c r="R119" s="140"/>
      <c r="S119" s="140"/>
      <c r="T119" s="141"/>
      <c r="AR119" s="16"/>
      <c r="AT119" s="16"/>
      <c r="AU119" s="16"/>
      <c r="AY119" s="16"/>
      <c r="BE119" s="142"/>
      <c r="BF119" s="142"/>
      <c r="BG119" s="142"/>
      <c r="BH119" s="142"/>
      <c r="BI119" s="142"/>
      <c r="BJ119" s="16"/>
      <c r="BK119" s="142"/>
      <c r="BL119" s="16"/>
      <c r="BM119" s="16"/>
    </row>
    <row r="120" spans="2:65" s="185" customFormat="1" ht="16.5" customHeight="1">
      <c r="B120" s="131"/>
      <c r="C120" s="132">
        <v>32</v>
      </c>
      <c r="D120" s="132" t="s">
        <v>112</v>
      </c>
      <c r="E120" s="170"/>
      <c r="F120" s="193" t="s">
        <v>402</v>
      </c>
      <c r="G120" s="135" t="s">
        <v>132</v>
      </c>
      <c r="H120" s="136">
        <v>21</v>
      </c>
      <c r="I120" s="137">
        <v>0</v>
      </c>
      <c r="J120" s="137">
        <f t="shared" si="26"/>
        <v>0</v>
      </c>
      <c r="K120" s="144"/>
      <c r="L120" s="148"/>
      <c r="M120" s="192"/>
      <c r="N120" s="150"/>
      <c r="O120" s="140"/>
      <c r="P120" s="140"/>
      <c r="Q120" s="140"/>
      <c r="R120" s="140"/>
      <c r="S120" s="140"/>
      <c r="T120" s="141"/>
      <c r="AR120" s="16"/>
      <c r="AT120" s="16"/>
      <c r="AU120" s="16"/>
      <c r="AY120" s="16"/>
      <c r="BE120" s="142"/>
      <c r="BF120" s="142"/>
      <c r="BG120" s="142"/>
      <c r="BH120" s="142"/>
      <c r="BI120" s="142"/>
      <c r="BJ120" s="16"/>
      <c r="BK120" s="142"/>
      <c r="BL120" s="16"/>
      <c r="BM120" s="16"/>
    </row>
    <row r="121" spans="2:65" s="185" customFormat="1" ht="16.5" customHeight="1">
      <c r="B121" s="131"/>
      <c r="C121" s="143">
        <v>33</v>
      </c>
      <c r="D121" s="143" t="s">
        <v>126</v>
      </c>
      <c r="E121" s="170"/>
      <c r="F121" s="144" t="s">
        <v>389</v>
      </c>
      <c r="G121" s="145" t="s">
        <v>132</v>
      </c>
      <c r="H121" s="146">
        <v>21</v>
      </c>
      <c r="I121" s="147">
        <v>0</v>
      </c>
      <c r="J121" s="147">
        <f aca="true" t="shared" si="27" ref="J121:J137">ROUND(I121*H121,2)</f>
        <v>0</v>
      </c>
      <c r="K121" s="144"/>
      <c r="L121" s="148"/>
      <c r="M121" s="192"/>
      <c r="N121" s="150"/>
      <c r="O121" s="140"/>
      <c r="P121" s="140"/>
      <c r="Q121" s="140"/>
      <c r="R121" s="140"/>
      <c r="S121" s="140"/>
      <c r="T121" s="141"/>
      <c r="AR121" s="16"/>
      <c r="AT121" s="16"/>
      <c r="AU121" s="16"/>
      <c r="AY121" s="16"/>
      <c r="BE121" s="142"/>
      <c r="BF121" s="142"/>
      <c r="BG121" s="142"/>
      <c r="BH121" s="142"/>
      <c r="BI121" s="142"/>
      <c r="BJ121" s="16"/>
      <c r="BK121" s="142"/>
      <c r="BL121" s="16"/>
      <c r="BM121" s="16"/>
    </row>
    <row r="122" spans="2:65" s="185" customFormat="1" ht="16.5" customHeight="1">
      <c r="B122" s="131"/>
      <c r="C122" s="132">
        <v>34</v>
      </c>
      <c r="D122" s="132" t="s">
        <v>112</v>
      </c>
      <c r="E122" s="170"/>
      <c r="F122" s="193" t="s">
        <v>403</v>
      </c>
      <c r="G122" s="191" t="s">
        <v>132</v>
      </c>
      <c r="H122" s="136">
        <v>3</v>
      </c>
      <c r="I122" s="137">
        <v>0</v>
      </c>
      <c r="J122" s="137">
        <f t="shared" si="27"/>
        <v>0</v>
      </c>
      <c r="K122" s="144"/>
      <c r="L122" s="148"/>
      <c r="M122" s="192"/>
      <c r="N122" s="150"/>
      <c r="O122" s="140"/>
      <c r="P122" s="140"/>
      <c r="Q122" s="140"/>
      <c r="R122" s="140"/>
      <c r="S122" s="140"/>
      <c r="T122" s="141"/>
      <c r="AR122" s="16"/>
      <c r="AT122" s="16"/>
      <c r="AU122" s="16"/>
      <c r="AY122" s="16"/>
      <c r="BE122" s="142"/>
      <c r="BF122" s="142"/>
      <c r="BG122" s="142"/>
      <c r="BH122" s="142"/>
      <c r="BI122" s="142"/>
      <c r="BJ122" s="16"/>
      <c r="BK122" s="142"/>
      <c r="BL122" s="16"/>
      <c r="BM122" s="16"/>
    </row>
    <row r="123" spans="2:65" s="185" customFormat="1" ht="16.5" customHeight="1">
      <c r="B123" s="131"/>
      <c r="C123" s="143">
        <v>35</v>
      </c>
      <c r="D123" s="143" t="s">
        <v>126</v>
      </c>
      <c r="E123" s="161"/>
      <c r="F123" s="144" t="s">
        <v>390</v>
      </c>
      <c r="G123" s="145" t="s">
        <v>132</v>
      </c>
      <c r="H123" s="146">
        <v>3</v>
      </c>
      <c r="I123" s="147">
        <v>0</v>
      </c>
      <c r="J123" s="147">
        <f t="shared" si="27"/>
        <v>0</v>
      </c>
      <c r="K123" s="144"/>
      <c r="L123" s="148"/>
      <c r="M123" s="192"/>
      <c r="N123" s="150"/>
      <c r="O123" s="140"/>
      <c r="P123" s="140"/>
      <c r="Q123" s="140"/>
      <c r="R123" s="140"/>
      <c r="S123" s="140"/>
      <c r="T123" s="141"/>
      <c r="AR123" s="16"/>
      <c r="AT123" s="16"/>
      <c r="AU123" s="16"/>
      <c r="AY123" s="16"/>
      <c r="BE123" s="142"/>
      <c r="BF123" s="142"/>
      <c r="BG123" s="142"/>
      <c r="BH123" s="142"/>
      <c r="BI123" s="142"/>
      <c r="BJ123" s="16"/>
      <c r="BK123" s="142"/>
      <c r="BL123" s="16"/>
      <c r="BM123" s="16"/>
    </row>
    <row r="124" spans="2:65" s="185" customFormat="1" ht="16.5" customHeight="1">
      <c r="B124" s="131"/>
      <c r="C124" s="132">
        <v>36</v>
      </c>
      <c r="D124" s="132" t="s">
        <v>112</v>
      </c>
      <c r="E124" s="170"/>
      <c r="F124" s="193" t="s">
        <v>404</v>
      </c>
      <c r="G124" s="191" t="s">
        <v>132</v>
      </c>
      <c r="H124" s="190">
        <v>7</v>
      </c>
      <c r="I124" s="137">
        <v>0</v>
      </c>
      <c r="J124" s="137">
        <f t="shared" si="27"/>
        <v>0</v>
      </c>
      <c r="K124" s="144"/>
      <c r="L124" s="148"/>
      <c r="M124" s="192"/>
      <c r="N124" s="150"/>
      <c r="O124" s="140"/>
      <c r="P124" s="140"/>
      <c r="Q124" s="140"/>
      <c r="R124" s="140"/>
      <c r="S124" s="140"/>
      <c r="T124" s="141"/>
      <c r="AR124" s="16"/>
      <c r="AT124" s="16"/>
      <c r="AU124" s="16"/>
      <c r="AY124" s="16"/>
      <c r="BE124" s="142"/>
      <c r="BF124" s="142"/>
      <c r="BG124" s="142"/>
      <c r="BH124" s="142"/>
      <c r="BI124" s="142"/>
      <c r="BJ124" s="16"/>
      <c r="BK124" s="142"/>
      <c r="BL124" s="16"/>
      <c r="BM124" s="16"/>
    </row>
    <row r="125" spans="2:65" s="185" customFormat="1" ht="16.5" customHeight="1">
      <c r="B125" s="131"/>
      <c r="C125" s="143">
        <v>37</v>
      </c>
      <c r="D125" s="143" t="s">
        <v>126</v>
      </c>
      <c r="E125" s="170"/>
      <c r="F125" s="144" t="s">
        <v>391</v>
      </c>
      <c r="G125" s="145" t="s">
        <v>132</v>
      </c>
      <c r="H125" s="146">
        <v>7</v>
      </c>
      <c r="I125" s="147">
        <v>0</v>
      </c>
      <c r="J125" s="147">
        <f t="shared" si="27"/>
        <v>0</v>
      </c>
      <c r="K125" s="144"/>
      <c r="L125" s="148"/>
      <c r="M125" s="192"/>
      <c r="N125" s="150"/>
      <c r="O125" s="140"/>
      <c r="P125" s="140"/>
      <c r="Q125" s="140"/>
      <c r="R125" s="140"/>
      <c r="S125" s="140"/>
      <c r="T125" s="141"/>
      <c r="AR125" s="16"/>
      <c r="AT125" s="16"/>
      <c r="AU125" s="16"/>
      <c r="AY125" s="16"/>
      <c r="BE125" s="142"/>
      <c r="BF125" s="142"/>
      <c r="BG125" s="142"/>
      <c r="BH125" s="142"/>
      <c r="BI125" s="142"/>
      <c r="BJ125" s="16"/>
      <c r="BK125" s="142"/>
      <c r="BL125" s="16"/>
      <c r="BM125" s="16"/>
    </row>
    <row r="126" spans="2:65" s="185" customFormat="1" ht="16.5" customHeight="1">
      <c r="B126" s="131"/>
      <c r="C126" s="132">
        <v>38</v>
      </c>
      <c r="D126" s="132" t="s">
        <v>112</v>
      </c>
      <c r="E126" s="170"/>
      <c r="F126" s="193" t="s">
        <v>405</v>
      </c>
      <c r="G126" s="191" t="s">
        <v>132</v>
      </c>
      <c r="H126" s="163">
        <v>24</v>
      </c>
      <c r="I126" s="137">
        <v>0</v>
      </c>
      <c r="J126" s="137">
        <f t="shared" si="27"/>
        <v>0</v>
      </c>
      <c r="K126" s="144"/>
      <c r="L126" s="148"/>
      <c r="M126" s="192"/>
      <c r="N126" s="150"/>
      <c r="O126" s="140"/>
      <c r="P126" s="140"/>
      <c r="Q126" s="140"/>
      <c r="R126" s="140"/>
      <c r="S126" s="140"/>
      <c r="T126" s="141"/>
      <c r="AR126" s="16"/>
      <c r="AT126" s="16"/>
      <c r="AU126" s="16"/>
      <c r="AY126" s="16"/>
      <c r="BE126" s="142"/>
      <c r="BF126" s="142"/>
      <c r="BG126" s="142"/>
      <c r="BH126" s="142"/>
      <c r="BI126" s="142"/>
      <c r="BJ126" s="16"/>
      <c r="BK126" s="142"/>
      <c r="BL126" s="16"/>
      <c r="BM126" s="16"/>
    </row>
    <row r="127" spans="2:65" s="185" customFormat="1" ht="16.5" customHeight="1">
      <c r="B127" s="131"/>
      <c r="C127" s="143">
        <v>39</v>
      </c>
      <c r="D127" s="143" t="s">
        <v>126</v>
      </c>
      <c r="E127" s="170"/>
      <c r="F127" s="144" t="s">
        <v>392</v>
      </c>
      <c r="G127" s="145" t="s">
        <v>132</v>
      </c>
      <c r="H127" s="146">
        <v>24</v>
      </c>
      <c r="I127" s="147">
        <v>0</v>
      </c>
      <c r="J127" s="147">
        <f t="shared" si="27"/>
        <v>0</v>
      </c>
      <c r="K127" s="144"/>
      <c r="L127" s="148"/>
      <c r="M127" s="192"/>
      <c r="N127" s="150"/>
      <c r="O127" s="140"/>
      <c r="P127" s="140"/>
      <c r="Q127" s="140"/>
      <c r="R127" s="140"/>
      <c r="S127" s="140"/>
      <c r="T127" s="141"/>
      <c r="AR127" s="16"/>
      <c r="AT127" s="16"/>
      <c r="AU127" s="16"/>
      <c r="AY127" s="16"/>
      <c r="BE127" s="142"/>
      <c r="BF127" s="142"/>
      <c r="BG127" s="142"/>
      <c r="BH127" s="142"/>
      <c r="BI127" s="142"/>
      <c r="BJ127" s="16"/>
      <c r="BK127" s="142"/>
      <c r="BL127" s="16"/>
      <c r="BM127" s="16"/>
    </row>
    <row r="128" spans="2:65" s="185" customFormat="1" ht="16.5" customHeight="1">
      <c r="B128" s="131"/>
      <c r="C128" s="132">
        <v>40</v>
      </c>
      <c r="D128" s="132" t="s">
        <v>112</v>
      </c>
      <c r="E128" s="161"/>
      <c r="F128" s="193" t="s">
        <v>406</v>
      </c>
      <c r="G128" s="135" t="s">
        <v>132</v>
      </c>
      <c r="H128" s="136">
        <v>3</v>
      </c>
      <c r="I128" s="137">
        <v>0</v>
      </c>
      <c r="J128" s="137">
        <f t="shared" si="27"/>
        <v>0</v>
      </c>
      <c r="K128" s="144"/>
      <c r="L128" s="148"/>
      <c r="M128" s="192"/>
      <c r="N128" s="150"/>
      <c r="O128" s="140"/>
      <c r="P128" s="140"/>
      <c r="Q128" s="140"/>
      <c r="R128" s="140"/>
      <c r="S128" s="140"/>
      <c r="T128" s="141"/>
      <c r="AR128" s="16"/>
      <c r="AT128" s="16"/>
      <c r="AU128" s="16"/>
      <c r="AY128" s="16"/>
      <c r="BE128" s="142"/>
      <c r="BF128" s="142"/>
      <c r="BG128" s="142"/>
      <c r="BH128" s="142"/>
      <c r="BI128" s="142"/>
      <c r="BJ128" s="16"/>
      <c r="BK128" s="142"/>
      <c r="BL128" s="16"/>
      <c r="BM128" s="16"/>
    </row>
    <row r="129" spans="2:65" s="185" customFormat="1" ht="16.5" customHeight="1">
      <c r="B129" s="131"/>
      <c r="C129" s="143">
        <v>41</v>
      </c>
      <c r="D129" s="143" t="s">
        <v>126</v>
      </c>
      <c r="E129" s="170"/>
      <c r="F129" s="144" t="s">
        <v>393</v>
      </c>
      <c r="G129" s="145" t="s">
        <v>132</v>
      </c>
      <c r="H129" s="146">
        <v>3</v>
      </c>
      <c r="I129" s="147">
        <v>0</v>
      </c>
      <c r="J129" s="147">
        <f t="shared" si="27"/>
        <v>0</v>
      </c>
      <c r="K129" s="144"/>
      <c r="L129" s="148"/>
      <c r="M129" s="192"/>
      <c r="N129" s="150"/>
      <c r="O129" s="140"/>
      <c r="P129" s="140"/>
      <c r="Q129" s="140"/>
      <c r="R129" s="140"/>
      <c r="S129" s="140"/>
      <c r="T129" s="141"/>
      <c r="AR129" s="16"/>
      <c r="AT129" s="16"/>
      <c r="AU129" s="16"/>
      <c r="AY129" s="16"/>
      <c r="BE129" s="142"/>
      <c r="BF129" s="142"/>
      <c r="BG129" s="142"/>
      <c r="BH129" s="142"/>
      <c r="BI129" s="142"/>
      <c r="BJ129" s="16"/>
      <c r="BK129" s="142"/>
      <c r="BL129" s="16"/>
      <c r="BM129" s="16"/>
    </row>
    <row r="130" spans="2:65" s="185" customFormat="1" ht="16.5" customHeight="1">
      <c r="B130" s="131"/>
      <c r="C130" s="132">
        <v>42</v>
      </c>
      <c r="D130" s="132" t="s">
        <v>112</v>
      </c>
      <c r="E130" s="170"/>
      <c r="F130" s="193" t="s">
        <v>407</v>
      </c>
      <c r="G130" s="191" t="s">
        <v>132</v>
      </c>
      <c r="H130" s="136">
        <v>3</v>
      </c>
      <c r="I130" s="137">
        <v>0</v>
      </c>
      <c r="J130" s="137">
        <f t="shared" si="27"/>
        <v>0</v>
      </c>
      <c r="K130" s="144"/>
      <c r="L130" s="148"/>
      <c r="M130" s="192"/>
      <c r="N130" s="150"/>
      <c r="O130" s="140"/>
      <c r="P130" s="140"/>
      <c r="Q130" s="140"/>
      <c r="R130" s="140"/>
      <c r="S130" s="140"/>
      <c r="T130" s="141"/>
      <c r="AR130" s="16"/>
      <c r="AT130" s="16"/>
      <c r="AU130" s="16"/>
      <c r="AY130" s="16"/>
      <c r="BE130" s="142"/>
      <c r="BF130" s="142"/>
      <c r="BG130" s="142"/>
      <c r="BH130" s="142"/>
      <c r="BI130" s="142"/>
      <c r="BJ130" s="16"/>
      <c r="BK130" s="142"/>
      <c r="BL130" s="16"/>
      <c r="BM130" s="16"/>
    </row>
    <row r="131" spans="2:65" s="185" customFormat="1" ht="16.5" customHeight="1">
      <c r="B131" s="131"/>
      <c r="C131" s="143">
        <v>43</v>
      </c>
      <c r="D131" s="143" t="s">
        <v>126</v>
      </c>
      <c r="E131" s="170"/>
      <c r="F131" s="144" t="s">
        <v>394</v>
      </c>
      <c r="G131" s="145" t="s">
        <v>132</v>
      </c>
      <c r="H131" s="146">
        <v>3</v>
      </c>
      <c r="I131" s="147">
        <v>0</v>
      </c>
      <c r="J131" s="147">
        <f t="shared" si="27"/>
        <v>0</v>
      </c>
      <c r="K131" s="144"/>
      <c r="L131" s="148"/>
      <c r="M131" s="192"/>
      <c r="N131" s="150"/>
      <c r="O131" s="140"/>
      <c r="P131" s="140"/>
      <c r="Q131" s="140"/>
      <c r="R131" s="140"/>
      <c r="S131" s="140"/>
      <c r="T131" s="141"/>
      <c r="AR131" s="16"/>
      <c r="AT131" s="16"/>
      <c r="AU131" s="16"/>
      <c r="AY131" s="16"/>
      <c r="BE131" s="142"/>
      <c r="BF131" s="142"/>
      <c r="BG131" s="142"/>
      <c r="BH131" s="142"/>
      <c r="BI131" s="142"/>
      <c r="BJ131" s="16"/>
      <c r="BK131" s="142"/>
      <c r="BL131" s="16"/>
      <c r="BM131" s="16"/>
    </row>
    <row r="132" spans="2:65" s="185" customFormat="1" ht="16.5" customHeight="1">
      <c r="B132" s="131"/>
      <c r="C132" s="132">
        <v>44</v>
      </c>
      <c r="D132" s="132" t="s">
        <v>112</v>
      </c>
      <c r="E132" s="170"/>
      <c r="F132" s="193" t="s">
        <v>408</v>
      </c>
      <c r="G132" s="191" t="s">
        <v>117</v>
      </c>
      <c r="H132" s="136">
        <v>10</v>
      </c>
      <c r="I132" s="137">
        <v>0</v>
      </c>
      <c r="J132" s="137">
        <f t="shared" si="27"/>
        <v>0</v>
      </c>
      <c r="K132" s="144"/>
      <c r="L132" s="148"/>
      <c r="M132" s="192"/>
      <c r="N132" s="150"/>
      <c r="O132" s="140"/>
      <c r="P132" s="140"/>
      <c r="Q132" s="140"/>
      <c r="R132" s="140"/>
      <c r="S132" s="140"/>
      <c r="T132" s="141"/>
      <c r="AR132" s="16"/>
      <c r="AT132" s="16"/>
      <c r="AU132" s="16"/>
      <c r="AY132" s="16"/>
      <c r="BE132" s="142"/>
      <c r="BF132" s="142"/>
      <c r="BG132" s="142"/>
      <c r="BH132" s="142"/>
      <c r="BI132" s="142"/>
      <c r="BJ132" s="16"/>
      <c r="BK132" s="142"/>
      <c r="BL132" s="16"/>
      <c r="BM132" s="16"/>
    </row>
    <row r="133" spans="2:65" s="185" customFormat="1" ht="16.5" customHeight="1">
      <c r="B133" s="131"/>
      <c r="C133" s="143">
        <v>45</v>
      </c>
      <c r="D133" s="143" t="s">
        <v>126</v>
      </c>
      <c r="E133" s="161"/>
      <c r="F133" s="144" t="s">
        <v>395</v>
      </c>
      <c r="G133" s="145" t="s">
        <v>117</v>
      </c>
      <c r="H133" s="146">
        <v>10</v>
      </c>
      <c r="I133" s="147">
        <v>0</v>
      </c>
      <c r="J133" s="147">
        <f t="shared" si="27"/>
        <v>0</v>
      </c>
      <c r="K133" s="144"/>
      <c r="L133" s="148"/>
      <c r="M133" s="192"/>
      <c r="N133" s="150"/>
      <c r="O133" s="140"/>
      <c r="P133" s="140"/>
      <c r="Q133" s="140"/>
      <c r="R133" s="140"/>
      <c r="S133" s="140"/>
      <c r="T133" s="141"/>
      <c r="AR133" s="16"/>
      <c r="AT133" s="16"/>
      <c r="AU133" s="16"/>
      <c r="AY133" s="16"/>
      <c r="BE133" s="142"/>
      <c r="BF133" s="142"/>
      <c r="BG133" s="142"/>
      <c r="BH133" s="142"/>
      <c r="BI133" s="142"/>
      <c r="BJ133" s="16"/>
      <c r="BK133" s="142"/>
      <c r="BL133" s="16"/>
      <c r="BM133" s="16"/>
    </row>
    <row r="134" spans="2:65" s="185" customFormat="1" ht="16.5" customHeight="1">
      <c r="B134" s="131"/>
      <c r="C134" s="132">
        <v>46</v>
      </c>
      <c r="D134" s="132" t="s">
        <v>112</v>
      </c>
      <c r="E134" s="170"/>
      <c r="F134" s="193" t="s">
        <v>409</v>
      </c>
      <c r="G134" s="191" t="s">
        <v>117</v>
      </c>
      <c r="H134" s="190">
        <v>1</v>
      </c>
      <c r="I134" s="137">
        <v>0</v>
      </c>
      <c r="J134" s="137">
        <f t="shared" si="27"/>
        <v>0</v>
      </c>
      <c r="K134" s="144"/>
      <c r="L134" s="148"/>
      <c r="M134" s="192"/>
      <c r="N134" s="150"/>
      <c r="O134" s="140"/>
      <c r="P134" s="140"/>
      <c r="Q134" s="140"/>
      <c r="R134" s="140"/>
      <c r="S134" s="140"/>
      <c r="T134" s="141"/>
      <c r="AR134" s="16"/>
      <c r="AT134" s="16"/>
      <c r="AU134" s="16"/>
      <c r="AY134" s="16"/>
      <c r="BE134" s="142"/>
      <c r="BF134" s="142"/>
      <c r="BG134" s="142"/>
      <c r="BH134" s="142"/>
      <c r="BI134" s="142"/>
      <c r="BJ134" s="16"/>
      <c r="BK134" s="142"/>
      <c r="BL134" s="16"/>
      <c r="BM134" s="16"/>
    </row>
    <row r="135" spans="2:65" s="185" customFormat="1" ht="16.5" customHeight="1">
      <c r="B135" s="131"/>
      <c r="C135" s="143">
        <v>47</v>
      </c>
      <c r="D135" s="143" t="s">
        <v>126</v>
      </c>
      <c r="E135" s="170"/>
      <c r="F135" s="144" t="s">
        <v>396</v>
      </c>
      <c r="G135" s="145" t="s">
        <v>117</v>
      </c>
      <c r="H135" s="146">
        <v>1</v>
      </c>
      <c r="I135" s="147">
        <v>0</v>
      </c>
      <c r="J135" s="147">
        <f t="shared" si="27"/>
        <v>0</v>
      </c>
      <c r="K135" s="144"/>
      <c r="L135" s="148"/>
      <c r="M135" s="192"/>
      <c r="N135" s="150"/>
      <c r="O135" s="140"/>
      <c r="P135" s="140"/>
      <c r="Q135" s="140"/>
      <c r="R135" s="140"/>
      <c r="S135" s="140"/>
      <c r="T135" s="141"/>
      <c r="AR135" s="16"/>
      <c r="AT135" s="16"/>
      <c r="AU135" s="16"/>
      <c r="AY135" s="16"/>
      <c r="BE135" s="142"/>
      <c r="BF135" s="142"/>
      <c r="BG135" s="142"/>
      <c r="BH135" s="142"/>
      <c r="BI135" s="142"/>
      <c r="BJ135" s="16"/>
      <c r="BK135" s="142"/>
      <c r="BL135" s="16"/>
      <c r="BM135" s="16"/>
    </row>
    <row r="136" spans="2:65" s="185" customFormat="1" ht="16.5" customHeight="1">
      <c r="B136" s="131"/>
      <c r="C136" s="132">
        <v>48</v>
      </c>
      <c r="D136" s="132" t="s">
        <v>112</v>
      </c>
      <c r="E136" s="170"/>
      <c r="F136" s="193" t="s">
        <v>410</v>
      </c>
      <c r="G136" s="135" t="s">
        <v>117</v>
      </c>
      <c r="H136" s="163">
        <v>3</v>
      </c>
      <c r="I136" s="137">
        <v>0</v>
      </c>
      <c r="J136" s="137">
        <f t="shared" si="27"/>
        <v>0</v>
      </c>
      <c r="K136" s="144"/>
      <c r="L136" s="148"/>
      <c r="M136" s="192"/>
      <c r="N136" s="150"/>
      <c r="O136" s="140"/>
      <c r="P136" s="140"/>
      <c r="Q136" s="140"/>
      <c r="R136" s="140"/>
      <c r="S136" s="140"/>
      <c r="T136" s="141"/>
      <c r="AR136" s="16"/>
      <c r="AT136" s="16"/>
      <c r="AU136" s="16"/>
      <c r="AY136" s="16"/>
      <c r="BE136" s="142"/>
      <c r="BF136" s="142"/>
      <c r="BG136" s="142"/>
      <c r="BH136" s="142"/>
      <c r="BI136" s="142"/>
      <c r="BJ136" s="16"/>
      <c r="BK136" s="142"/>
      <c r="BL136" s="16"/>
      <c r="BM136" s="16"/>
    </row>
    <row r="137" spans="2:65" s="185" customFormat="1" ht="16.5" customHeight="1">
      <c r="B137" s="131"/>
      <c r="C137" s="143">
        <v>49</v>
      </c>
      <c r="D137" s="143" t="s">
        <v>126</v>
      </c>
      <c r="E137" s="170"/>
      <c r="F137" s="144" t="s">
        <v>397</v>
      </c>
      <c r="G137" s="145" t="s">
        <v>117</v>
      </c>
      <c r="H137" s="146">
        <v>3</v>
      </c>
      <c r="I137" s="147">
        <v>0</v>
      </c>
      <c r="J137" s="147">
        <f t="shared" si="27"/>
        <v>0</v>
      </c>
      <c r="K137" s="144"/>
      <c r="L137" s="148"/>
      <c r="M137" s="192"/>
      <c r="N137" s="150"/>
      <c r="O137" s="140"/>
      <c r="P137" s="140"/>
      <c r="Q137" s="140"/>
      <c r="R137" s="140"/>
      <c r="S137" s="140"/>
      <c r="T137" s="141"/>
      <c r="AR137" s="16"/>
      <c r="AT137" s="16"/>
      <c r="AU137" s="16"/>
      <c r="AY137" s="16"/>
      <c r="BE137" s="142"/>
      <c r="BF137" s="142"/>
      <c r="BG137" s="142"/>
      <c r="BH137" s="142"/>
      <c r="BI137" s="142"/>
      <c r="BJ137" s="16"/>
      <c r="BK137" s="142"/>
      <c r="BL137" s="16"/>
      <c r="BM137" s="16"/>
    </row>
    <row r="138" spans="2:65" s="185" customFormat="1" ht="16.5" customHeight="1">
      <c r="B138" s="131"/>
      <c r="C138" s="132">
        <v>50</v>
      </c>
      <c r="D138" s="132" t="s">
        <v>112</v>
      </c>
      <c r="E138" s="161"/>
      <c r="F138" s="193" t="s">
        <v>411</v>
      </c>
      <c r="G138" s="191" t="s">
        <v>132</v>
      </c>
      <c r="H138" s="136">
        <v>30</v>
      </c>
      <c r="I138" s="137">
        <v>0</v>
      </c>
      <c r="J138" s="137">
        <f aca="true" t="shared" si="28" ref="J138:J149">ROUND(I138*H138,2)</f>
        <v>0</v>
      </c>
      <c r="K138" s="144"/>
      <c r="L138" s="148"/>
      <c r="M138" s="192"/>
      <c r="N138" s="150"/>
      <c r="O138" s="140"/>
      <c r="P138" s="140"/>
      <c r="Q138" s="140"/>
      <c r="R138" s="140"/>
      <c r="S138" s="140"/>
      <c r="T138" s="141"/>
      <c r="AR138" s="16"/>
      <c r="AT138" s="16"/>
      <c r="AU138" s="16"/>
      <c r="AY138" s="16"/>
      <c r="BE138" s="142"/>
      <c r="BF138" s="142"/>
      <c r="BG138" s="142"/>
      <c r="BH138" s="142"/>
      <c r="BI138" s="142"/>
      <c r="BJ138" s="16"/>
      <c r="BK138" s="142"/>
      <c r="BL138" s="16"/>
      <c r="BM138" s="16"/>
    </row>
    <row r="139" spans="2:65" s="185" customFormat="1" ht="16.5" customHeight="1">
      <c r="B139" s="131"/>
      <c r="C139" s="143">
        <v>51</v>
      </c>
      <c r="D139" s="143" t="s">
        <v>126</v>
      </c>
      <c r="E139" s="170"/>
      <c r="F139" s="144" t="s">
        <v>398</v>
      </c>
      <c r="G139" s="145" t="s">
        <v>132</v>
      </c>
      <c r="H139" s="146">
        <v>30</v>
      </c>
      <c r="I139" s="147">
        <v>0</v>
      </c>
      <c r="J139" s="147">
        <f t="shared" si="28"/>
        <v>0</v>
      </c>
      <c r="K139" s="144"/>
      <c r="L139" s="148"/>
      <c r="M139" s="192"/>
      <c r="N139" s="150"/>
      <c r="O139" s="140"/>
      <c r="P139" s="140"/>
      <c r="Q139" s="140"/>
      <c r="R139" s="140"/>
      <c r="S139" s="140"/>
      <c r="T139" s="141"/>
      <c r="AR139" s="16"/>
      <c r="AT139" s="16"/>
      <c r="AU139" s="16"/>
      <c r="AY139" s="16"/>
      <c r="BE139" s="142"/>
      <c r="BF139" s="142"/>
      <c r="BG139" s="142"/>
      <c r="BH139" s="142"/>
      <c r="BI139" s="142"/>
      <c r="BJ139" s="16"/>
      <c r="BK139" s="142"/>
      <c r="BL139" s="16"/>
      <c r="BM139" s="16"/>
    </row>
    <row r="140" spans="2:65" s="185" customFormat="1" ht="16.5" customHeight="1">
      <c r="B140" s="131"/>
      <c r="C140" s="132">
        <v>52</v>
      </c>
      <c r="D140" s="132" t="s">
        <v>112</v>
      </c>
      <c r="E140" s="170"/>
      <c r="F140" s="193" t="s">
        <v>412</v>
      </c>
      <c r="G140" s="191" t="s">
        <v>132</v>
      </c>
      <c r="H140" s="190">
        <v>3</v>
      </c>
      <c r="I140" s="137">
        <v>0</v>
      </c>
      <c r="J140" s="137">
        <f t="shared" si="28"/>
        <v>0</v>
      </c>
      <c r="K140" s="144"/>
      <c r="L140" s="148"/>
      <c r="M140" s="192"/>
      <c r="N140" s="150"/>
      <c r="O140" s="140"/>
      <c r="P140" s="140"/>
      <c r="Q140" s="140"/>
      <c r="R140" s="140"/>
      <c r="S140" s="140"/>
      <c r="T140" s="141"/>
      <c r="AR140" s="16"/>
      <c r="AT140" s="16"/>
      <c r="AU140" s="16"/>
      <c r="AY140" s="16"/>
      <c r="BE140" s="142"/>
      <c r="BF140" s="142"/>
      <c r="BG140" s="142"/>
      <c r="BH140" s="142"/>
      <c r="BI140" s="142"/>
      <c r="BJ140" s="16"/>
      <c r="BK140" s="142"/>
      <c r="BL140" s="16"/>
      <c r="BM140" s="16"/>
    </row>
    <row r="141" spans="2:65" s="185" customFormat="1" ht="16.5" customHeight="1">
      <c r="B141" s="131"/>
      <c r="C141" s="143">
        <v>53</v>
      </c>
      <c r="D141" s="143" t="s">
        <v>126</v>
      </c>
      <c r="E141" s="170"/>
      <c r="F141" s="144" t="s">
        <v>399</v>
      </c>
      <c r="G141" s="145" t="s">
        <v>132</v>
      </c>
      <c r="H141" s="146">
        <v>3</v>
      </c>
      <c r="I141" s="147">
        <v>0</v>
      </c>
      <c r="J141" s="147">
        <f t="shared" si="28"/>
        <v>0</v>
      </c>
      <c r="K141" s="144"/>
      <c r="L141" s="148"/>
      <c r="M141" s="192"/>
      <c r="N141" s="150"/>
      <c r="O141" s="140"/>
      <c r="P141" s="140"/>
      <c r="Q141" s="140"/>
      <c r="R141" s="140"/>
      <c r="S141" s="140"/>
      <c r="T141" s="141"/>
      <c r="AR141" s="16"/>
      <c r="AT141" s="16"/>
      <c r="AU141" s="16"/>
      <c r="AY141" s="16"/>
      <c r="BE141" s="142"/>
      <c r="BF141" s="142"/>
      <c r="BG141" s="142"/>
      <c r="BH141" s="142"/>
      <c r="BI141" s="142"/>
      <c r="BJ141" s="16"/>
      <c r="BK141" s="142"/>
      <c r="BL141" s="16"/>
      <c r="BM141" s="16"/>
    </row>
    <row r="142" spans="2:65" s="185" customFormat="1" ht="16.5" customHeight="1">
      <c r="B142" s="131"/>
      <c r="C142" s="132">
        <v>54</v>
      </c>
      <c r="D142" s="132" t="s">
        <v>112</v>
      </c>
      <c r="E142" s="170"/>
      <c r="F142" s="193" t="s">
        <v>413</v>
      </c>
      <c r="G142" s="191" t="s">
        <v>132</v>
      </c>
      <c r="H142" s="163">
        <v>5</v>
      </c>
      <c r="I142" s="137">
        <v>0</v>
      </c>
      <c r="J142" s="137">
        <f t="shared" si="28"/>
        <v>0</v>
      </c>
      <c r="K142" s="144"/>
      <c r="L142" s="148"/>
      <c r="M142" s="192"/>
      <c r="N142" s="150"/>
      <c r="O142" s="140"/>
      <c r="P142" s="140"/>
      <c r="Q142" s="140"/>
      <c r="R142" s="140"/>
      <c r="S142" s="140"/>
      <c r="T142" s="141"/>
      <c r="AR142" s="16"/>
      <c r="AT142" s="16"/>
      <c r="AU142" s="16"/>
      <c r="AY142" s="16"/>
      <c r="BE142" s="142"/>
      <c r="BF142" s="142"/>
      <c r="BG142" s="142"/>
      <c r="BH142" s="142"/>
      <c r="BI142" s="142"/>
      <c r="BJ142" s="16"/>
      <c r="BK142" s="142"/>
      <c r="BL142" s="16"/>
      <c r="BM142" s="16"/>
    </row>
    <row r="143" spans="2:65" s="185" customFormat="1" ht="16.5" customHeight="1">
      <c r="B143" s="131"/>
      <c r="C143" s="143">
        <v>55</v>
      </c>
      <c r="D143" s="143" t="s">
        <v>126</v>
      </c>
      <c r="E143" s="161"/>
      <c r="F143" s="144" t="s">
        <v>400</v>
      </c>
      <c r="G143" s="145" t="s">
        <v>132</v>
      </c>
      <c r="H143" s="146">
        <v>5</v>
      </c>
      <c r="I143" s="147">
        <v>0</v>
      </c>
      <c r="J143" s="147">
        <f t="shared" si="28"/>
        <v>0</v>
      </c>
      <c r="K143" s="144"/>
      <c r="L143" s="148"/>
      <c r="M143" s="192"/>
      <c r="N143" s="150"/>
      <c r="O143" s="140"/>
      <c r="P143" s="140"/>
      <c r="Q143" s="140"/>
      <c r="R143" s="140"/>
      <c r="S143" s="140"/>
      <c r="T143" s="141"/>
      <c r="AR143" s="16"/>
      <c r="AT143" s="16"/>
      <c r="AU143" s="16"/>
      <c r="AY143" s="16"/>
      <c r="BE143" s="142"/>
      <c r="BF143" s="142"/>
      <c r="BG143" s="142"/>
      <c r="BH143" s="142"/>
      <c r="BI143" s="142"/>
      <c r="BJ143" s="16"/>
      <c r="BK143" s="142"/>
      <c r="BL143" s="16"/>
      <c r="BM143" s="16"/>
    </row>
    <row r="144" spans="2:65" s="189" customFormat="1" ht="16.5" customHeight="1">
      <c r="B144" s="131"/>
      <c r="C144" s="132">
        <v>56</v>
      </c>
      <c r="D144" s="132" t="s">
        <v>112</v>
      </c>
      <c r="E144" s="170"/>
      <c r="F144" s="193" t="s">
        <v>437</v>
      </c>
      <c r="G144" s="135" t="s">
        <v>132</v>
      </c>
      <c r="H144" s="136">
        <v>1</v>
      </c>
      <c r="I144" s="137">
        <v>0</v>
      </c>
      <c r="J144" s="137">
        <f aca="true" t="shared" si="29" ref="J144:J145">ROUND(I144*H144,2)</f>
        <v>0</v>
      </c>
      <c r="K144" s="144"/>
      <c r="L144" s="148"/>
      <c r="M144" s="192"/>
      <c r="N144" s="150"/>
      <c r="O144" s="140"/>
      <c r="P144" s="140"/>
      <c r="Q144" s="140"/>
      <c r="R144" s="140"/>
      <c r="S144" s="140"/>
      <c r="T144" s="141"/>
      <c r="AR144" s="16"/>
      <c r="AT144" s="16"/>
      <c r="AU144" s="16"/>
      <c r="AY144" s="16"/>
      <c r="BE144" s="142"/>
      <c r="BF144" s="142"/>
      <c r="BG144" s="142"/>
      <c r="BH144" s="142"/>
      <c r="BI144" s="142"/>
      <c r="BJ144" s="16"/>
      <c r="BK144" s="142"/>
      <c r="BL144" s="16"/>
      <c r="BM144" s="16"/>
    </row>
    <row r="145" spans="2:65" s="189" customFormat="1" ht="16.5" customHeight="1">
      <c r="B145" s="131"/>
      <c r="C145" s="143">
        <v>57</v>
      </c>
      <c r="D145" s="143" t="s">
        <v>126</v>
      </c>
      <c r="E145" s="161"/>
      <c r="F145" s="144" t="s">
        <v>436</v>
      </c>
      <c r="G145" s="145" t="s">
        <v>132</v>
      </c>
      <c r="H145" s="146">
        <v>1</v>
      </c>
      <c r="I145" s="147">
        <v>0</v>
      </c>
      <c r="J145" s="147">
        <f t="shared" si="29"/>
        <v>0</v>
      </c>
      <c r="K145" s="144"/>
      <c r="L145" s="148"/>
      <c r="M145" s="192"/>
      <c r="N145" s="150"/>
      <c r="O145" s="140"/>
      <c r="P145" s="140"/>
      <c r="Q145" s="140"/>
      <c r="R145" s="140"/>
      <c r="S145" s="140"/>
      <c r="T145" s="141"/>
      <c r="AR145" s="16"/>
      <c r="AT145" s="16"/>
      <c r="AU145" s="16"/>
      <c r="AY145" s="16"/>
      <c r="BE145" s="142"/>
      <c r="BF145" s="142"/>
      <c r="BG145" s="142"/>
      <c r="BH145" s="142"/>
      <c r="BI145" s="142"/>
      <c r="BJ145" s="16"/>
      <c r="BK145" s="142"/>
      <c r="BL145" s="16"/>
      <c r="BM145" s="16"/>
    </row>
    <row r="146" spans="2:65" s="185" customFormat="1" ht="16.5" customHeight="1">
      <c r="B146" s="131"/>
      <c r="C146" s="132">
        <v>58</v>
      </c>
      <c r="D146" s="132" t="s">
        <v>112</v>
      </c>
      <c r="E146" s="170"/>
      <c r="F146" s="193" t="s">
        <v>414</v>
      </c>
      <c r="G146" s="191" t="s">
        <v>257</v>
      </c>
      <c r="H146" s="163">
        <v>1</v>
      </c>
      <c r="I146" s="137">
        <v>0</v>
      </c>
      <c r="J146" s="137">
        <f t="shared" si="28"/>
        <v>0</v>
      </c>
      <c r="K146" s="144"/>
      <c r="L146" s="148"/>
      <c r="M146" s="192"/>
      <c r="N146" s="150"/>
      <c r="O146" s="140"/>
      <c r="P146" s="140"/>
      <c r="Q146" s="140"/>
      <c r="R146" s="140"/>
      <c r="S146" s="140"/>
      <c r="T146" s="141"/>
      <c r="AR146" s="16"/>
      <c r="AT146" s="16"/>
      <c r="AU146" s="16"/>
      <c r="AY146" s="16"/>
      <c r="BE146" s="142"/>
      <c r="BF146" s="142"/>
      <c r="BG146" s="142"/>
      <c r="BH146" s="142"/>
      <c r="BI146" s="142"/>
      <c r="BJ146" s="16"/>
      <c r="BK146" s="142"/>
      <c r="BL146" s="16"/>
      <c r="BM146" s="16"/>
    </row>
    <row r="147" spans="2:65" s="185" customFormat="1" ht="16.5" customHeight="1">
      <c r="B147" s="131"/>
      <c r="C147" s="143">
        <v>59</v>
      </c>
      <c r="D147" s="143" t="s">
        <v>126</v>
      </c>
      <c r="E147" s="170"/>
      <c r="F147" s="144" t="s">
        <v>417</v>
      </c>
      <c r="G147" s="145" t="s">
        <v>257</v>
      </c>
      <c r="H147" s="146">
        <v>1</v>
      </c>
      <c r="I147" s="147">
        <v>0</v>
      </c>
      <c r="J147" s="147">
        <f t="shared" si="28"/>
        <v>0</v>
      </c>
      <c r="K147" s="144"/>
      <c r="L147" s="148"/>
      <c r="M147" s="192"/>
      <c r="N147" s="150"/>
      <c r="O147" s="140"/>
      <c r="P147" s="140"/>
      <c r="Q147" s="140"/>
      <c r="R147" s="140"/>
      <c r="S147" s="140"/>
      <c r="T147" s="141"/>
      <c r="AR147" s="16"/>
      <c r="AT147" s="16"/>
      <c r="AU147" s="16"/>
      <c r="AY147" s="16"/>
      <c r="BE147" s="142"/>
      <c r="BF147" s="142"/>
      <c r="BG147" s="142"/>
      <c r="BH147" s="142"/>
      <c r="BI147" s="142"/>
      <c r="BJ147" s="16"/>
      <c r="BK147" s="142"/>
      <c r="BL147" s="16"/>
      <c r="BM147" s="16"/>
    </row>
    <row r="148" spans="2:65" s="185" customFormat="1" ht="16.5" customHeight="1">
      <c r="B148" s="131"/>
      <c r="C148" s="132">
        <v>60</v>
      </c>
      <c r="D148" s="132" t="s">
        <v>112</v>
      </c>
      <c r="E148" s="170"/>
      <c r="F148" s="193" t="s">
        <v>415</v>
      </c>
      <c r="G148" s="191" t="s">
        <v>132</v>
      </c>
      <c r="H148" s="136">
        <v>1</v>
      </c>
      <c r="I148" s="137">
        <v>0</v>
      </c>
      <c r="J148" s="137">
        <f t="shared" si="28"/>
        <v>0</v>
      </c>
      <c r="K148" s="144"/>
      <c r="L148" s="148"/>
      <c r="M148" s="192"/>
      <c r="N148" s="150"/>
      <c r="O148" s="140"/>
      <c r="P148" s="140"/>
      <c r="Q148" s="140"/>
      <c r="R148" s="140"/>
      <c r="S148" s="140"/>
      <c r="T148" s="141"/>
      <c r="AR148" s="16"/>
      <c r="AT148" s="16"/>
      <c r="AU148" s="16"/>
      <c r="AY148" s="16"/>
      <c r="BE148" s="142"/>
      <c r="BF148" s="142"/>
      <c r="BG148" s="142"/>
      <c r="BH148" s="142"/>
      <c r="BI148" s="142"/>
      <c r="BJ148" s="16"/>
      <c r="BK148" s="142"/>
      <c r="BL148" s="16"/>
      <c r="BM148" s="16"/>
    </row>
    <row r="149" spans="2:65" s="185" customFormat="1" ht="16.5" customHeight="1">
      <c r="B149" s="131"/>
      <c r="C149" s="143">
        <v>61</v>
      </c>
      <c r="D149" s="143" t="s">
        <v>126</v>
      </c>
      <c r="E149" s="170"/>
      <c r="F149" s="144" t="s">
        <v>416</v>
      </c>
      <c r="G149" s="145" t="s">
        <v>132</v>
      </c>
      <c r="H149" s="146">
        <v>1</v>
      </c>
      <c r="I149" s="147">
        <v>0</v>
      </c>
      <c r="J149" s="147">
        <f t="shared" si="28"/>
        <v>0</v>
      </c>
      <c r="K149" s="144"/>
      <c r="L149" s="148"/>
      <c r="M149" s="192"/>
      <c r="N149" s="150"/>
      <c r="O149" s="140"/>
      <c r="P149" s="140"/>
      <c r="Q149" s="140"/>
      <c r="R149" s="140"/>
      <c r="S149" s="140"/>
      <c r="T149" s="141"/>
      <c r="AR149" s="16"/>
      <c r="AT149" s="16"/>
      <c r="AU149" s="16"/>
      <c r="AY149" s="16"/>
      <c r="BE149" s="142"/>
      <c r="BF149" s="142"/>
      <c r="BG149" s="142"/>
      <c r="BH149" s="142"/>
      <c r="BI149" s="142"/>
      <c r="BJ149" s="16"/>
      <c r="BK149" s="142"/>
      <c r="BL149" s="16"/>
      <c r="BM149" s="16"/>
    </row>
    <row r="150" spans="2:65" s="185" customFormat="1" ht="16.5" customHeight="1">
      <c r="B150" s="131"/>
      <c r="C150" s="132">
        <v>62</v>
      </c>
      <c r="D150" s="132" t="s">
        <v>112</v>
      </c>
      <c r="E150" s="161"/>
      <c r="F150" s="193" t="s">
        <v>418</v>
      </c>
      <c r="G150" s="191" t="s">
        <v>132</v>
      </c>
      <c r="H150" s="136">
        <v>1</v>
      </c>
      <c r="I150" s="137">
        <v>0</v>
      </c>
      <c r="J150" s="137">
        <f aca="true" t="shared" si="30" ref="J150:J154">ROUND(I150*H150,2)</f>
        <v>0</v>
      </c>
      <c r="K150" s="144"/>
      <c r="L150" s="148"/>
      <c r="M150" s="192"/>
      <c r="N150" s="150"/>
      <c r="O150" s="140"/>
      <c r="P150" s="140"/>
      <c r="Q150" s="140"/>
      <c r="R150" s="140"/>
      <c r="S150" s="140"/>
      <c r="T150" s="141"/>
      <c r="AR150" s="16"/>
      <c r="AT150" s="16"/>
      <c r="AU150" s="16"/>
      <c r="AY150" s="16"/>
      <c r="BE150" s="142"/>
      <c r="BF150" s="142"/>
      <c r="BG150" s="142"/>
      <c r="BH150" s="142"/>
      <c r="BI150" s="142"/>
      <c r="BJ150" s="16"/>
      <c r="BK150" s="142"/>
      <c r="BL150" s="16"/>
      <c r="BM150" s="16"/>
    </row>
    <row r="151" spans="2:65" s="185" customFormat="1" ht="16.5" customHeight="1">
      <c r="B151" s="131"/>
      <c r="C151" s="132">
        <v>63</v>
      </c>
      <c r="D151" s="132" t="s">
        <v>112</v>
      </c>
      <c r="E151" s="170"/>
      <c r="F151" s="193" t="s">
        <v>419</v>
      </c>
      <c r="G151" s="191" t="s">
        <v>132</v>
      </c>
      <c r="H151" s="136">
        <v>50</v>
      </c>
      <c r="I151" s="137">
        <v>0</v>
      </c>
      <c r="J151" s="137">
        <f t="shared" si="30"/>
        <v>0</v>
      </c>
      <c r="K151" s="144"/>
      <c r="L151" s="148"/>
      <c r="M151" s="192"/>
      <c r="N151" s="150"/>
      <c r="O151" s="140"/>
      <c r="P151" s="140"/>
      <c r="Q151" s="140"/>
      <c r="R151" s="140"/>
      <c r="S151" s="140"/>
      <c r="T151" s="141"/>
      <c r="AR151" s="16"/>
      <c r="AT151" s="16"/>
      <c r="AU151" s="16"/>
      <c r="AY151" s="16"/>
      <c r="BE151" s="142"/>
      <c r="BF151" s="142"/>
      <c r="BG151" s="142"/>
      <c r="BH151" s="142"/>
      <c r="BI151" s="142"/>
      <c r="BJ151" s="16"/>
      <c r="BK151" s="142"/>
      <c r="BL151" s="16"/>
      <c r="BM151" s="16"/>
    </row>
    <row r="152" spans="2:65" s="185" customFormat="1" ht="16.5" customHeight="1">
      <c r="B152" s="131"/>
      <c r="C152" s="132">
        <v>64</v>
      </c>
      <c r="D152" s="132" t="s">
        <v>112</v>
      </c>
      <c r="E152" s="170"/>
      <c r="F152" s="193" t="s">
        <v>420</v>
      </c>
      <c r="G152" s="191" t="s">
        <v>132</v>
      </c>
      <c r="H152" s="136">
        <v>6</v>
      </c>
      <c r="I152" s="137">
        <v>0</v>
      </c>
      <c r="J152" s="137">
        <f t="shared" si="30"/>
        <v>0</v>
      </c>
      <c r="K152" s="144"/>
      <c r="L152" s="148"/>
      <c r="M152" s="192"/>
      <c r="N152" s="150"/>
      <c r="O152" s="140"/>
      <c r="P152" s="140"/>
      <c r="Q152" s="140"/>
      <c r="R152" s="140"/>
      <c r="S152" s="140"/>
      <c r="T152" s="141"/>
      <c r="AR152" s="16"/>
      <c r="AT152" s="16"/>
      <c r="AU152" s="16"/>
      <c r="AY152" s="16"/>
      <c r="BE152" s="142"/>
      <c r="BF152" s="142"/>
      <c r="BG152" s="142"/>
      <c r="BH152" s="142"/>
      <c r="BI152" s="142"/>
      <c r="BJ152" s="16"/>
      <c r="BK152" s="142"/>
      <c r="BL152" s="16"/>
      <c r="BM152" s="16"/>
    </row>
    <row r="153" spans="2:65" s="185" customFormat="1" ht="16.5" customHeight="1">
      <c r="B153" s="131"/>
      <c r="C153" s="132">
        <v>65</v>
      </c>
      <c r="D153" s="132" t="s">
        <v>112</v>
      </c>
      <c r="E153" s="170"/>
      <c r="F153" s="193" t="s">
        <v>421</v>
      </c>
      <c r="G153" s="135" t="s">
        <v>132</v>
      </c>
      <c r="H153" s="136">
        <v>10</v>
      </c>
      <c r="I153" s="137">
        <v>0</v>
      </c>
      <c r="J153" s="137">
        <f t="shared" si="30"/>
        <v>0</v>
      </c>
      <c r="K153" s="144"/>
      <c r="L153" s="148"/>
      <c r="M153" s="192"/>
      <c r="N153" s="150"/>
      <c r="O153" s="140"/>
      <c r="P153" s="140"/>
      <c r="Q153" s="140"/>
      <c r="R153" s="140"/>
      <c r="S153" s="140"/>
      <c r="T153" s="141"/>
      <c r="AR153" s="16"/>
      <c r="AT153" s="16"/>
      <c r="AU153" s="16"/>
      <c r="AY153" s="16"/>
      <c r="BE153" s="142"/>
      <c r="BF153" s="142"/>
      <c r="BG153" s="142"/>
      <c r="BH153" s="142"/>
      <c r="BI153" s="142"/>
      <c r="BJ153" s="16"/>
      <c r="BK153" s="142"/>
      <c r="BL153" s="16"/>
      <c r="BM153" s="16"/>
    </row>
    <row r="154" spans="2:65" s="185" customFormat="1" ht="16.5" customHeight="1">
      <c r="B154" s="131"/>
      <c r="C154" s="132">
        <v>66</v>
      </c>
      <c r="D154" s="132" t="s">
        <v>112</v>
      </c>
      <c r="E154" s="170"/>
      <c r="F154" s="193" t="s">
        <v>422</v>
      </c>
      <c r="G154" s="191" t="s">
        <v>132</v>
      </c>
      <c r="H154" s="136">
        <v>12</v>
      </c>
      <c r="I154" s="137">
        <v>0</v>
      </c>
      <c r="J154" s="137">
        <f t="shared" si="30"/>
        <v>0</v>
      </c>
      <c r="K154" s="144"/>
      <c r="L154" s="148"/>
      <c r="M154" s="192"/>
      <c r="N154" s="150"/>
      <c r="O154" s="140"/>
      <c r="P154" s="140"/>
      <c r="Q154" s="140"/>
      <c r="R154" s="140"/>
      <c r="S154" s="140"/>
      <c r="T154" s="141"/>
      <c r="AR154" s="16"/>
      <c r="AT154" s="16"/>
      <c r="AU154" s="16"/>
      <c r="AY154" s="16"/>
      <c r="BE154" s="142"/>
      <c r="BF154" s="142"/>
      <c r="BG154" s="142"/>
      <c r="BH154" s="142"/>
      <c r="BI154" s="142"/>
      <c r="BJ154" s="16"/>
      <c r="BK154" s="142"/>
      <c r="BL154" s="16"/>
      <c r="BM154" s="16"/>
    </row>
    <row r="155" spans="2:63" s="7" customFormat="1" ht="29.85" customHeight="1">
      <c r="B155" s="119"/>
      <c r="D155" s="120" t="s">
        <v>65</v>
      </c>
      <c r="E155" s="173" t="s">
        <v>181</v>
      </c>
      <c r="F155" s="129" t="s">
        <v>362</v>
      </c>
      <c r="J155" s="130">
        <f>CEILING(SUM(J158:J191),2)</f>
        <v>0</v>
      </c>
      <c r="L155" s="119"/>
      <c r="M155" s="123"/>
      <c r="N155" s="124"/>
      <c r="O155" s="124"/>
      <c r="P155" s="125">
        <f>SUM(P156:P191)</f>
        <v>19.9</v>
      </c>
      <c r="Q155" s="124"/>
      <c r="R155" s="125">
        <f>SUM(R156:R191)</f>
        <v>1.42699</v>
      </c>
      <c r="S155" s="124"/>
      <c r="T155" s="126">
        <f>SUM(T156:T191)</f>
        <v>0</v>
      </c>
      <c r="AR155" s="120" t="s">
        <v>115</v>
      </c>
      <c r="AT155" s="127" t="s">
        <v>65</v>
      </c>
      <c r="AU155" s="127" t="s">
        <v>72</v>
      </c>
      <c r="AY155" s="120" t="s">
        <v>111</v>
      </c>
      <c r="BK155" s="128">
        <f>SUM(BK156:BK191)</f>
        <v>0</v>
      </c>
    </row>
    <row r="156" spans="2:65" s="185" customFormat="1" ht="25.5" customHeight="1" hidden="1">
      <c r="B156" s="131"/>
      <c r="C156" s="132"/>
      <c r="D156" s="132"/>
      <c r="E156" s="161"/>
      <c r="F156" s="134"/>
      <c r="G156" s="135"/>
      <c r="H156" s="136"/>
      <c r="I156" s="137"/>
      <c r="J156" s="137"/>
      <c r="K156" s="134"/>
      <c r="L156" s="28"/>
      <c r="M156" s="138" t="s">
        <v>5</v>
      </c>
      <c r="N156" s="139" t="s">
        <v>37</v>
      </c>
      <c r="O156" s="140">
        <v>0</v>
      </c>
      <c r="P156" s="140">
        <f aca="true" t="shared" si="31" ref="P156:P191">O156*H156</f>
        <v>0</v>
      </c>
      <c r="Q156" s="140">
        <v>0</v>
      </c>
      <c r="R156" s="140">
        <f aca="true" t="shared" si="32" ref="R156:R191">Q156*H156</f>
        <v>0</v>
      </c>
      <c r="S156" s="140">
        <v>0</v>
      </c>
      <c r="T156" s="141">
        <f aca="true" t="shared" si="33" ref="T156:T191">S156*H156</f>
        <v>0</v>
      </c>
      <c r="AR156" s="16" t="s">
        <v>163</v>
      </c>
      <c r="AT156" s="16" t="s">
        <v>112</v>
      </c>
      <c r="AU156" s="16" t="s">
        <v>73</v>
      </c>
      <c r="AY156" s="16" t="s">
        <v>111</v>
      </c>
      <c r="BE156" s="142">
        <f aca="true" t="shared" si="34" ref="BE156:BE191">IF(N156="základní",J156,0)</f>
        <v>0</v>
      </c>
      <c r="BF156" s="142">
        <f aca="true" t="shared" si="35" ref="BF156:BF191">IF(N156="snížená",J156,0)</f>
        <v>0</v>
      </c>
      <c r="BG156" s="142">
        <f aca="true" t="shared" si="36" ref="BG156:BG191">IF(N156="zákl. přenesená",J156,0)</f>
        <v>0</v>
      </c>
      <c r="BH156" s="142">
        <f aca="true" t="shared" si="37" ref="BH156:BH191">IF(N156="sníž. přenesená",J156,0)</f>
        <v>0</v>
      </c>
      <c r="BI156" s="142">
        <f aca="true" t="shared" si="38" ref="BI156:BI191">IF(N156="nulová",J156,0)</f>
        <v>0</v>
      </c>
      <c r="BJ156" s="16" t="s">
        <v>72</v>
      </c>
      <c r="BK156" s="142">
        <f aca="true" t="shared" si="39" ref="BK156:BK191">ROUND(I156*H156,2)</f>
        <v>0</v>
      </c>
      <c r="BL156" s="16" t="s">
        <v>163</v>
      </c>
      <c r="BM156" s="16" t="s">
        <v>183</v>
      </c>
    </row>
    <row r="157" spans="2:65" s="185" customFormat="1" ht="16.5" customHeight="1" hidden="1">
      <c r="B157" s="131"/>
      <c r="C157" s="132"/>
      <c r="D157" s="132"/>
      <c r="E157" s="161"/>
      <c r="F157" s="134"/>
      <c r="G157" s="135"/>
      <c r="H157" s="136"/>
      <c r="I157" s="137"/>
      <c r="J157" s="137"/>
      <c r="K157" s="134"/>
      <c r="L157" s="28"/>
      <c r="M157" s="138" t="s">
        <v>5</v>
      </c>
      <c r="N157" s="139" t="s">
        <v>37</v>
      </c>
      <c r="O157" s="140">
        <v>0</v>
      </c>
      <c r="P157" s="140">
        <f t="shared" si="31"/>
        <v>0</v>
      </c>
      <c r="Q157" s="140">
        <v>0</v>
      </c>
      <c r="R157" s="140">
        <f t="shared" si="32"/>
        <v>0</v>
      </c>
      <c r="S157" s="140">
        <v>0</v>
      </c>
      <c r="T157" s="141">
        <f t="shared" si="33"/>
        <v>0</v>
      </c>
      <c r="AR157" s="16" t="s">
        <v>163</v>
      </c>
      <c r="AT157" s="16" t="s">
        <v>112</v>
      </c>
      <c r="AU157" s="16" t="s">
        <v>73</v>
      </c>
      <c r="AY157" s="16" t="s">
        <v>111</v>
      </c>
      <c r="BE157" s="142">
        <f t="shared" si="34"/>
        <v>0</v>
      </c>
      <c r="BF157" s="142">
        <f t="shared" si="35"/>
        <v>0</v>
      </c>
      <c r="BG157" s="142">
        <f t="shared" si="36"/>
        <v>0</v>
      </c>
      <c r="BH157" s="142">
        <f t="shared" si="37"/>
        <v>0</v>
      </c>
      <c r="BI157" s="142">
        <f t="shared" si="38"/>
        <v>0</v>
      </c>
      <c r="BJ157" s="16" t="s">
        <v>72</v>
      </c>
      <c r="BK157" s="142">
        <f t="shared" si="39"/>
        <v>0</v>
      </c>
      <c r="BL157" s="16" t="s">
        <v>163</v>
      </c>
      <c r="BM157" s="16" t="s">
        <v>184</v>
      </c>
    </row>
    <row r="158" spans="2:65" s="185" customFormat="1" ht="16.5" customHeight="1" hidden="1">
      <c r="B158" s="131"/>
      <c r="C158" s="159"/>
      <c r="D158" s="159"/>
      <c r="E158" s="161"/>
      <c r="F158" s="160"/>
      <c r="G158" s="162"/>
      <c r="H158" s="163"/>
      <c r="I158" s="156"/>
      <c r="J158" s="156"/>
      <c r="K158" s="134"/>
      <c r="L158" s="28"/>
      <c r="M158" s="138" t="s">
        <v>5</v>
      </c>
      <c r="N158" s="139" t="s">
        <v>37</v>
      </c>
      <c r="O158" s="140">
        <v>0</v>
      </c>
      <c r="P158" s="140">
        <f t="shared" si="31"/>
        <v>0</v>
      </c>
      <c r="Q158" s="140">
        <v>0</v>
      </c>
      <c r="R158" s="140">
        <f t="shared" si="32"/>
        <v>0</v>
      </c>
      <c r="S158" s="140">
        <v>0</v>
      </c>
      <c r="T158" s="141">
        <f t="shared" si="33"/>
        <v>0</v>
      </c>
      <c r="AR158" s="16" t="s">
        <v>163</v>
      </c>
      <c r="AT158" s="16" t="s">
        <v>112</v>
      </c>
      <c r="AU158" s="16" t="s">
        <v>73</v>
      </c>
      <c r="AY158" s="16" t="s">
        <v>111</v>
      </c>
      <c r="BE158" s="142">
        <f t="shared" si="34"/>
        <v>0</v>
      </c>
      <c r="BF158" s="142">
        <f t="shared" si="35"/>
        <v>0</v>
      </c>
      <c r="BG158" s="142">
        <f t="shared" si="36"/>
        <v>0</v>
      </c>
      <c r="BH158" s="142">
        <f t="shared" si="37"/>
        <v>0</v>
      </c>
      <c r="BI158" s="142">
        <f t="shared" si="38"/>
        <v>0</v>
      </c>
      <c r="BJ158" s="16" t="s">
        <v>72</v>
      </c>
      <c r="BK158" s="142">
        <f t="shared" si="39"/>
        <v>0</v>
      </c>
      <c r="BL158" s="16" t="s">
        <v>163</v>
      </c>
      <c r="BM158" s="16" t="s">
        <v>187</v>
      </c>
    </row>
    <row r="159" spans="2:65" s="185" customFormat="1" ht="16.5" customHeight="1" hidden="1">
      <c r="B159" s="131"/>
      <c r="C159" s="159"/>
      <c r="D159" s="159"/>
      <c r="E159" s="161"/>
      <c r="F159" s="157"/>
      <c r="G159" s="162"/>
      <c r="H159" s="163"/>
      <c r="I159" s="156"/>
      <c r="J159" s="156"/>
      <c r="K159" s="134"/>
      <c r="L159" s="28"/>
      <c r="M159" s="138" t="s">
        <v>5</v>
      </c>
      <c r="N159" s="139" t="s">
        <v>37</v>
      </c>
      <c r="O159" s="140">
        <v>0</v>
      </c>
      <c r="P159" s="140">
        <f t="shared" si="31"/>
        <v>0</v>
      </c>
      <c r="Q159" s="140">
        <v>0</v>
      </c>
      <c r="R159" s="140">
        <f t="shared" si="32"/>
        <v>0</v>
      </c>
      <c r="S159" s="140">
        <v>0</v>
      </c>
      <c r="T159" s="141">
        <f t="shared" si="33"/>
        <v>0</v>
      </c>
      <c r="AR159" s="16" t="s">
        <v>163</v>
      </c>
      <c r="AT159" s="16" t="s">
        <v>112</v>
      </c>
      <c r="AU159" s="16" t="s">
        <v>73</v>
      </c>
      <c r="AY159" s="16" t="s">
        <v>111</v>
      </c>
      <c r="BE159" s="142">
        <f t="shared" si="34"/>
        <v>0</v>
      </c>
      <c r="BF159" s="142">
        <f t="shared" si="35"/>
        <v>0</v>
      </c>
      <c r="BG159" s="142">
        <f t="shared" si="36"/>
        <v>0</v>
      </c>
      <c r="BH159" s="142">
        <f t="shared" si="37"/>
        <v>0</v>
      </c>
      <c r="BI159" s="142">
        <f t="shared" si="38"/>
        <v>0</v>
      </c>
      <c r="BJ159" s="16" t="s">
        <v>72</v>
      </c>
      <c r="BK159" s="142">
        <f t="shared" si="39"/>
        <v>0</v>
      </c>
      <c r="BL159" s="16" t="s">
        <v>163</v>
      </c>
      <c r="BM159" s="16" t="s">
        <v>189</v>
      </c>
    </row>
    <row r="160" spans="2:65" s="185" customFormat="1" ht="16.5" customHeight="1" hidden="1">
      <c r="B160" s="131"/>
      <c r="C160" s="159"/>
      <c r="D160" s="159"/>
      <c r="E160" s="161"/>
      <c r="F160" s="157"/>
      <c r="G160" s="162"/>
      <c r="H160" s="163"/>
      <c r="I160" s="156"/>
      <c r="J160" s="156"/>
      <c r="K160" s="134"/>
      <c r="L160" s="28"/>
      <c r="M160" s="138"/>
      <c r="N160" s="139"/>
      <c r="O160" s="140"/>
      <c r="P160" s="140"/>
      <c r="Q160" s="140"/>
      <c r="R160" s="140"/>
      <c r="S160" s="140"/>
      <c r="T160" s="141"/>
      <c r="AR160" s="16"/>
      <c r="AT160" s="16"/>
      <c r="AU160" s="16"/>
      <c r="AY160" s="16"/>
      <c r="BE160" s="142"/>
      <c r="BF160" s="142"/>
      <c r="BG160" s="142"/>
      <c r="BH160" s="142"/>
      <c r="BI160" s="142"/>
      <c r="BJ160" s="16"/>
      <c r="BK160" s="142"/>
      <c r="BL160" s="16"/>
      <c r="BM160" s="16"/>
    </row>
    <row r="161" spans="2:65" s="185" customFormat="1" ht="25.5" customHeight="1">
      <c r="B161" s="131"/>
      <c r="C161" s="132">
        <v>67</v>
      </c>
      <c r="D161" s="132" t="s">
        <v>112</v>
      </c>
      <c r="E161" s="161"/>
      <c r="F161" s="154" t="s">
        <v>334</v>
      </c>
      <c r="G161" s="135" t="s">
        <v>132</v>
      </c>
      <c r="H161" s="136">
        <v>1</v>
      </c>
      <c r="I161" s="137">
        <v>0</v>
      </c>
      <c r="J161" s="137">
        <f aca="true" t="shared" si="40" ref="J161:J191">ROUND(I161*H161,2)</f>
        <v>0</v>
      </c>
      <c r="K161" s="134"/>
      <c r="L161" s="28"/>
      <c r="M161" s="138" t="s">
        <v>5</v>
      </c>
      <c r="N161" s="139" t="s">
        <v>37</v>
      </c>
      <c r="O161" s="140">
        <v>2.7</v>
      </c>
      <c r="P161" s="140">
        <f t="shared" si="31"/>
        <v>2.7</v>
      </c>
      <c r="Q161" s="140">
        <v>0.28679</v>
      </c>
      <c r="R161" s="140">
        <f t="shared" si="32"/>
        <v>0.28679</v>
      </c>
      <c r="S161" s="140">
        <v>0</v>
      </c>
      <c r="T161" s="141">
        <f t="shared" si="33"/>
        <v>0</v>
      </c>
      <c r="AR161" s="16" t="s">
        <v>163</v>
      </c>
      <c r="AT161" s="16" t="s">
        <v>112</v>
      </c>
      <c r="AU161" s="16" t="s">
        <v>73</v>
      </c>
      <c r="AY161" s="16" t="s">
        <v>111</v>
      </c>
      <c r="BE161" s="142">
        <f t="shared" si="34"/>
        <v>0</v>
      </c>
      <c r="BF161" s="142">
        <f t="shared" si="35"/>
        <v>0</v>
      </c>
      <c r="BG161" s="142">
        <f t="shared" si="36"/>
        <v>0</v>
      </c>
      <c r="BH161" s="142">
        <f t="shared" si="37"/>
        <v>0</v>
      </c>
      <c r="BI161" s="142">
        <f t="shared" si="38"/>
        <v>0</v>
      </c>
      <c r="BJ161" s="16" t="s">
        <v>72</v>
      </c>
      <c r="BK161" s="142">
        <f t="shared" si="39"/>
        <v>0</v>
      </c>
      <c r="BL161" s="16" t="s">
        <v>163</v>
      </c>
      <c r="BM161" s="16" t="s">
        <v>192</v>
      </c>
    </row>
    <row r="162" spans="2:65" s="185" customFormat="1" ht="16.5" customHeight="1">
      <c r="B162" s="131"/>
      <c r="C162" s="143">
        <v>68</v>
      </c>
      <c r="D162" s="143" t="s">
        <v>126</v>
      </c>
      <c r="E162" s="170"/>
      <c r="F162" s="144" t="s">
        <v>333</v>
      </c>
      <c r="G162" s="145" t="s">
        <v>132</v>
      </c>
      <c r="H162" s="146">
        <v>1</v>
      </c>
      <c r="I162" s="147">
        <v>0</v>
      </c>
      <c r="J162" s="147">
        <f t="shared" si="40"/>
        <v>0</v>
      </c>
      <c r="K162" s="144"/>
      <c r="L162" s="148"/>
      <c r="M162" s="149" t="s">
        <v>5</v>
      </c>
      <c r="N162" s="150" t="s">
        <v>37</v>
      </c>
      <c r="O162" s="140">
        <v>0</v>
      </c>
      <c r="P162" s="140">
        <f t="shared" si="31"/>
        <v>0</v>
      </c>
      <c r="Q162" s="140">
        <v>0</v>
      </c>
      <c r="R162" s="140">
        <f t="shared" si="32"/>
        <v>0</v>
      </c>
      <c r="S162" s="140">
        <v>0</v>
      </c>
      <c r="T162" s="141">
        <f t="shared" si="33"/>
        <v>0</v>
      </c>
      <c r="AR162" s="16" t="s">
        <v>190</v>
      </c>
      <c r="AT162" s="16" t="s">
        <v>126</v>
      </c>
      <c r="AU162" s="16" t="s">
        <v>73</v>
      </c>
      <c r="AY162" s="16" t="s">
        <v>111</v>
      </c>
      <c r="BE162" s="142">
        <f t="shared" si="34"/>
        <v>0</v>
      </c>
      <c r="BF162" s="142">
        <f t="shared" si="35"/>
        <v>0</v>
      </c>
      <c r="BG162" s="142">
        <f t="shared" si="36"/>
        <v>0</v>
      </c>
      <c r="BH162" s="142">
        <f t="shared" si="37"/>
        <v>0</v>
      </c>
      <c r="BI162" s="142">
        <f t="shared" si="38"/>
        <v>0</v>
      </c>
      <c r="BJ162" s="16" t="s">
        <v>72</v>
      </c>
      <c r="BK162" s="142">
        <f t="shared" si="39"/>
        <v>0</v>
      </c>
      <c r="BL162" s="16" t="s">
        <v>163</v>
      </c>
      <c r="BM162" s="16" t="s">
        <v>194</v>
      </c>
    </row>
    <row r="163" spans="2:65" s="185" customFormat="1" ht="16.5" customHeight="1">
      <c r="B163" s="131"/>
      <c r="C163" s="159">
        <v>69</v>
      </c>
      <c r="D163" s="132" t="s">
        <v>112</v>
      </c>
      <c r="E163" s="161"/>
      <c r="F163" s="154" t="s">
        <v>336</v>
      </c>
      <c r="G163" s="135" t="s">
        <v>132</v>
      </c>
      <c r="H163" s="136">
        <v>1</v>
      </c>
      <c r="I163" s="137">
        <v>0</v>
      </c>
      <c r="J163" s="137">
        <f t="shared" si="40"/>
        <v>0</v>
      </c>
      <c r="K163" s="134"/>
      <c r="L163" s="28"/>
      <c r="M163" s="138" t="s">
        <v>5</v>
      </c>
      <c r="N163" s="139" t="s">
        <v>37</v>
      </c>
      <c r="O163" s="140">
        <v>0</v>
      </c>
      <c r="P163" s="140">
        <f t="shared" si="31"/>
        <v>0</v>
      </c>
      <c r="Q163" s="140">
        <v>0</v>
      </c>
      <c r="R163" s="140">
        <f t="shared" si="32"/>
        <v>0</v>
      </c>
      <c r="S163" s="140">
        <v>0</v>
      </c>
      <c r="T163" s="141">
        <f t="shared" si="33"/>
        <v>0</v>
      </c>
      <c r="AR163" s="16" t="s">
        <v>163</v>
      </c>
      <c r="AT163" s="16" t="s">
        <v>112</v>
      </c>
      <c r="AU163" s="16" t="s">
        <v>73</v>
      </c>
      <c r="AY163" s="16" t="s">
        <v>111</v>
      </c>
      <c r="BE163" s="142">
        <f t="shared" si="34"/>
        <v>0</v>
      </c>
      <c r="BF163" s="142">
        <f t="shared" si="35"/>
        <v>0</v>
      </c>
      <c r="BG163" s="142">
        <f t="shared" si="36"/>
        <v>0</v>
      </c>
      <c r="BH163" s="142">
        <f t="shared" si="37"/>
        <v>0</v>
      </c>
      <c r="BI163" s="142">
        <f t="shared" si="38"/>
        <v>0</v>
      </c>
      <c r="BJ163" s="16" t="s">
        <v>72</v>
      </c>
      <c r="BK163" s="142">
        <f t="shared" si="39"/>
        <v>0</v>
      </c>
      <c r="BL163" s="16" t="s">
        <v>163</v>
      </c>
      <c r="BM163" s="16" t="s">
        <v>196</v>
      </c>
    </row>
    <row r="164" spans="2:65" s="185" customFormat="1" ht="16.5" customHeight="1">
      <c r="B164" s="131"/>
      <c r="C164" s="143">
        <v>70</v>
      </c>
      <c r="D164" s="143" t="s">
        <v>126</v>
      </c>
      <c r="E164" s="170"/>
      <c r="F164" s="151" t="s">
        <v>335</v>
      </c>
      <c r="G164" s="145" t="s">
        <v>132</v>
      </c>
      <c r="H164" s="146">
        <v>1</v>
      </c>
      <c r="I164" s="147">
        <v>0</v>
      </c>
      <c r="J164" s="147">
        <f t="shared" si="40"/>
        <v>0</v>
      </c>
      <c r="K164" s="144"/>
      <c r="L164" s="28"/>
      <c r="M164" s="149" t="s">
        <v>5</v>
      </c>
      <c r="N164" s="150" t="s">
        <v>37</v>
      </c>
      <c r="O164" s="140">
        <v>0</v>
      </c>
      <c r="P164" s="140">
        <f t="shared" si="31"/>
        <v>0</v>
      </c>
      <c r="Q164" s="140">
        <v>0</v>
      </c>
      <c r="R164" s="140">
        <f t="shared" si="32"/>
        <v>0</v>
      </c>
      <c r="S164" s="140">
        <v>0</v>
      </c>
      <c r="T164" s="141">
        <f t="shared" si="33"/>
        <v>0</v>
      </c>
      <c r="AR164" s="16" t="s">
        <v>190</v>
      </c>
      <c r="AT164" s="16" t="s">
        <v>126</v>
      </c>
      <c r="AU164" s="16" t="s">
        <v>73</v>
      </c>
      <c r="AY164" s="16" t="s">
        <v>111</v>
      </c>
      <c r="BE164" s="142">
        <f t="shared" si="34"/>
        <v>0</v>
      </c>
      <c r="BF164" s="142">
        <f t="shared" si="35"/>
        <v>0</v>
      </c>
      <c r="BG164" s="142">
        <f t="shared" si="36"/>
        <v>0</v>
      </c>
      <c r="BH164" s="142">
        <f t="shared" si="37"/>
        <v>0</v>
      </c>
      <c r="BI164" s="142">
        <f t="shared" si="38"/>
        <v>0</v>
      </c>
      <c r="BJ164" s="16" t="s">
        <v>72</v>
      </c>
      <c r="BK164" s="142">
        <f t="shared" si="39"/>
        <v>0</v>
      </c>
      <c r="BL164" s="16" t="s">
        <v>163</v>
      </c>
      <c r="BM164" s="16" t="s">
        <v>198</v>
      </c>
    </row>
    <row r="165" spans="2:65" s="185" customFormat="1" ht="16.5" customHeight="1">
      <c r="B165" s="131"/>
      <c r="C165" s="132">
        <v>71</v>
      </c>
      <c r="D165" s="132" t="s">
        <v>112</v>
      </c>
      <c r="E165" s="157"/>
      <c r="F165" s="154" t="s">
        <v>339</v>
      </c>
      <c r="G165" s="135" t="s">
        <v>132</v>
      </c>
      <c r="H165" s="136">
        <v>1</v>
      </c>
      <c r="I165" s="137">
        <v>0</v>
      </c>
      <c r="J165" s="137">
        <f t="shared" si="40"/>
        <v>0</v>
      </c>
      <c r="K165" s="144"/>
      <c r="L165" s="28"/>
      <c r="M165" s="149"/>
      <c r="N165" s="150"/>
      <c r="O165" s="140"/>
      <c r="P165" s="140"/>
      <c r="Q165" s="140"/>
      <c r="R165" s="140"/>
      <c r="S165" s="140"/>
      <c r="T165" s="141"/>
      <c r="AR165" s="16"/>
      <c r="AT165" s="16"/>
      <c r="AU165" s="16"/>
      <c r="AY165" s="16"/>
      <c r="BE165" s="142"/>
      <c r="BF165" s="142"/>
      <c r="BG165" s="142"/>
      <c r="BH165" s="142"/>
      <c r="BI165" s="142"/>
      <c r="BJ165" s="16"/>
      <c r="BK165" s="142"/>
      <c r="BL165" s="16"/>
      <c r="BM165" s="16"/>
    </row>
    <row r="166" spans="2:65" s="185" customFormat="1" ht="16.5" customHeight="1">
      <c r="B166" s="131"/>
      <c r="C166" s="143">
        <v>72</v>
      </c>
      <c r="D166" s="143" t="s">
        <v>126</v>
      </c>
      <c r="E166" s="157"/>
      <c r="F166" s="151" t="s">
        <v>337</v>
      </c>
      <c r="G166" s="145" t="s">
        <v>132</v>
      </c>
      <c r="H166" s="146">
        <v>1</v>
      </c>
      <c r="I166" s="147">
        <v>0</v>
      </c>
      <c r="J166" s="147">
        <f t="shared" si="40"/>
        <v>0</v>
      </c>
      <c r="K166" s="144"/>
      <c r="L166" s="28"/>
      <c r="M166" s="149"/>
      <c r="N166" s="150"/>
      <c r="O166" s="140"/>
      <c r="P166" s="140"/>
      <c r="Q166" s="140"/>
      <c r="R166" s="140"/>
      <c r="S166" s="140"/>
      <c r="T166" s="141"/>
      <c r="AR166" s="16"/>
      <c r="AT166" s="16"/>
      <c r="AU166" s="16"/>
      <c r="AY166" s="16"/>
      <c r="BE166" s="142"/>
      <c r="BF166" s="142"/>
      <c r="BG166" s="142"/>
      <c r="BH166" s="142"/>
      <c r="BI166" s="142"/>
      <c r="BJ166" s="16"/>
      <c r="BK166" s="142"/>
      <c r="BL166" s="16"/>
      <c r="BM166" s="16"/>
    </row>
    <row r="167" spans="2:65" s="185" customFormat="1" ht="16.5" customHeight="1">
      <c r="B167" s="131"/>
      <c r="C167" s="159">
        <v>73</v>
      </c>
      <c r="D167" s="132" t="s">
        <v>112</v>
      </c>
      <c r="E167" s="161"/>
      <c r="F167" s="154" t="s">
        <v>340</v>
      </c>
      <c r="G167" s="135" t="s">
        <v>132</v>
      </c>
      <c r="H167" s="136">
        <v>1</v>
      </c>
      <c r="I167" s="137">
        <v>0</v>
      </c>
      <c r="J167" s="137">
        <f t="shared" si="40"/>
        <v>0</v>
      </c>
      <c r="K167" s="134"/>
      <c r="L167" s="28"/>
      <c r="M167" s="138" t="s">
        <v>5</v>
      </c>
      <c r="N167" s="139" t="s">
        <v>37</v>
      </c>
      <c r="O167" s="140">
        <v>0</v>
      </c>
      <c r="P167" s="140">
        <f t="shared" si="31"/>
        <v>0</v>
      </c>
      <c r="Q167" s="140">
        <v>0</v>
      </c>
      <c r="R167" s="140">
        <f t="shared" si="32"/>
        <v>0</v>
      </c>
      <c r="S167" s="140">
        <v>0</v>
      </c>
      <c r="T167" s="141">
        <f t="shared" si="33"/>
        <v>0</v>
      </c>
      <c r="AR167" s="16" t="s">
        <v>163</v>
      </c>
      <c r="AT167" s="16" t="s">
        <v>112</v>
      </c>
      <c r="AU167" s="16" t="s">
        <v>73</v>
      </c>
      <c r="AY167" s="16" t="s">
        <v>111</v>
      </c>
      <c r="BE167" s="142">
        <f t="shared" si="34"/>
        <v>0</v>
      </c>
      <c r="BF167" s="142">
        <f t="shared" si="35"/>
        <v>0</v>
      </c>
      <c r="BG167" s="142">
        <f t="shared" si="36"/>
        <v>0</v>
      </c>
      <c r="BH167" s="142">
        <f t="shared" si="37"/>
        <v>0</v>
      </c>
      <c r="BI167" s="142">
        <f t="shared" si="38"/>
        <v>0</v>
      </c>
      <c r="BJ167" s="16" t="s">
        <v>72</v>
      </c>
      <c r="BK167" s="142">
        <f t="shared" si="39"/>
        <v>0</v>
      </c>
      <c r="BL167" s="16" t="s">
        <v>163</v>
      </c>
      <c r="BM167" s="16" t="s">
        <v>201</v>
      </c>
    </row>
    <row r="168" spans="2:65" s="185" customFormat="1" ht="16.5" customHeight="1">
      <c r="B168" s="131"/>
      <c r="C168" s="143">
        <v>74</v>
      </c>
      <c r="D168" s="143" t="s">
        <v>126</v>
      </c>
      <c r="E168" s="170"/>
      <c r="F168" s="144" t="s">
        <v>338</v>
      </c>
      <c r="G168" s="145" t="s">
        <v>132</v>
      </c>
      <c r="H168" s="146">
        <v>1</v>
      </c>
      <c r="I168" s="147">
        <v>0</v>
      </c>
      <c r="J168" s="147">
        <f t="shared" si="40"/>
        <v>0</v>
      </c>
      <c r="K168" s="144"/>
      <c r="L168" s="28"/>
      <c r="M168" s="149" t="s">
        <v>5</v>
      </c>
      <c r="N168" s="150" t="s">
        <v>37</v>
      </c>
      <c r="O168" s="140">
        <v>0</v>
      </c>
      <c r="P168" s="140">
        <f t="shared" si="31"/>
        <v>0</v>
      </c>
      <c r="Q168" s="140">
        <v>0</v>
      </c>
      <c r="R168" s="140">
        <f t="shared" si="32"/>
        <v>0</v>
      </c>
      <c r="S168" s="140">
        <v>0</v>
      </c>
      <c r="T168" s="141">
        <f t="shared" si="33"/>
        <v>0</v>
      </c>
      <c r="AR168" s="16" t="s">
        <v>190</v>
      </c>
      <c r="AT168" s="16" t="s">
        <v>126</v>
      </c>
      <c r="AU168" s="16" t="s">
        <v>73</v>
      </c>
      <c r="AY168" s="16" t="s">
        <v>111</v>
      </c>
      <c r="BE168" s="142">
        <f t="shared" si="34"/>
        <v>0</v>
      </c>
      <c r="BF168" s="142">
        <f t="shared" si="35"/>
        <v>0</v>
      </c>
      <c r="BG168" s="142">
        <f t="shared" si="36"/>
        <v>0</v>
      </c>
      <c r="BH168" s="142">
        <f t="shared" si="37"/>
        <v>0</v>
      </c>
      <c r="BI168" s="142">
        <f t="shared" si="38"/>
        <v>0</v>
      </c>
      <c r="BJ168" s="16" t="s">
        <v>72</v>
      </c>
      <c r="BK168" s="142">
        <f t="shared" si="39"/>
        <v>0</v>
      </c>
      <c r="BL168" s="16" t="s">
        <v>163</v>
      </c>
      <c r="BM168" s="16" t="s">
        <v>203</v>
      </c>
    </row>
    <row r="169" spans="2:65" s="185" customFormat="1" ht="16.5" customHeight="1">
      <c r="B169" s="131"/>
      <c r="C169" s="132">
        <v>75</v>
      </c>
      <c r="D169" s="132" t="s">
        <v>112</v>
      </c>
      <c r="E169" s="161"/>
      <c r="F169" s="154" t="s">
        <v>344</v>
      </c>
      <c r="G169" s="135" t="s">
        <v>132</v>
      </c>
      <c r="H169" s="136">
        <v>1</v>
      </c>
      <c r="I169" s="137">
        <v>0</v>
      </c>
      <c r="J169" s="137">
        <f t="shared" si="40"/>
        <v>0</v>
      </c>
      <c r="K169" s="134"/>
      <c r="L169" s="28"/>
      <c r="M169" s="138" t="s">
        <v>5</v>
      </c>
      <c r="N169" s="139" t="s">
        <v>37</v>
      </c>
      <c r="O169" s="140">
        <v>0</v>
      </c>
      <c r="P169" s="140">
        <f t="shared" si="31"/>
        <v>0</v>
      </c>
      <c r="Q169" s="140">
        <v>0</v>
      </c>
      <c r="R169" s="140">
        <f t="shared" si="32"/>
        <v>0</v>
      </c>
      <c r="S169" s="140">
        <v>0</v>
      </c>
      <c r="T169" s="141">
        <f t="shared" si="33"/>
        <v>0</v>
      </c>
      <c r="AR169" s="16" t="s">
        <v>163</v>
      </c>
      <c r="AT169" s="16" t="s">
        <v>112</v>
      </c>
      <c r="AU169" s="16" t="s">
        <v>73</v>
      </c>
      <c r="AY169" s="16" t="s">
        <v>111</v>
      </c>
      <c r="BE169" s="142">
        <f t="shared" si="34"/>
        <v>0</v>
      </c>
      <c r="BF169" s="142">
        <f t="shared" si="35"/>
        <v>0</v>
      </c>
      <c r="BG169" s="142">
        <f t="shared" si="36"/>
        <v>0</v>
      </c>
      <c r="BH169" s="142">
        <f t="shared" si="37"/>
        <v>0</v>
      </c>
      <c r="BI169" s="142">
        <f t="shared" si="38"/>
        <v>0</v>
      </c>
      <c r="BJ169" s="16" t="s">
        <v>72</v>
      </c>
      <c r="BK169" s="142">
        <f t="shared" si="39"/>
        <v>0</v>
      </c>
      <c r="BL169" s="16" t="s">
        <v>163</v>
      </c>
      <c r="BM169" s="16" t="s">
        <v>204</v>
      </c>
    </row>
    <row r="170" spans="2:65" s="185" customFormat="1" ht="16.5" customHeight="1">
      <c r="B170" s="131"/>
      <c r="C170" s="143">
        <v>76</v>
      </c>
      <c r="D170" s="143" t="s">
        <v>126</v>
      </c>
      <c r="E170" s="170"/>
      <c r="F170" s="144" t="s">
        <v>341</v>
      </c>
      <c r="G170" s="145" t="s">
        <v>132</v>
      </c>
      <c r="H170" s="146">
        <v>1</v>
      </c>
      <c r="I170" s="147">
        <v>0</v>
      </c>
      <c r="J170" s="147">
        <f t="shared" si="40"/>
        <v>0</v>
      </c>
      <c r="K170" s="144"/>
      <c r="L170" s="28"/>
      <c r="M170" s="149" t="s">
        <v>5</v>
      </c>
      <c r="N170" s="150" t="s">
        <v>37</v>
      </c>
      <c r="O170" s="140">
        <v>0</v>
      </c>
      <c r="P170" s="140">
        <f t="shared" si="31"/>
        <v>0</v>
      </c>
      <c r="Q170" s="140">
        <v>0</v>
      </c>
      <c r="R170" s="140">
        <f t="shared" si="32"/>
        <v>0</v>
      </c>
      <c r="S170" s="140">
        <v>0</v>
      </c>
      <c r="T170" s="141">
        <f t="shared" si="33"/>
        <v>0</v>
      </c>
      <c r="AR170" s="16" t="s">
        <v>190</v>
      </c>
      <c r="AT170" s="16" t="s">
        <v>126</v>
      </c>
      <c r="AU170" s="16" t="s">
        <v>73</v>
      </c>
      <c r="AY170" s="16" t="s">
        <v>111</v>
      </c>
      <c r="BE170" s="142">
        <f t="shared" si="34"/>
        <v>0</v>
      </c>
      <c r="BF170" s="142">
        <f t="shared" si="35"/>
        <v>0</v>
      </c>
      <c r="BG170" s="142">
        <f t="shared" si="36"/>
        <v>0</v>
      </c>
      <c r="BH170" s="142">
        <f t="shared" si="37"/>
        <v>0</v>
      </c>
      <c r="BI170" s="142">
        <f t="shared" si="38"/>
        <v>0</v>
      </c>
      <c r="BJ170" s="16" t="s">
        <v>72</v>
      </c>
      <c r="BK170" s="142">
        <f t="shared" si="39"/>
        <v>0</v>
      </c>
      <c r="BL170" s="16" t="s">
        <v>163</v>
      </c>
      <c r="BM170" s="16" t="s">
        <v>205</v>
      </c>
    </row>
    <row r="171" spans="2:65" s="185" customFormat="1" ht="16.5" customHeight="1" hidden="1">
      <c r="B171" s="131"/>
      <c r="C171" s="159"/>
      <c r="D171" s="132" t="s">
        <v>126</v>
      </c>
      <c r="E171" s="161"/>
      <c r="F171" s="134"/>
      <c r="G171" s="135"/>
      <c r="H171" s="136"/>
      <c r="I171" s="137"/>
      <c r="J171" s="137"/>
      <c r="K171" s="134"/>
      <c r="L171" s="28"/>
      <c r="M171" s="138" t="s">
        <v>5</v>
      </c>
      <c r="N171" s="139" t="s">
        <v>37</v>
      </c>
      <c r="O171" s="140">
        <v>0</v>
      </c>
      <c r="P171" s="140">
        <f t="shared" si="31"/>
        <v>0</v>
      </c>
      <c r="Q171" s="140">
        <v>0</v>
      </c>
      <c r="R171" s="140">
        <f t="shared" si="32"/>
        <v>0</v>
      </c>
      <c r="S171" s="140">
        <v>0</v>
      </c>
      <c r="T171" s="141">
        <f t="shared" si="33"/>
        <v>0</v>
      </c>
      <c r="AR171" s="16" t="s">
        <v>163</v>
      </c>
      <c r="AT171" s="16" t="s">
        <v>112</v>
      </c>
      <c r="AU171" s="16" t="s">
        <v>73</v>
      </c>
      <c r="AY171" s="16" t="s">
        <v>111</v>
      </c>
      <c r="BE171" s="142">
        <f t="shared" si="34"/>
        <v>0</v>
      </c>
      <c r="BF171" s="142">
        <f t="shared" si="35"/>
        <v>0</v>
      </c>
      <c r="BG171" s="142">
        <f t="shared" si="36"/>
        <v>0</v>
      </c>
      <c r="BH171" s="142">
        <f t="shared" si="37"/>
        <v>0</v>
      </c>
      <c r="BI171" s="142">
        <f t="shared" si="38"/>
        <v>0</v>
      </c>
      <c r="BJ171" s="16" t="s">
        <v>72</v>
      </c>
      <c r="BK171" s="142">
        <f t="shared" si="39"/>
        <v>0</v>
      </c>
      <c r="BL171" s="16" t="s">
        <v>163</v>
      </c>
      <c r="BM171" s="16" t="s">
        <v>206</v>
      </c>
    </row>
    <row r="172" spans="2:65" s="185" customFormat="1" ht="16.5" customHeight="1" hidden="1">
      <c r="B172" s="131"/>
      <c r="C172" s="143"/>
      <c r="D172" s="143" t="s">
        <v>126</v>
      </c>
      <c r="E172" s="170"/>
      <c r="F172" s="152"/>
      <c r="G172" s="145"/>
      <c r="H172" s="146"/>
      <c r="I172" s="147"/>
      <c r="J172" s="147"/>
      <c r="K172" s="144"/>
      <c r="L172" s="28"/>
      <c r="M172" s="149" t="s">
        <v>5</v>
      </c>
      <c r="N172" s="150" t="s">
        <v>37</v>
      </c>
      <c r="O172" s="140">
        <v>0</v>
      </c>
      <c r="P172" s="140">
        <f t="shared" si="31"/>
        <v>0</v>
      </c>
      <c r="Q172" s="140">
        <v>0</v>
      </c>
      <c r="R172" s="140">
        <f t="shared" si="32"/>
        <v>0</v>
      </c>
      <c r="S172" s="140">
        <v>0</v>
      </c>
      <c r="T172" s="141">
        <f t="shared" si="33"/>
        <v>0</v>
      </c>
      <c r="AR172" s="16" t="s">
        <v>190</v>
      </c>
      <c r="AT172" s="16" t="s">
        <v>126</v>
      </c>
      <c r="AU172" s="16" t="s">
        <v>73</v>
      </c>
      <c r="AY172" s="16" t="s">
        <v>111</v>
      </c>
      <c r="BE172" s="142">
        <f t="shared" si="34"/>
        <v>0</v>
      </c>
      <c r="BF172" s="142">
        <f t="shared" si="35"/>
        <v>0</v>
      </c>
      <c r="BG172" s="142">
        <f t="shared" si="36"/>
        <v>0</v>
      </c>
      <c r="BH172" s="142">
        <f t="shared" si="37"/>
        <v>0</v>
      </c>
      <c r="BI172" s="142">
        <f t="shared" si="38"/>
        <v>0</v>
      </c>
      <c r="BJ172" s="16" t="s">
        <v>72</v>
      </c>
      <c r="BK172" s="142">
        <f t="shared" si="39"/>
        <v>0</v>
      </c>
      <c r="BL172" s="16" t="s">
        <v>163</v>
      </c>
      <c r="BM172" s="16" t="s">
        <v>207</v>
      </c>
    </row>
    <row r="173" spans="2:65" s="185" customFormat="1" ht="16.5" customHeight="1">
      <c r="B173" s="131"/>
      <c r="C173" s="132">
        <v>77</v>
      </c>
      <c r="D173" s="132" t="s">
        <v>112</v>
      </c>
      <c r="E173" s="170"/>
      <c r="F173" s="154" t="s">
        <v>345</v>
      </c>
      <c r="G173" s="135" t="s">
        <v>132</v>
      </c>
      <c r="H173" s="136">
        <v>7</v>
      </c>
      <c r="I173" s="137">
        <v>0</v>
      </c>
      <c r="J173" s="137">
        <f aca="true" t="shared" si="41" ref="J173:J179">ROUND(I173*H173,2)</f>
        <v>0</v>
      </c>
      <c r="K173" s="144"/>
      <c r="L173" s="28"/>
      <c r="M173" s="149"/>
      <c r="N173" s="150"/>
      <c r="O173" s="140"/>
      <c r="P173" s="140"/>
      <c r="Q173" s="140"/>
      <c r="R173" s="140"/>
      <c r="S173" s="140"/>
      <c r="T173" s="141"/>
      <c r="AR173" s="16"/>
      <c r="AT173" s="16"/>
      <c r="AU173" s="16"/>
      <c r="AY173" s="16"/>
      <c r="BE173" s="142"/>
      <c r="BF173" s="142"/>
      <c r="BG173" s="142"/>
      <c r="BH173" s="142"/>
      <c r="BI173" s="142"/>
      <c r="BJ173" s="16"/>
      <c r="BK173" s="142"/>
      <c r="BL173" s="16"/>
      <c r="BM173" s="16"/>
    </row>
    <row r="174" spans="2:65" s="185" customFormat="1" ht="16.5" customHeight="1">
      <c r="B174" s="131"/>
      <c r="C174" s="143">
        <v>78</v>
      </c>
      <c r="D174" s="143" t="s">
        <v>126</v>
      </c>
      <c r="E174" s="170"/>
      <c r="F174" s="144" t="s">
        <v>342</v>
      </c>
      <c r="G174" s="145" t="s">
        <v>132</v>
      </c>
      <c r="H174" s="146">
        <v>7</v>
      </c>
      <c r="I174" s="147">
        <v>0</v>
      </c>
      <c r="J174" s="147">
        <f t="shared" si="41"/>
        <v>0</v>
      </c>
      <c r="K174" s="144"/>
      <c r="L174" s="28"/>
      <c r="M174" s="149"/>
      <c r="N174" s="150"/>
      <c r="O174" s="140"/>
      <c r="P174" s="140"/>
      <c r="Q174" s="140"/>
      <c r="R174" s="140"/>
      <c r="S174" s="140"/>
      <c r="T174" s="141"/>
      <c r="AR174" s="16"/>
      <c r="AT174" s="16"/>
      <c r="AU174" s="16"/>
      <c r="AY174" s="16"/>
      <c r="BE174" s="142"/>
      <c r="BF174" s="142"/>
      <c r="BG174" s="142"/>
      <c r="BH174" s="142"/>
      <c r="BI174" s="142"/>
      <c r="BJ174" s="16"/>
      <c r="BK174" s="142"/>
      <c r="BL174" s="16"/>
      <c r="BM174" s="16"/>
    </row>
    <row r="175" spans="2:65" s="185" customFormat="1" ht="16.5" customHeight="1">
      <c r="B175" s="131"/>
      <c r="C175" s="159">
        <v>79</v>
      </c>
      <c r="D175" s="132" t="s">
        <v>112</v>
      </c>
      <c r="E175" s="161"/>
      <c r="F175" s="154" t="s">
        <v>346</v>
      </c>
      <c r="G175" s="135" t="s">
        <v>132</v>
      </c>
      <c r="H175" s="136">
        <v>2</v>
      </c>
      <c r="I175" s="137">
        <v>0</v>
      </c>
      <c r="J175" s="137">
        <f t="shared" si="41"/>
        <v>0</v>
      </c>
      <c r="K175" s="144"/>
      <c r="L175" s="28"/>
      <c r="M175" s="149"/>
      <c r="N175" s="150"/>
      <c r="O175" s="140"/>
      <c r="P175" s="140"/>
      <c r="Q175" s="140"/>
      <c r="R175" s="140"/>
      <c r="S175" s="140"/>
      <c r="T175" s="141"/>
      <c r="AR175" s="16"/>
      <c r="AT175" s="16"/>
      <c r="AU175" s="16"/>
      <c r="AY175" s="16"/>
      <c r="BE175" s="142"/>
      <c r="BF175" s="142"/>
      <c r="BG175" s="142"/>
      <c r="BH175" s="142"/>
      <c r="BI175" s="142"/>
      <c r="BJ175" s="16"/>
      <c r="BK175" s="142"/>
      <c r="BL175" s="16"/>
      <c r="BM175" s="16"/>
    </row>
    <row r="176" spans="2:65" s="185" customFormat="1" ht="16.5" customHeight="1">
      <c r="B176" s="131"/>
      <c r="C176" s="143">
        <v>80</v>
      </c>
      <c r="D176" s="143" t="s">
        <v>126</v>
      </c>
      <c r="E176" s="161"/>
      <c r="F176" s="144" t="s">
        <v>343</v>
      </c>
      <c r="G176" s="145" t="s">
        <v>132</v>
      </c>
      <c r="H176" s="146">
        <v>2</v>
      </c>
      <c r="I176" s="147">
        <v>0</v>
      </c>
      <c r="J176" s="147">
        <f t="shared" si="41"/>
        <v>0</v>
      </c>
      <c r="K176" s="144"/>
      <c r="L176" s="28"/>
      <c r="M176" s="149"/>
      <c r="N176" s="150"/>
      <c r="O176" s="140"/>
      <c r="P176" s="140"/>
      <c r="Q176" s="140"/>
      <c r="R176" s="140"/>
      <c r="S176" s="140"/>
      <c r="T176" s="141"/>
      <c r="AR176" s="16"/>
      <c r="AT176" s="16"/>
      <c r="AU176" s="16"/>
      <c r="AY176" s="16"/>
      <c r="BE176" s="142"/>
      <c r="BF176" s="142"/>
      <c r="BG176" s="142"/>
      <c r="BH176" s="142"/>
      <c r="BI176" s="142"/>
      <c r="BJ176" s="16"/>
      <c r="BK176" s="142"/>
      <c r="BL176" s="16"/>
      <c r="BM176" s="16"/>
    </row>
    <row r="177" spans="2:65" s="185" customFormat="1" ht="16.5" customHeight="1">
      <c r="B177" s="131"/>
      <c r="C177" s="132">
        <v>81</v>
      </c>
      <c r="D177" s="132" t="s">
        <v>112</v>
      </c>
      <c r="E177" s="161"/>
      <c r="F177" s="176" t="s">
        <v>349</v>
      </c>
      <c r="G177" s="135" t="s">
        <v>132</v>
      </c>
      <c r="H177" s="136">
        <v>2</v>
      </c>
      <c r="I177" s="137">
        <v>0</v>
      </c>
      <c r="J177" s="137">
        <f t="shared" si="41"/>
        <v>0</v>
      </c>
      <c r="K177" s="144"/>
      <c r="L177" s="28"/>
      <c r="M177" s="149"/>
      <c r="N177" s="150"/>
      <c r="O177" s="140"/>
      <c r="P177" s="140"/>
      <c r="Q177" s="140"/>
      <c r="R177" s="140"/>
      <c r="S177" s="140"/>
      <c r="T177" s="141"/>
      <c r="AR177" s="16"/>
      <c r="AT177" s="16"/>
      <c r="AU177" s="16"/>
      <c r="AY177" s="16"/>
      <c r="BE177" s="142"/>
      <c r="BF177" s="142"/>
      <c r="BG177" s="142"/>
      <c r="BH177" s="142"/>
      <c r="BI177" s="142"/>
      <c r="BJ177" s="16"/>
      <c r="BK177" s="142"/>
      <c r="BL177" s="16"/>
      <c r="BM177" s="16"/>
    </row>
    <row r="178" spans="2:65" s="185" customFormat="1" ht="16.5" customHeight="1">
      <c r="B178" s="131"/>
      <c r="C178" s="143">
        <v>82</v>
      </c>
      <c r="D178" s="143" t="s">
        <v>126</v>
      </c>
      <c r="E178" s="161"/>
      <c r="F178" s="144" t="s">
        <v>347</v>
      </c>
      <c r="G178" s="145" t="s">
        <v>132</v>
      </c>
      <c r="H178" s="146">
        <v>2</v>
      </c>
      <c r="I178" s="147">
        <v>0</v>
      </c>
      <c r="J178" s="147">
        <f t="shared" si="41"/>
        <v>0</v>
      </c>
      <c r="K178" s="144"/>
      <c r="L178" s="28"/>
      <c r="M178" s="149"/>
      <c r="N178" s="150"/>
      <c r="O178" s="140"/>
      <c r="P178" s="140"/>
      <c r="Q178" s="140"/>
      <c r="R178" s="140"/>
      <c r="S178" s="140"/>
      <c r="T178" s="141"/>
      <c r="AR178" s="16"/>
      <c r="AT178" s="16"/>
      <c r="AU178" s="16"/>
      <c r="AY178" s="16"/>
      <c r="BE178" s="142"/>
      <c r="BF178" s="142"/>
      <c r="BG178" s="142"/>
      <c r="BH178" s="142"/>
      <c r="BI178" s="142"/>
      <c r="BJ178" s="16"/>
      <c r="BK178" s="142"/>
      <c r="BL178" s="16"/>
      <c r="BM178" s="16"/>
    </row>
    <row r="179" spans="2:65" s="185" customFormat="1" ht="16.5" customHeight="1">
      <c r="B179" s="131"/>
      <c r="C179" s="159">
        <v>83</v>
      </c>
      <c r="D179" s="132" t="s">
        <v>112</v>
      </c>
      <c r="E179" s="161"/>
      <c r="F179" s="176" t="s">
        <v>352</v>
      </c>
      <c r="G179" s="135" t="s">
        <v>132</v>
      </c>
      <c r="H179" s="136">
        <v>1</v>
      </c>
      <c r="I179" s="137">
        <v>0</v>
      </c>
      <c r="J179" s="137">
        <f t="shared" si="41"/>
        <v>0</v>
      </c>
      <c r="K179" s="144"/>
      <c r="L179" s="28"/>
      <c r="M179" s="149"/>
      <c r="N179" s="150"/>
      <c r="O179" s="140"/>
      <c r="P179" s="140"/>
      <c r="Q179" s="140"/>
      <c r="R179" s="140"/>
      <c r="S179" s="140"/>
      <c r="T179" s="141"/>
      <c r="AR179" s="16"/>
      <c r="AT179" s="16"/>
      <c r="AU179" s="16"/>
      <c r="AY179" s="16"/>
      <c r="BE179" s="142"/>
      <c r="BF179" s="142"/>
      <c r="BG179" s="142"/>
      <c r="BH179" s="142"/>
      <c r="BI179" s="142"/>
      <c r="BJ179" s="16"/>
      <c r="BK179" s="142"/>
      <c r="BL179" s="16"/>
      <c r="BM179" s="16"/>
    </row>
    <row r="180" spans="2:65" s="185" customFormat="1" ht="16.5" customHeight="1">
      <c r="B180" s="131"/>
      <c r="C180" s="143">
        <v>84</v>
      </c>
      <c r="D180" s="143" t="s">
        <v>126</v>
      </c>
      <c r="E180" s="161"/>
      <c r="F180" s="144" t="s">
        <v>348</v>
      </c>
      <c r="G180" s="145" t="s">
        <v>132</v>
      </c>
      <c r="H180" s="146">
        <v>1</v>
      </c>
      <c r="I180" s="147">
        <v>0</v>
      </c>
      <c r="J180" s="147">
        <f t="shared" si="40"/>
        <v>0</v>
      </c>
      <c r="K180" s="134"/>
      <c r="L180" s="28"/>
      <c r="M180" s="138" t="s">
        <v>5</v>
      </c>
      <c r="N180" s="139" t="s">
        <v>37</v>
      </c>
      <c r="O180" s="140">
        <v>0</v>
      </c>
      <c r="P180" s="140">
        <f t="shared" si="31"/>
        <v>0</v>
      </c>
      <c r="Q180" s="140">
        <v>0</v>
      </c>
      <c r="R180" s="140">
        <f t="shared" si="32"/>
        <v>0</v>
      </c>
      <c r="S180" s="140">
        <v>0</v>
      </c>
      <c r="T180" s="141">
        <f t="shared" si="33"/>
        <v>0</v>
      </c>
      <c r="AR180" s="16" t="s">
        <v>163</v>
      </c>
      <c r="AT180" s="16" t="s">
        <v>112</v>
      </c>
      <c r="AU180" s="16" t="s">
        <v>73</v>
      </c>
      <c r="AY180" s="16" t="s">
        <v>111</v>
      </c>
      <c r="BE180" s="142">
        <f t="shared" si="34"/>
        <v>0</v>
      </c>
      <c r="BF180" s="142">
        <f t="shared" si="35"/>
        <v>0</v>
      </c>
      <c r="BG180" s="142">
        <f t="shared" si="36"/>
        <v>0</v>
      </c>
      <c r="BH180" s="142">
        <f t="shared" si="37"/>
        <v>0</v>
      </c>
      <c r="BI180" s="142">
        <f t="shared" si="38"/>
        <v>0</v>
      </c>
      <c r="BJ180" s="16" t="s">
        <v>72</v>
      </c>
      <c r="BK180" s="142">
        <f t="shared" si="39"/>
        <v>0</v>
      </c>
      <c r="BL180" s="16" t="s">
        <v>163</v>
      </c>
      <c r="BM180" s="16" t="s">
        <v>210</v>
      </c>
    </row>
    <row r="181" spans="2:65" s="185" customFormat="1" ht="16.5" customHeight="1">
      <c r="B181" s="131"/>
      <c r="C181" s="132">
        <v>85</v>
      </c>
      <c r="D181" s="132" t="s">
        <v>112</v>
      </c>
      <c r="E181" s="170"/>
      <c r="F181" s="176" t="s">
        <v>351</v>
      </c>
      <c r="G181" s="135" t="s">
        <v>132</v>
      </c>
      <c r="H181" s="136">
        <v>4</v>
      </c>
      <c r="I181" s="137">
        <v>0</v>
      </c>
      <c r="J181" s="137">
        <f t="shared" si="40"/>
        <v>0</v>
      </c>
      <c r="K181" s="144"/>
      <c r="L181" s="28"/>
      <c r="M181" s="149" t="s">
        <v>5</v>
      </c>
      <c r="N181" s="150" t="s">
        <v>37</v>
      </c>
      <c r="O181" s="140">
        <v>0</v>
      </c>
      <c r="P181" s="140">
        <f t="shared" si="31"/>
        <v>0</v>
      </c>
      <c r="Q181" s="140">
        <v>0</v>
      </c>
      <c r="R181" s="140">
        <f t="shared" si="32"/>
        <v>0</v>
      </c>
      <c r="S181" s="140">
        <v>0</v>
      </c>
      <c r="T181" s="141">
        <f t="shared" si="33"/>
        <v>0</v>
      </c>
      <c r="AR181" s="16" t="s">
        <v>190</v>
      </c>
      <c r="AT181" s="16" t="s">
        <v>126</v>
      </c>
      <c r="AU181" s="16" t="s">
        <v>73</v>
      </c>
      <c r="AY181" s="16" t="s">
        <v>111</v>
      </c>
      <c r="BE181" s="142">
        <f t="shared" si="34"/>
        <v>0</v>
      </c>
      <c r="BF181" s="142">
        <f t="shared" si="35"/>
        <v>0</v>
      </c>
      <c r="BG181" s="142">
        <f t="shared" si="36"/>
        <v>0</v>
      </c>
      <c r="BH181" s="142">
        <f t="shared" si="37"/>
        <v>0</v>
      </c>
      <c r="BI181" s="142">
        <f t="shared" si="38"/>
        <v>0</v>
      </c>
      <c r="BJ181" s="16" t="s">
        <v>72</v>
      </c>
      <c r="BK181" s="142">
        <f t="shared" si="39"/>
        <v>0</v>
      </c>
      <c r="BL181" s="16" t="s">
        <v>163</v>
      </c>
      <c r="BM181" s="16" t="s">
        <v>212</v>
      </c>
    </row>
    <row r="182" spans="2:65" s="185" customFormat="1" ht="13.5" customHeight="1">
      <c r="B182" s="131"/>
      <c r="C182" s="143">
        <v>86</v>
      </c>
      <c r="D182" s="143" t="s">
        <v>126</v>
      </c>
      <c r="E182" s="161"/>
      <c r="F182" s="144" t="s">
        <v>350</v>
      </c>
      <c r="G182" s="145" t="s">
        <v>132</v>
      </c>
      <c r="H182" s="146">
        <v>4</v>
      </c>
      <c r="I182" s="147">
        <v>0</v>
      </c>
      <c r="J182" s="147">
        <f t="shared" si="40"/>
        <v>0</v>
      </c>
      <c r="K182" s="144"/>
      <c r="L182" s="28"/>
      <c r="M182" s="149"/>
      <c r="N182" s="150"/>
      <c r="O182" s="140"/>
      <c r="P182" s="140"/>
      <c r="Q182" s="140"/>
      <c r="R182" s="140"/>
      <c r="S182" s="140"/>
      <c r="T182" s="141"/>
      <c r="AR182" s="16"/>
      <c r="AT182" s="16"/>
      <c r="AU182" s="16"/>
      <c r="AY182" s="16"/>
      <c r="BE182" s="142"/>
      <c r="BF182" s="142"/>
      <c r="BG182" s="142"/>
      <c r="BH182" s="142"/>
      <c r="BI182" s="142"/>
      <c r="BJ182" s="16"/>
      <c r="BK182" s="142"/>
      <c r="BL182" s="16"/>
      <c r="BM182" s="16"/>
    </row>
    <row r="183" spans="2:65" s="185" customFormat="1" ht="16.5" customHeight="1">
      <c r="B183" s="131"/>
      <c r="C183" s="159">
        <v>87</v>
      </c>
      <c r="D183" s="132" t="s">
        <v>112</v>
      </c>
      <c r="E183" s="170"/>
      <c r="F183" s="176" t="s">
        <v>354</v>
      </c>
      <c r="G183" s="135" t="s">
        <v>132</v>
      </c>
      <c r="H183" s="136">
        <v>2</v>
      </c>
      <c r="I183" s="137">
        <v>0</v>
      </c>
      <c r="J183" s="137">
        <f t="shared" si="40"/>
        <v>0</v>
      </c>
      <c r="K183" s="144"/>
      <c r="L183" s="28"/>
      <c r="M183" s="149"/>
      <c r="N183" s="150"/>
      <c r="O183" s="140"/>
      <c r="P183" s="140"/>
      <c r="Q183" s="140"/>
      <c r="R183" s="140"/>
      <c r="S183" s="140"/>
      <c r="T183" s="141"/>
      <c r="AR183" s="16"/>
      <c r="AT183" s="16"/>
      <c r="AU183" s="16"/>
      <c r="AY183" s="16"/>
      <c r="BE183" s="142"/>
      <c r="BF183" s="142"/>
      <c r="BG183" s="142"/>
      <c r="BH183" s="142"/>
      <c r="BI183" s="142"/>
      <c r="BJ183" s="16"/>
      <c r="BK183" s="142"/>
      <c r="BL183" s="16"/>
      <c r="BM183" s="16"/>
    </row>
    <row r="184" spans="2:65" s="185" customFormat="1" ht="16.5" customHeight="1">
      <c r="B184" s="131"/>
      <c r="C184" s="143">
        <v>88</v>
      </c>
      <c r="D184" s="143" t="s">
        <v>126</v>
      </c>
      <c r="E184" s="161"/>
      <c r="F184" s="144" t="s">
        <v>353</v>
      </c>
      <c r="G184" s="145" t="s">
        <v>132</v>
      </c>
      <c r="H184" s="146">
        <v>2</v>
      </c>
      <c r="I184" s="147">
        <v>0</v>
      </c>
      <c r="J184" s="147">
        <f t="shared" si="40"/>
        <v>0</v>
      </c>
      <c r="K184" s="134"/>
      <c r="L184" s="28"/>
      <c r="M184" s="138" t="s">
        <v>5</v>
      </c>
      <c r="N184" s="139" t="s">
        <v>37</v>
      </c>
      <c r="O184" s="140">
        <v>8.6</v>
      </c>
      <c r="P184" s="140">
        <f t="shared" si="31"/>
        <v>17.2</v>
      </c>
      <c r="Q184" s="140">
        <v>0.5701</v>
      </c>
      <c r="R184" s="140">
        <f t="shared" si="32"/>
        <v>1.1402</v>
      </c>
      <c r="S184" s="140">
        <v>0</v>
      </c>
      <c r="T184" s="141">
        <f t="shared" si="33"/>
        <v>0</v>
      </c>
      <c r="AR184" s="16" t="s">
        <v>163</v>
      </c>
      <c r="AT184" s="16" t="s">
        <v>112</v>
      </c>
      <c r="AU184" s="16" t="s">
        <v>73</v>
      </c>
      <c r="AY184" s="16" t="s">
        <v>111</v>
      </c>
      <c r="BE184" s="142">
        <f t="shared" si="34"/>
        <v>0</v>
      </c>
      <c r="BF184" s="142">
        <f t="shared" si="35"/>
        <v>0</v>
      </c>
      <c r="BG184" s="142">
        <f t="shared" si="36"/>
        <v>0</v>
      </c>
      <c r="BH184" s="142">
        <f t="shared" si="37"/>
        <v>0</v>
      </c>
      <c r="BI184" s="142">
        <f t="shared" si="38"/>
        <v>0</v>
      </c>
      <c r="BJ184" s="16" t="s">
        <v>72</v>
      </c>
      <c r="BK184" s="142">
        <f t="shared" si="39"/>
        <v>0</v>
      </c>
      <c r="BL184" s="16" t="s">
        <v>163</v>
      </c>
      <c r="BM184" s="16" t="s">
        <v>215</v>
      </c>
    </row>
    <row r="185" spans="2:65" s="185" customFormat="1" ht="13.5" customHeight="1">
      <c r="B185" s="131"/>
      <c r="C185" s="143">
        <v>89</v>
      </c>
      <c r="D185" s="143" t="s">
        <v>126</v>
      </c>
      <c r="E185" s="157"/>
      <c r="F185" s="144" t="s">
        <v>355</v>
      </c>
      <c r="G185" s="145" t="s">
        <v>132</v>
      </c>
      <c r="H185" s="146">
        <v>3</v>
      </c>
      <c r="I185" s="147">
        <v>0</v>
      </c>
      <c r="J185" s="147">
        <f t="shared" si="40"/>
        <v>0</v>
      </c>
      <c r="K185" s="134"/>
      <c r="L185" s="28"/>
      <c r="M185" s="138"/>
      <c r="N185" s="139"/>
      <c r="O185" s="140"/>
      <c r="P185" s="140"/>
      <c r="Q185" s="140"/>
      <c r="R185" s="140"/>
      <c r="S185" s="140"/>
      <c r="T185" s="141"/>
      <c r="AR185" s="16"/>
      <c r="AT185" s="16"/>
      <c r="AU185" s="16"/>
      <c r="AY185" s="16"/>
      <c r="BE185" s="142"/>
      <c r="BF185" s="142"/>
      <c r="BG185" s="142"/>
      <c r="BH185" s="142"/>
      <c r="BI185" s="142"/>
      <c r="BJ185" s="16"/>
      <c r="BK185" s="142"/>
      <c r="BL185" s="16"/>
      <c r="BM185" s="16"/>
    </row>
    <row r="186" spans="2:65" s="185" customFormat="1" ht="16.5" customHeight="1">
      <c r="B186" s="131"/>
      <c r="C186" s="143">
        <v>90</v>
      </c>
      <c r="D186" s="143" t="s">
        <v>126</v>
      </c>
      <c r="E186" s="157"/>
      <c r="F186" s="144" t="s">
        <v>356</v>
      </c>
      <c r="G186" s="145" t="s">
        <v>132</v>
      </c>
      <c r="H186" s="146">
        <v>2</v>
      </c>
      <c r="I186" s="147">
        <v>0</v>
      </c>
      <c r="J186" s="147">
        <f t="shared" si="40"/>
        <v>0</v>
      </c>
      <c r="K186" s="134"/>
      <c r="L186" s="28"/>
      <c r="M186" s="138"/>
      <c r="N186" s="139"/>
      <c r="O186" s="140"/>
      <c r="P186" s="140"/>
      <c r="Q186" s="140"/>
      <c r="R186" s="140"/>
      <c r="S186" s="140"/>
      <c r="T186" s="141"/>
      <c r="AR186" s="16"/>
      <c r="AT186" s="16"/>
      <c r="AU186" s="16"/>
      <c r="AY186" s="16"/>
      <c r="BE186" s="142"/>
      <c r="BF186" s="142"/>
      <c r="BG186" s="142"/>
      <c r="BH186" s="142"/>
      <c r="BI186" s="142"/>
      <c r="BJ186" s="16"/>
      <c r="BK186" s="142"/>
      <c r="BL186" s="16"/>
      <c r="BM186" s="16"/>
    </row>
    <row r="187" spans="2:65" s="185" customFormat="1" ht="13.5" customHeight="1">
      <c r="B187" s="131"/>
      <c r="C187" s="143">
        <v>91</v>
      </c>
      <c r="D187" s="143" t="s">
        <v>126</v>
      </c>
      <c r="E187" s="157"/>
      <c r="F187" s="144" t="s">
        <v>357</v>
      </c>
      <c r="G187" s="145" t="s">
        <v>132</v>
      </c>
      <c r="H187" s="146">
        <v>1</v>
      </c>
      <c r="I187" s="147">
        <v>0</v>
      </c>
      <c r="J187" s="147">
        <f t="shared" si="40"/>
        <v>0</v>
      </c>
      <c r="K187" s="134"/>
      <c r="L187" s="28"/>
      <c r="M187" s="138"/>
      <c r="N187" s="139"/>
      <c r="O187" s="140"/>
      <c r="P187" s="140"/>
      <c r="Q187" s="140"/>
      <c r="R187" s="140"/>
      <c r="S187" s="140"/>
      <c r="T187" s="141"/>
      <c r="AR187" s="16"/>
      <c r="AT187" s="16"/>
      <c r="AU187" s="16"/>
      <c r="AY187" s="16"/>
      <c r="BE187" s="142"/>
      <c r="BF187" s="142"/>
      <c r="BG187" s="142"/>
      <c r="BH187" s="142"/>
      <c r="BI187" s="142"/>
      <c r="BJ187" s="16"/>
      <c r="BK187" s="142"/>
      <c r="BL187" s="16"/>
      <c r="BM187" s="16"/>
    </row>
    <row r="188" spans="2:65" s="185" customFormat="1" ht="16.5" customHeight="1">
      <c r="B188" s="131"/>
      <c r="C188" s="143">
        <v>92</v>
      </c>
      <c r="D188" s="143" t="s">
        <v>126</v>
      </c>
      <c r="E188" s="161"/>
      <c r="F188" s="144" t="s">
        <v>358</v>
      </c>
      <c r="G188" s="145" t="s">
        <v>132</v>
      </c>
      <c r="H188" s="146">
        <v>1</v>
      </c>
      <c r="I188" s="147">
        <v>0</v>
      </c>
      <c r="J188" s="147">
        <f t="shared" si="40"/>
        <v>0</v>
      </c>
      <c r="K188" s="134"/>
      <c r="L188" s="28"/>
      <c r="M188" s="138"/>
      <c r="N188" s="139"/>
      <c r="O188" s="140"/>
      <c r="P188" s="140"/>
      <c r="Q188" s="140"/>
      <c r="R188" s="140"/>
      <c r="S188" s="140"/>
      <c r="T188" s="141"/>
      <c r="AR188" s="16"/>
      <c r="AT188" s="16"/>
      <c r="AU188" s="16"/>
      <c r="AY188" s="16"/>
      <c r="BE188" s="142"/>
      <c r="BF188" s="142"/>
      <c r="BG188" s="142"/>
      <c r="BH188" s="142"/>
      <c r="BI188" s="142"/>
      <c r="BJ188" s="16"/>
      <c r="BK188" s="142"/>
      <c r="BL188" s="16"/>
      <c r="BM188" s="16"/>
    </row>
    <row r="189" spans="2:65" s="185" customFormat="1" ht="16.5" customHeight="1">
      <c r="B189" s="131"/>
      <c r="C189" s="143">
        <v>93</v>
      </c>
      <c r="D189" s="143" t="s">
        <v>126</v>
      </c>
      <c r="E189" s="161"/>
      <c r="F189" s="144" t="s">
        <v>359</v>
      </c>
      <c r="G189" s="145" t="s">
        <v>132</v>
      </c>
      <c r="H189" s="146">
        <v>11</v>
      </c>
      <c r="I189" s="147">
        <v>0</v>
      </c>
      <c r="J189" s="147">
        <f t="shared" si="40"/>
        <v>0</v>
      </c>
      <c r="K189" s="134"/>
      <c r="L189" s="28"/>
      <c r="M189" s="138"/>
      <c r="N189" s="139"/>
      <c r="O189" s="140"/>
      <c r="P189" s="140"/>
      <c r="Q189" s="140"/>
      <c r="R189" s="140"/>
      <c r="S189" s="140"/>
      <c r="T189" s="141"/>
      <c r="AR189" s="16"/>
      <c r="AT189" s="16"/>
      <c r="AU189" s="16"/>
      <c r="AY189" s="16"/>
      <c r="BE189" s="142"/>
      <c r="BF189" s="142"/>
      <c r="BG189" s="142"/>
      <c r="BH189" s="142"/>
      <c r="BI189" s="142"/>
      <c r="BJ189" s="16"/>
      <c r="BK189" s="142"/>
      <c r="BL189" s="16"/>
      <c r="BM189" s="16"/>
    </row>
    <row r="190" spans="2:65" s="185" customFormat="1" ht="16.5" customHeight="1">
      <c r="B190" s="131"/>
      <c r="C190" s="143">
        <v>94</v>
      </c>
      <c r="D190" s="143" t="s">
        <v>126</v>
      </c>
      <c r="E190" s="172"/>
      <c r="F190" s="144" t="s">
        <v>360</v>
      </c>
      <c r="G190" s="145" t="s">
        <v>132</v>
      </c>
      <c r="H190" s="146">
        <v>2</v>
      </c>
      <c r="I190" s="147">
        <v>0</v>
      </c>
      <c r="J190" s="147">
        <f aca="true" t="shared" si="42" ref="J190">ROUND(I190*H190,2)</f>
        <v>0</v>
      </c>
      <c r="K190" s="134"/>
      <c r="L190" s="28"/>
      <c r="M190" s="138"/>
      <c r="N190" s="139"/>
      <c r="O190" s="140"/>
      <c r="P190" s="140"/>
      <c r="Q190" s="140"/>
      <c r="R190" s="140"/>
      <c r="S190" s="140"/>
      <c r="T190" s="141"/>
      <c r="AR190" s="16"/>
      <c r="AT190" s="16"/>
      <c r="AU190" s="16"/>
      <c r="AY190" s="16"/>
      <c r="BE190" s="142"/>
      <c r="BF190" s="142"/>
      <c r="BG190" s="142"/>
      <c r="BH190" s="142"/>
      <c r="BI190" s="142"/>
      <c r="BJ190" s="16"/>
      <c r="BK190" s="142"/>
      <c r="BL190" s="16"/>
      <c r="BM190" s="16"/>
    </row>
    <row r="191" spans="2:65" s="185" customFormat="1" ht="16.5" customHeight="1">
      <c r="B191" s="131"/>
      <c r="C191" s="159">
        <v>95</v>
      </c>
      <c r="D191" s="132" t="s">
        <v>112</v>
      </c>
      <c r="E191" s="172"/>
      <c r="F191" s="176" t="s">
        <v>361</v>
      </c>
      <c r="G191" s="135" t="s">
        <v>132</v>
      </c>
      <c r="H191" s="136">
        <v>4</v>
      </c>
      <c r="I191" s="137">
        <v>0</v>
      </c>
      <c r="J191" s="137">
        <f t="shared" si="40"/>
        <v>0</v>
      </c>
      <c r="K191" s="144"/>
      <c r="L191" s="28"/>
      <c r="M191" s="149" t="s">
        <v>5</v>
      </c>
      <c r="N191" s="150" t="s">
        <v>37</v>
      </c>
      <c r="O191" s="140">
        <v>0</v>
      </c>
      <c r="P191" s="140">
        <f t="shared" si="31"/>
        <v>0</v>
      </c>
      <c r="Q191" s="140">
        <v>0</v>
      </c>
      <c r="R191" s="140">
        <f t="shared" si="32"/>
        <v>0</v>
      </c>
      <c r="S191" s="140">
        <v>0</v>
      </c>
      <c r="T191" s="141">
        <f t="shared" si="33"/>
        <v>0</v>
      </c>
      <c r="AR191" s="16" t="s">
        <v>190</v>
      </c>
      <c r="AT191" s="16" t="s">
        <v>126</v>
      </c>
      <c r="AU191" s="16" t="s">
        <v>73</v>
      </c>
      <c r="AY191" s="16" t="s">
        <v>111</v>
      </c>
      <c r="BE191" s="142">
        <f t="shared" si="34"/>
        <v>0</v>
      </c>
      <c r="BF191" s="142">
        <f t="shared" si="35"/>
        <v>0</v>
      </c>
      <c r="BG191" s="142">
        <f t="shared" si="36"/>
        <v>0</v>
      </c>
      <c r="BH191" s="142">
        <f t="shared" si="37"/>
        <v>0</v>
      </c>
      <c r="BI191" s="142">
        <f t="shared" si="38"/>
        <v>0</v>
      </c>
      <c r="BJ191" s="16" t="s">
        <v>72</v>
      </c>
      <c r="BK191" s="142">
        <f t="shared" si="39"/>
        <v>0</v>
      </c>
      <c r="BL191" s="16" t="s">
        <v>163</v>
      </c>
      <c r="BM191" s="16" t="s">
        <v>218</v>
      </c>
    </row>
    <row r="192" spans="2:63" s="7" customFormat="1" ht="29.85" customHeight="1">
      <c r="B192" s="119"/>
      <c r="D192" s="120" t="s">
        <v>65</v>
      </c>
      <c r="E192" s="173" t="s">
        <v>219</v>
      </c>
      <c r="F192" s="129" t="s">
        <v>220</v>
      </c>
      <c r="J192" s="130">
        <f>SUM(J193:J203)</f>
        <v>0</v>
      </c>
      <c r="L192" s="119"/>
      <c r="M192" s="123"/>
      <c r="N192" s="124"/>
      <c r="O192" s="124"/>
      <c r="P192" s="125">
        <f>SUM(P193:P203)</f>
        <v>10.05</v>
      </c>
      <c r="Q192" s="124"/>
      <c r="R192" s="125">
        <f>SUM(R193:R203)</f>
        <v>0</v>
      </c>
      <c r="S192" s="124"/>
      <c r="T192" s="126">
        <f>SUM(T193:T203)</f>
        <v>0</v>
      </c>
      <c r="AR192" s="120" t="s">
        <v>115</v>
      </c>
      <c r="AT192" s="127" t="s">
        <v>65</v>
      </c>
      <c r="AU192" s="127" t="s">
        <v>72</v>
      </c>
      <c r="AY192" s="120" t="s">
        <v>111</v>
      </c>
      <c r="BK192" s="128">
        <f>SUM(BK193:BK203)</f>
        <v>0</v>
      </c>
    </row>
    <row r="193" spans="2:65" s="185" customFormat="1" ht="15.75" customHeight="1">
      <c r="B193" s="131"/>
      <c r="C193" s="132">
        <v>96</v>
      </c>
      <c r="D193" s="132" t="s">
        <v>112</v>
      </c>
      <c r="E193" s="161"/>
      <c r="F193" s="134" t="s">
        <v>425</v>
      </c>
      <c r="G193" s="191" t="s">
        <v>113</v>
      </c>
      <c r="H193" s="163">
        <v>5</v>
      </c>
      <c r="I193" s="137">
        <v>0</v>
      </c>
      <c r="J193" s="137">
        <f aca="true" t="shared" si="43" ref="J193:J199">ROUND(I193*H193,2)</f>
        <v>0</v>
      </c>
      <c r="K193" s="134"/>
      <c r="L193" s="28"/>
      <c r="M193" s="138" t="s">
        <v>5</v>
      </c>
      <c r="N193" s="139" t="s">
        <v>37</v>
      </c>
      <c r="O193" s="140">
        <v>1.732</v>
      </c>
      <c r="P193" s="140">
        <f aca="true" t="shared" si="44" ref="P193:P199">O193*H193</f>
        <v>8.66</v>
      </c>
      <c r="Q193" s="140">
        <v>0</v>
      </c>
      <c r="R193" s="140">
        <f aca="true" t="shared" si="45" ref="R193:R199">Q193*H193</f>
        <v>0</v>
      </c>
      <c r="S193" s="140">
        <v>0</v>
      </c>
      <c r="T193" s="141">
        <f aca="true" t="shared" si="46" ref="T193:T199">S193*H193</f>
        <v>0</v>
      </c>
      <c r="AR193" s="16" t="s">
        <v>163</v>
      </c>
      <c r="AT193" s="16" t="s">
        <v>112</v>
      </c>
      <c r="AU193" s="16" t="s">
        <v>73</v>
      </c>
      <c r="AY193" s="16" t="s">
        <v>111</v>
      </c>
      <c r="BE193" s="142">
        <f aca="true" t="shared" si="47" ref="BE193:BE199">IF(N193="základní",J193,0)</f>
        <v>0</v>
      </c>
      <c r="BF193" s="142">
        <f aca="true" t="shared" si="48" ref="BF193:BF199">IF(N193="snížená",J193,0)</f>
        <v>0</v>
      </c>
      <c r="BG193" s="142">
        <f aca="true" t="shared" si="49" ref="BG193:BG199">IF(N193="zákl. přenesená",J193,0)</f>
        <v>0</v>
      </c>
      <c r="BH193" s="142">
        <f aca="true" t="shared" si="50" ref="BH193:BH199">IF(N193="sníž. přenesená",J193,0)</f>
        <v>0</v>
      </c>
      <c r="BI193" s="142">
        <f aca="true" t="shared" si="51" ref="BI193:BI199">IF(N193="nulová",J193,0)</f>
        <v>0</v>
      </c>
      <c r="BJ193" s="16" t="s">
        <v>72</v>
      </c>
      <c r="BK193" s="142">
        <f aca="true" t="shared" si="52" ref="BK193:BK199">ROUND(I193*H193,2)</f>
        <v>0</v>
      </c>
      <c r="BL193" s="16" t="s">
        <v>163</v>
      </c>
      <c r="BM193" s="16" t="s">
        <v>223</v>
      </c>
    </row>
    <row r="194" spans="2:65" s="185" customFormat="1" ht="15.75" customHeight="1">
      <c r="B194" s="131"/>
      <c r="C194" s="132">
        <v>97</v>
      </c>
      <c r="D194" s="132" t="s">
        <v>112</v>
      </c>
      <c r="E194" s="161"/>
      <c r="F194" s="134" t="s">
        <v>426</v>
      </c>
      <c r="G194" s="191" t="s">
        <v>117</v>
      </c>
      <c r="H194" s="163">
        <v>10</v>
      </c>
      <c r="I194" s="137">
        <v>0</v>
      </c>
      <c r="J194" s="137">
        <f t="shared" si="43"/>
        <v>0</v>
      </c>
      <c r="K194" s="134"/>
      <c r="L194" s="171"/>
      <c r="M194" s="138"/>
      <c r="N194" s="139"/>
      <c r="O194" s="140"/>
      <c r="P194" s="140"/>
      <c r="Q194" s="140"/>
      <c r="R194" s="140"/>
      <c r="S194" s="140"/>
      <c r="T194" s="141"/>
      <c r="AR194" s="16"/>
      <c r="AT194" s="16"/>
      <c r="AU194" s="16"/>
      <c r="AY194" s="16"/>
      <c r="BE194" s="142"/>
      <c r="BF194" s="142"/>
      <c r="BG194" s="142"/>
      <c r="BH194" s="142"/>
      <c r="BI194" s="142"/>
      <c r="BJ194" s="16"/>
      <c r="BK194" s="142"/>
      <c r="BL194" s="16"/>
      <c r="BM194" s="16"/>
    </row>
    <row r="195" spans="2:65" s="189" customFormat="1" ht="15.75" customHeight="1">
      <c r="B195" s="131"/>
      <c r="C195" s="132">
        <v>98</v>
      </c>
      <c r="D195" s="132" t="s">
        <v>112</v>
      </c>
      <c r="E195" s="161"/>
      <c r="F195" s="154" t="s">
        <v>439</v>
      </c>
      <c r="G195" s="191" t="s">
        <v>117</v>
      </c>
      <c r="H195" s="163">
        <v>24</v>
      </c>
      <c r="I195" s="137">
        <v>0</v>
      </c>
      <c r="J195" s="137">
        <f t="shared" si="43"/>
        <v>0</v>
      </c>
      <c r="K195" s="134"/>
      <c r="L195" s="171"/>
      <c r="M195" s="138"/>
      <c r="N195" s="139"/>
      <c r="O195" s="140"/>
      <c r="P195" s="140"/>
      <c r="Q195" s="140"/>
      <c r="R195" s="140"/>
      <c r="S195" s="140"/>
      <c r="T195" s="141"/>
      <c r="AR195" s="16"/>
      <c r="AT195" s="16"/>
      <c r="AU195" s="16"/>
      <c r="AY195" s="16"/>
      <c r="BE195" s="142"/>
      <c r="BF195" s="142"/>
      <c r="BG195" s="142"/>
      <c r="BH195" s="142"/>
      <c r="BI195" s="142"/>
      <c r="BJ195" s="16"/>
      <c r="BK195" s="142"/>
      <c r="BL195" s="16"/>
      <c r="BM195" s="16"/>
    </row>
    <row r="196" spans="2:65" s="189" customFormat="1" ht="15.75" customHeight="1">
      <c r="B196" s="131"/>
      <c r="C196" s="158">
        <v>99</v>
      </c>
      <c r="D196" s="143" t="s">
        <v>126</v>
      </c>
      <c r="E196" s="161"/>
      <c r="F196" s="144" t="s">
        <v>438</v>
      </c>
      <c r="G196" s="145" t="s">
        <v>117</v>
      </c>
      <c r="H196" s="146">
        <v>24</v>
      </c>
      <c r="I196" s="147">
        <v>0</v>
      </c>
      <c r="J196" s="147">
        <f t="shared" si="43"/>
        <v>0</v>
      </c>
      <c r="K196" s="134"/>
      <c r="L196" s="171"/>
      <c r="M196" s="138"/>
      <c r="N196" s="139"/>
      <c r="O196" s="140"/>
      <c r="P196" s="140"/>
      <c r="Q196" s="140"/>
      <c r="R196" s="140"/>
      <c r="S196" s="140"/>
      <c r="T196" s="141"/>
      <c r="AR196" s="16"/>
      <c r="AT196" s="16"/>
      <c r="AU196" s="16"/>
      <c r="AY196" s="16"/>
      <c r="BE196" s="142"/>
      <c r="BF196" s="142"/>
      <c r="BG196" s="142"/>
      <c r="BH196" s="142"/>
      <c r="BI196" s="142"/>
      <c r="BJ196" s="16"/>
      <c r="BK196" s="142"/>
      <c r="BL196" s="16"/>
      <c r="BM196" s="16"/>
    </row>
    <row r="197" spans="2:65" s="189" customFormat="1" ht="15.75" customHeight="1">
      <c r="B197" s="131"/>
      <c r="C197" s="132">
        <v>100</v>
      </c>
      <c r="D197" s="132" t="s">
        <v>112</v>
      </c>
      <c r="E197" s="161"/>
      <c r="F197" s="154" t="s">
        <v>441</v>
      </c>
      <c r="G197" s="191" t="s">
        <v>117</v>
      </c>
      <c r="H197" s="163">
        <v>25</v>
      </c>
      <c r="I197" s="137">
        <v>0</v>
      </c>
      <c r="J197" s="137">
        <f t="shared" si="43"/>
        <v>0</v>
      </c>
      <c r="K197" s="134"/>
      <c r="L197" s="171"/>
      <c r="M197" s="138"/>
      <c r="N197" s="139"/>
      <c r="O197" s="140"/>
      <c r="P197" s="140"/>
      <c r="Q197" s="140"/>
      <c r="R197" s="140"/>
      <c r="S197" s="140"/>
      <c r="T197" s="141"/>
      <c r="AR197" s="16"/>
      <c r="AT197" s="16"/>
      <c r="AU197" s="16"/>
      <c r="AY197" s="16"/>
      <c r="BE197" s="142"/>
      <c r="BF197" s="142"/>
      <c r="BG197" s="142"/>
      <c r="BH197" s="142"/>
      <c r="BI197" s="142"/>
      <c r="BJ197" s="16"/>
      <c r="BK197" s="142"/>
      <c r="BL197" s="16"/>
      <c r="BM197" s="16"/>
    </row>
    <row r="198" spans="2:65" s="189" customFormat="1" ht="15.75" customHeight="1">
      <c r="B198" s="131"/>
      <c r="C198" s="158">
        <v>101</v>
      </c>
      <c r="D198" s="143" t="s">
        <v>126</v>
      </c>
      <c r="E198" s="161"/>
      <c r="F198" s="144" t="s">
        <v>440</v>
      </c>
      <c r="G198" s="145" t="s">
        <v>117</v>
      </c>
      <c r="H198" s="146">
        <v>25</v>
      </c>
      <c r="I198" s="147">
        <v>0</v>
      </c>
      <c r="J198" s="147">
        <f t="shared" si="43"/>
        <v>0</v>
      </c>
      <c r="K198" s="134"/>
      <c r="L198" s="171"/>
      <c r="M198" s="138"/>
      <c r="N198" s="139"/>
      <c r="O198" s="140"/>
      <c r="P198" s="140"/>
      <c r="Q198" s="140"/>
      <c r="R198" s="140"/>
      <c r="S198" s="140"/>
      <c r="T198" s="141"/>
      <c r="AR198" s="16"/>
      <c r="AT198" s="16"/>
      <c r="AU198" s="16"/>
      <c r="AY198" s="16"/>
      <c r="BE198" s="142"/>
      <c r="BF198" s="142"/>
      <c r="BG198" s="142"/>
      <c r="BH198" s="142"/>
      <c r="BI198" s="142"/>
      <c r="BJ198" s="16"/>
      <c r="BK198" s="142"/>
      <c r="BL198" s="16"/>
      <c r="BM198" s="16"/>
    </row>
    <row r="199" spans="2:65" s="185" customFormat="1" ht="16.5" customHeight="1">
      <c r="B199" s="131"/>
      <c r="C199" s="132">
        <v>102</v>
      </c>
      <c r="D199" s="132" t="s">
        <v>112</v>
      </c>
      <c r="E199" s="161"/>
      <c r="F199" s="154" t="s">
        <v>427</v>
      </c>
      <c r="G199" s="135" t="s">
        <v>117</v>
      </c>
      <c r="H199" s="163">
        <v>10</v>
      </c>
      <c r="I199" s="137">
        <v>0</v>
      </c>
      <c r="J199" s="137">
        <f t="shared" si="43"/>
        <v>0</v>
      </c>
      <c r="K199" s="134"/>
      <c r="L199" s="28"/>
      <c r="M199" s="138" t="s">
        <v>5</v>
      </c>
      <c r="N199" s="139" t="s">
        <v>37</v>
      </c>
      <c r="O199" s="140">
        <v>0.139</v>
      </c>
      <c r="P199" s="140">
        <f t="shared" si="44"/>
        <v>1.3900000000000001</v>
      </c>
      <c r="Q199" s="140">
        <v>0</v>
      </c>
      <c r="R199" s="140">
        <f t="shared" si="45"/>
        <v>0</v>
      </c>
      <c r="S199" s="140">
        <v>0</v>
      </c>
      <c r="T199" s="141">
        <f t="shared" si="46"/>
        <v>0</v>
      </c>
      <c r="AR199" s="16" t="s">
        <v>163</v>
      </c>
      <c r="AT199" s="16" t="s">
        <v>112</v>
      </c>
      <c r="AU199" s="16" t="s">
        <v>73</v>
      </c>
      <c r="AY199" s="16" t="s">
        <v>111</v>
      </c>
      <c r="BE199" s="142">
        <f t="shared" si="47"/>
        <v>0</v>
      </c>
      <c r="BF199" s="142">
        <f t="shared" si="48"/>
        <v>0</v>
      </c>
      <c r="BG199" s="142">
        <f t="shared" si="49"/>
        <v>0</v>
      </c>
      <c r="BH199" s="142">
        <f t="shared" si="50"/>
        <v>0</v>
      </c>
      <c r="BI199" s="142">
        <f t="shared" si="51"/>
        <v>0</v>
      </c>
      <c r="BJ199" s="16" t="s">
        <v>72</v>
      </c>
      <c r="BK199" s="142">
        <f t="shared" si="52"/>
        <v>0</v>
      </c>
      <c r="BL199" s="16" t="s">
        <v>163</v>
      </c>
      <c r="BM199" s="16" t="s">
        <v>227</v>
      </c>
    </row>
    <row r="200" spans="2:65" s="185" customFormat="1" ht="16.5" customHeight="1">
      <c r="B200" s="131"/>
      <c r="C200" s="132">
        <v>103</v>
      </c>
      <c r="D200" s="132" t="s">
        <v>112</v>
      </c>
      <c r="E200" s="163"/>
      <c r="F200" s="194" t="s">
        <v>428</v>
      </c>
      <c r="G200" s="191" t="s">
        <v>113</v>
      </c>
      <c r="H200" s="163">
        <v>5</v>
      </c>
      <c r="I200" s="137">
        <v>0</v>
      </c>
      <c r="J200" s="137">
        <f>I200*H200</f>
        <v>0</v>
      </c>
      <c r="K200" s="134"/>
      <c r="L200" s="28"/>
      <c r="M200" s="138"/>
      <c r="N200" s="139"/>
      <c r="O200" s="140"/>
      <c r="P200" s="140"/>
      <c r="Q200" s="140"/>
      <c r="R200" s="140"/>
      <c r="S200" s="140"/>
      <c r="T200" s="141"/>
      <c r="AR200" s="16"/>
      <c r="AT200" s="16"/>
      <c r="AU200" s="16"/>
      <c r="AY200" s="16"/>
      <c r="BE200" s="142"/>
      <c r="BF200" s="142"/>
      <c r="BG200" s="142"/>
      <c r="BH200" s="142"/>
      <c r="BI200" s="142"/>
      <c r="BJ200" s="16"/>
      <c r="BK200" s="142"/>
      <c r="BL200" s="16"/>
      <c r="BM200" s="16"/>
    </row>
    <row r="201" spans="2:65" s="185" customFormat="1" ht="17.25" customHeight="1">
      <c r="B201" s="131"/>
      <c r="C201" s="132">
        <v>104</v>
      </c>
      <c r="D201" s="132" t="s">
        <v>112</v>
      </c>
      <c r="E201" s="161"/>
      <c r="F201" s="154" t="s">
        <v>429</v>
      </c>
      <c r="G201" s="191" t="s">
        <v>113</v>
      </c>
      <c r="H201" s="163">
        <v>5</v>
      </c>
      <c r="I201" s="137">
        <v>0</v>
      </c>
      <c r="J201" s="137">
        <f aca="true" t="shared" si="53" ref="J201:J203">ROUND(I201*H201,2)</f>
        <v>0</v>
      </c>
      <c r="K201" s="134"/>
      <c r="L201" s="171"/>
      <c r="M201" s="138"/>
      <c r="N201" s="139"/>
      <c r="O201" s="140"/>
      <c r="P201" s="140"/>
      <c r="Q201" s="140"/>
      <c r="R201" s="140"/>
      <c r="S201" s="140"/>
      <c r="T201" s="141"/>
      <c r="AR201" s="16"/>
      <c r="AT201" s="16"/>
      <c r="AU201" s="16"/>
      <c r="AY201" s="16"/>
      <c r="BE201" s="142"/>
      <c r="BF201" s="142"/>
      <c r="BG201" s="142"/>
      <c r="BH201" s="142"/>
      <c r="BI201" s="142"/>
      <c r="BJ201" s="16"/>
      <c r="BK201" s="142"/>
      <c r="BL201" s="16"/>
      <c r="BM201" s="16"/>
    </row>
    <row r="202" spans="2:65" s="185" customFormat="1" ht="16.5" customHeight="1">
      <c r="B202" s="131"/>
      <c r="C202" s="132">
        <v>105</v>
      </c>
      <c r="D202" s="132" t="s">
        <v>112</v>
      </c>
      <c r="E202" s="133"/>
      <c r="F202" s="154" t="s">
        <v>430</v>
      </c>
      <c r="G202" s="191" t="s">
        <v>113</v>
      </c>
      <c r="H202" s="136">
        <v>5</v>
      </c>
      <c r="I202" s="137">
        <v>0</v>
      </c>
      <c r="J202" s="137">
        <f t="shared" si="53"/>
        <v>0</v>
      </c>
      <c r="K202" s="134"/>
      <c r="L202" s="171"/>
      <c r="M202" s="138"/>
      <c r="N202" s="139"/>
      <c r="O202" s="140"/>
      <c r="P202" s="140"/>
      <c r="Q202" s="140"/>
      <c r="R202" s="140"/>
      <c r="S202" s="140"/>
      <c r="T202" s="141"/>
      <c r="AR202" s="16"/>
      <c r="AT202" s="16"/>
      <c r="AU202" s="16"/>
      <c r="AY202" s="16"/>
      <c r="BE202" s="142"/>
      <c r="BF202" s="142"/>
      <c r="BG202" s="142"/>
      <c r="BH202" s="142"/>
      <c r="BI202" s="142"/>
      <c r="BJ202" s="16"/>
      <c r="BK202" s="142"/>
      <c r="BL202" s="16"/>
      <c r="BM202" s="16"/>
    </row>
    <row r="203" spans="2:65" s="185" customFormat="1" ht="16.5" customHeight="1">
      <c r="B203" s="131"/>
      <c r="C203" s="132">
        <v>106</v>
      </c>
      <c r="D203" s="132" t="s">
        <v>112</v>
      </c>
      <c r="E203" s="133"/>
      <c r="F203" s="154" t="s">
        <v>431</v>
      </c>
      <c r="G203" s="191" t="s">
        <v>257</v>
      </c>
      <c r="H203" s="136">
        <v>1</v>
      </c>
      <c r="I203" s="137">
        <v>0</v>
      </c>
      <c r="J203" s="137">
        <f t="shared" si="53"/>
        <v>0</v>
      </c>
      <c r="K203" s="134"/>
      <c r="L203" s="171"/>
      <c r="M203" s="138"/>
      <c r="N203" s="139"/>
      <c r="O203" s="140"/>
      <c r="P203" s="140"/>
      <c r="Q203" s="140"/>
      <c r="R203" s="140"/>
      <c r="S203" s="140"/>
      <c r="T203" s="141"/>
      <c r="AR203" s="16"/>
      <c r="AT203" s="16"/>
      <c r="AU203" s="16"/>
      <c r="AY203" s="16"/>
      <c r="BE203" s="142"/>
      <c r="BF203" s="142"/>
      <c r="BG203" s="142"/>
      <c r="BH203" s="142"/>
      <c r="BI203" s="142"/>
      <c r="BJ203" s="16"/>
      <c r="BK203" s="142"/>
      <c r="BL203" s="16"/>
      <c r="BM203" s="16"/>
    </row>
    <row r="204" spans="2:12" s="185" customFormat="1" ht="6.95" customHeight="1">
      <c r="B204" s="37"/>
      <c r="C204" s="38"/>
      <c r="D204" s="38"/>
      <c r="E204" s="38"/>
      <c r="F204" s="38"/>
      <c r="G204" s="38"/>
      <c r="H204" s="38"/>
      <c r="I204" s="415"/>
      <c r="J204" s="38"/>
      <c r="K204" s="38"/>
      <c r="L204" s="28"/>
    </row>
    <row r="207" spans="5:6" ht="15" customHeight="1">
      <c r="E207" s="164"/>
      <c r="F207" s="165"/>
    </row>
    <row r="208" spans="5:6" ht="15" customHeight="1">
      <c r="E208" s="166"/>
      <c r="F208" s="167"/>
    </row>
    <row r="209" spans="5:6" ht="15" customHeight="1">
      <c r="E209" s="164"/>
      <c r="F209" s="165"/>
    </row>
    <row r="210" spans="5:6" ht="15" customHeight="1">
      <c r="E210" s="164"/>
      <c r="F210" s="165"/>
    </row>
    <row r="211" spans="5:6" ht="15" customHeight="1">
      <c r="E211" s="164"/>
      <c r="F211" s="168"/>
    </row>
    <row r="212" spans="5:6" ht="15" customHeight="1">
      <c r="E212" s="164"/>
      <c r="F212" s="165"/>
    </row>
    <row r="213" spans="5:6" ht="15" customHeight="1">
      <c r="E213" s="164"/>
      <c r="F213" s="165"/>
    </row>
    <row r="214" spans="5:6" ht="15" customHeight="1">
      <c r="E214" s="164"/>
      <c r="F214" s="165"/>
    </row>
    <row r="215" spans="5:6" ht="15" customHeight="1">
      <c r="E215" s="164"/>
      <c r="F215" s="165"/>
    </row>
    <row r="216" spans="5:6" ht="15" customHeight="1">
      <c r="E216" s="164"/>
      <c r="F216" s="165"/>
    </row>
    <row r="217" spans="5:6" ht="15" customHeight="1">
      <c r="E217" s="164"/>
      <c r="F217" s="165"/>
    </row>
    <row r="218" spans="5:6" ht="15" customHeight="1">
      <c r="E218" s="164"/>
      <c r="F218" s="165"/>
    </row>
    <row r="219" spans="5:6" ht="15" customHeight="1">
      <c r="E219" s="164"/>
      <c r="F219" s="165"/>
    </row>
    <row r="220" spans="5:6" ht="15" customHeight="1">
      <c r="E220" s="164"/>
      <c r="F220" s="165"/>
    </row>
    <row r="221" spans="5:6" ht="15" customHeight="1">
      <c r="E221" s="164"/>
      <c r="F221" s="168"/>
    </row>
    <row r="222" spans="5:6" ht="15" customHeight="1">
      <c r="E222" s="164"/>
      <c r="F222" s="165"/>
    </row>
    <row r="223" spans="5:6" ht="15" customHeight="1">
      <c r="E223" s="164"/>
      <c r="F223" s="168"/>
    </row>
    <row r="224" spans="5:6" ht="15" customHeight="1">
      <c r="E224" s="164"/>
      <c r="F224" s="165"/>
    </row>
    <row r="225" spans="5:6" ht="15" customHeight="1">
      <c r="E225" s="164"/>
      <c r="F225" s="165"/>
    </row>
    <row r="226" spans="5:6" ht="15" customHeight="1">
      <c r="E226" s="164"/>
      <c r="F226" s="165"/>
    </row>
    <row r="227" spans="5:6" ht="15" customHeight="1">
      <c r="E227" s="164"/>
      <c r="F227" s="165"/>
    </row>
    <row r="228" spans="5:6" ht="15" customHeight="1">
      <c r="E228" s="164"/>
      <c r="F228" s="165"/>
    </row>
    <row r="229" spans="5:6" ht="15" customHeight="1">
      <c r="E229" s="164"/>
      <c r="F229" s="168"/>
    </row>
    <row r="230" spans="5:6" ht="15" customHeight="1">
      <c r="E230" s="164"/>
      <c r="F230" s="165"/>
    </row>
    <row r="231" spans="5:6" ht="15" customHeight="1">
      <c r="E231" s="164"/>
      <c r="F231" s="165"/>
    </row>
    <row r="232" spans="5:6" ht="15" customHeight="1">
      <c r="E232" s="164"/>
      <c r="F232" s="165"/>
    </row>
    <row r="233" spans="5:6" ht="15" customHeight="1">
      <c r="E233" s="164"/>
      <c r="F233" s="165"/>
    </row>
    <row r="234" spans="5:6" ht="15" customHeight="1">
      <c r="E234" s="164"/>
      <c r="F234" s="165"/>
    </row>
    <row r="235" spans="5:6" ht="15" customHeight="1">
      <c r="E235" s="164"/>
      <c r="F235" s="165"/>
    </row>
    <row r="236" spans="5:6" ht="15" customHeight="1">
      <c r="E236" s="164"/>
      <c r="F236" s="165"/>
    </row>
    <row r="237" spans="5:6" ht="15" customHeight="1">
      <c r="E237" s="164"/>
      <c r="F237" s="165"/>
    </row>
    <row r="238" spans="5:6" ht="15" customHeight="1">
      <c r="E238" s="164"/>
      <c r="F238" s="165"/>
    </row>
    <row r="239" spans="5:6" ht="15" customHeight="1">
      <c r="E239" s="164"/>
      <c r="F239" s="165"/>
    </row>
    <row r="240" spans="5:6" ht="15" customHeight="1">
      <c r="E240" s="164"/>
      <c r="F240" s="165"/>
    </row>
    <row r="241" spans="5:6" ht="15" customHeight="1">
      <c r="E241" s="164"/>
      <c r="F241" s="165"/>
    </row>
  </sheetData>
  <sheetProtection password="E446" sheet="1" objects="1" scenarios="1"/>
  <autoFilter ref="C81:K203"/>
  <mergeCells count="10">
    <mergeCell ref="E47:H47"/>
    <mergeCell ref="J51:J52"/>
    <mergeCell ref="E72:H72"/>
    <mergeCell ref="E74:H74"/>
    <mergeCell ref="G1:H1"/>
    <mergeCell ref="L2:V2"/>
    <mergeCell ref="E7:H7"/>
    <mergeCell ref="E9:H9"/>
    <mergeCell ref="E24:H24"/>
    <mergeCell ref="E45:H45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9"/>
  <sheetViews>
    <sheetView showGridLines="0" workbookViewId="0" topLeftCell="A1">
      <pane ySplit="1" topLeftCell="A68" activePane="bottomLeft" state="frozen"/>
      <selection pane="topLeft" activeCell="J42" sqref="J41:J42"/>
      <selection pane="bottomLeft" activeCell="H87" sqref="H87"/>
    </sheetView>
  </sheetViews>
  <sheetFormatPr defaultColWidth="9.33203125" defaultRowHeight="13.5"/>
  <cols>
    <col min="1" max="1" width="8.33203125" style="254" customWidth="1"/>
    <col min="2" max="2" width="1.66796875" style="254" customWidth="1"/>
    <col min="3" max="3" width="4.16015625" style="254" customWidth="1"/>
    <col min="4" max="4" width="4.33203125" style="254" customWidth="1"/>
    <col min="5" max="5" width="17.16015625" style="254" customWidth="1"/>
    <col min="6" max="6" width="75" style="254" customWidth="1"/>
    <col min="7" max="7" width="8.66015625" style="254" customWidth="1"/>
    <col min="8" max="8" width="11.16015625" style="254" customWidth="1"/>
    <col min="9" max="9" width="12.66015625" style="254" customWidth="1"/>
    <col min="10" max="10" width="23.5" style="254" customWidth="1"/>
    <col min="11" max="11" width="15.5" style="254" customWidth="1"/>
    <col min="12" max="12" width="9.33203125" style="254" customWidth="1"/>
    <col min="13" max="18" width="9.33203125" style="254" hidden="1" customWidth="1"/>
    <col min="19" max="19" width="8.16015625" style="254" hidden="1" customWidth="1"/>
    <col min="20" max="20" width="29.66015625" style="254" hidden="1" customWidth="1"/>
    <col min="21" max="21" width="16.33203125" style="254" hidden="1" customWidth="1"/>
    <col min="22" max="22" width="12.33203125" style="254" customWidth="1"/>
    <col min="23" max="23" width="16.33203125" style="254" customWidth="1"/>
    <col min="24" max="24" width="12.33203125" style="254" customWidth="1"/>
    <col min="25" max="25" width="15" style="254" customWidth="1"/>
    <col min="26" max="26" width="11" style="254" customWidth="1"/>
    <col min="27" max="27" width="15" style="254" customWidth="1"/>
    <col min="28" max="28" width="16.33203125" style="254" customWidth="1"/>
    <col min="29" max="29" width="11" style="254" customWidth="1"/>
    <col min="30" max="30" width="15" style="254" customWidth="1"/>
    <col min="31" max="31" width="16.33203125" style="254" customWidth="1"/>
    <col min="32" max="43" width="9.33203125" style="254" customWidth="1"/>
    <col min="44" max="65" width="9.33203125" style="254" hidden="1" customWidth="1"/>
    <col min="66" max="16384" width="9.33203125" style="254" customWidth="1"/>
  </cols>
  <sheetData>
    <row r="1" spans="1:70" ht="21.75" customHeight="1">
      <c r="A1" s="77"/>
      <c r="B1" s="9"/>
      <c r="C1" s="9"/>
      <c r="D1" s="10" t="s">
        <v>1</v>
      </c>
      <c r="E1" s="9"/>
      <c r="F1" s="207" t="s">
        <v>80</v>
      </c>
      <c r="G1" s="247" t="s">
        <v>81</v>
      </c>
      <c r="H1" s="247"/>
      <c r="I1" s="9"/>
      <c r="J1" s="207" t="s">
        <v>82</v>
      </c>
      <c r="K1" s="10" t="s">
        <v>83</v>
      </c>
      <c r="L1" s="207" t="s">
        <v>84</v>
      </c>
      <c r="M1" s="207"/>
      <c r="N1" s="207"/>
      <c r="O1" s="207"/>
      <c r="P1" s="207"/>
      <c r="Q1" s="207"/>
      <c r="R1" s="207"/>
      <c r="S1" s="207"/>
      <c r="T1" s="207"/>
      <c r="U1" s="78"/>
      <c r="V1" s="78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</row>
    <row r="2" spans="3:46" ht="36.95" customHeight="1">
      <c r="L2" s="255" t="s">
        <v>8</v>
      </c>
      <c r="M2" s="256"/>
      <c r="N2" s="256"/>
      <c r="O2" s="256"/>
      <c r="P2" s="256"/>
      <c r="Q2" s="256"/>
      <c r="R2" s="256"/>
      <c r="S2" s="256"/>
      <c r="T2" s="256"/>
      <c r="U2" s="256"/>
      <c r="V2" s="256"/>
      <c r="AT2" s="257" t="s">
        <v>79</v>
      </c>
    </row>
    <row r="3" spans="2:46" ht="6.95" customHeight="1">
      <c r="B3" s="258"/>
      <c r="C3" s="259"/>
      <c r="D3" s="259"/>
      <c r="E3" s="259"/>
      <c r="F3" s="259"/>
      <c r="G3" s="259"/>
      <c r="H3" s="259"/>
      <c r="I3" s="259"/>
      <c r="J3" s="259"/>
      <c r="K3" s="260"/>
      <c r="AT3" s="257" t="s">
        <v>73</v>
      </c>
    </row>
    <row r="4" spans="2:46" ht="36.95" customHeight="1">
      <c r="B4" s="261"/>
      <c r="C4" s="262"/>
      <c r="D4" s="263" t="s">
        <v>85</v>
      </c>
      <c r="E4" s="262"/>
      <c r="F4" s="262"/>
      <c r="G4" s="262"/>
      <c r="H4" s="262"/>
      <c r="I4" s="262"/>
      <c r="J4" s="262"/>
      <c r="K4" s="264"/>
      <c r="M4" s="265" t="s">
        <v>13</v>
      </c>
      <c r="AT4" s="257" t="s">
        <v>6</v>
      </c>
    </row>
    <row r="5" spans="2:11" ht="6.95" customHeight="1">
      <c r="B5" s="261"/>
      <c r="C5" s="262"/>
      <c r="D5" s="262"/>
      <c r="E5" s="262"/>
      <c r="F5" s="262"/>
      <c r="G5" s="262"/>
      <c r="H5" s="262"/>
      <c r="I5" s="262"/>
      <c r="J5" s="262"/>
      <c r="K5" s="264"/>
    </row>
    <row r="6" spans="2:11" ht="15">
      <c r="B6" s="261"/>
      <c r="C6" s="262"/>
      <c r="D6" s="266" t="s">
        <v>16</v>
      </c>
      <c r="E6" s="262"/>
      <c r="F6" s="262"/>
      <c r="G6" s="262"/>
      <c r="H6" s="262"/>
      <c r="I6" s="262"/>
      <c r="J6" s="262"/>
      <c r="K6" s="264"/>
    </row>
    <row r="7" spans="2:11" ht="16.5" customHeight="1">
      <c r="B7" s="261"/>
      <c r="C7" s="262"/>
      <c r="D7" s="262"/>
      <c r="E7" s="267" t="str">
        <f>'Rekapitulace stavby'!K6</f>
        <v>DDM Sokolov, Spartakiádní 1937, 356 01 Sokolov, Světelná křižovatka na dopravním hřišti</v>
      </c>
      <c r="F7" s="268"/>
      <c r="G7" s="268"/>
      <c r="H7" s="268"/>
      <c r="I7" s="262"/>
      <c r="J7" s="262"/>
      <c r="K7" s="264"/>
    </row>
    <row r="8" spans="2:11" s="269" customFormat="1" ht="15">
      <c r="B8" s="270"/>
      <c r="C8" s="271"/>
      <c r="D8" s="266" t="s">
        <v>86</v>
      </c>
      <c r="E8" s="271"/>
      <c r="F8" s="271"/>
      <c r="G8" s="271"/>
      <c r="H8" s="271"/>
      <c r="I8" s="271"/>
      <c r="J8" s="271"/>
      <c r="K8" s="272"/>
    </row>
    <row r="9" spans="2:11" s="269" customFormat="1" ht="36.95" customHeight="1">
      <c r="B9" s="270"/>
      <c r="C9" s="271"/>
      <c r="D9" s="271"/>
      <c r="E9" s="273" t="s">
        <v>249</v>
      </c>
      <c r="F9" s="274"/>
      <c r="G9" s="274"/>
      <c r="H9" s="274"/>
      <c r="I9" s="271"/>
      <c r="J9" s="271"/>
      <c r="K9" s="272"/>
    </row>
    <row r="10" spans="2:11" s="269" customFormat="1" ht="13.5">
      <c r="B10" s="270"/>
      <c r="C10" s="271"/>
      <c r="D10" s="271"/>
      <c r="E10" s="271"/>
      <c r="F10" s="271"/>
      <c r="G10" s="271"/>
      <c r="H10" s="271"/>
      <c r="I10" s="271"/>
      <c r="J10" s="271"/>
      <c r="K10" s="272"/>
    </row>
    <row r="11" spans="2:11" s="269" customFormat="1" ht="14.45" customHeight="1">
      <c r="B11" s="270"/>
      <c r="C11" s="271"/>
      <c r="D11" s="266" t="s">
        <v>17</v>
      </c>
      <c r="E11" s="271"/>
      <c r="F11" s="275"/>
      <c r="G11" s="271"/>
      <c r="H11" s="271"/>
      <c r="I11" s="266" t="s">
        <v>19</v>
      </c>
      <c r="J11" s="275" t="s">
        <v>5</v>
      </c>
      <c r="K11" s="272"/>
    </row>
    <row r="12" spans="2:11" s="269" customFormat="1" ht="14.45" customHeight="1">
      <c r="B12" s="270"/>
      <c r="C12" s="271"/>
      <c r="D12" s="266" t="s">
        <v>20</v>
      </c>
      <c r="E12" s="271"/>
      <c r="F12" s="276" t="s">
        <v>320</v>
      </c>
      <c r="G12" s="271"/>
      <c r="H12" s="271"/>
      <c r="I12" s="266" t="s">
        <v>21</v>
      </c>
      <c r="J12" s="277">
        <f>'Rekapitulace stavby'!AN8</f>
        <v>43815</v>
      </c>
      <c r="K12" s="272"/>
    </row>
    <row r="13" spans="2:11" s="269" customFormat="1" ht="10.9" customHeight="1">
      <c r="B13" s="270"/>
      <c r="C13" s="271"/>
      <c r="D13" s="271"/>
      <c r="E13" s="271"/>
      <c r="F13" s="271"/>
      <c r="G13" s="271"/>
      <c r="H13" s="271"/>
      <c r="I13" s="271"/>
      <c r="J13" s="271"/>
      <c r="K13" s="272"/>
    </row>
    <row r="14" spans="2:11" s="269" customFormat="1" ht="14.45" customHeight="1">
      <c r="B14" s="270"/>
      <c r="C14" s="271"/>
      <c r="D14" s="266" t="s">
        <v>24</v>
      </c>
      <c r="E14" s="271"/>
      <c r="F14" s="271"/>
      <c r="G14" s="271"/>
      <c r="H14" s="271"/>
      <c r="I14" s="266" t="s">
        <v>25</v>
      </c>
      <c r="J14" s="275" t="str">
        <f>IF('Rekapitulace stavby'!AN10="","",'Rekapitulace stavby'!AN10)</f>
        <v/>
      </c>
      <c r="K14" s="272"/>
    </row>
    <row r="15" spans="2:11" s="269" customFormat="1" ht="18" customHeight="1">
      <c r="B15" s="270"/>
      <c r="C15" s="271"/>
      <c r="D15" s="271"/>
      <c r="E15" s="275" t="str">
        <f>IF('Rekapitulace stavby'!E11="","",'Rekapitulace stavby'!E11)</f>
        <v xml:space="preserve"> </v>
      </c>
      <c r="F15" s="271"/>
      <c r="G15" s="271"/>
      <c r="H15" s="271"/>
      <c r="I15" s="266" t="s">
        <v>27</v>
      </c>
      <c r="J15" s="275" t="str">
        <f>IF('Rekapitulace stavby'!AN11="","",'Rekapitulace stavby'!AN11)</f>
        <v/>
      </c>
      <c r="K15" s="272"/>
    </row>
    <row r="16" spans="2:11" s="269" customFormat="1" ht="6.95" customHeight="1">
      <c r="B16" s="270"/>
      <c r="C16" s="271"/>
      <c r="D16" s="271"/>
      <c r="E16" s="271"/>
      <c r="F16" s="271"/>
      <c r="G16" s="271"/>
      <c r="H16" s="271"/>
      <c r="I16" s="271"/>
      <c r="J16" s="271"/>
      <c r="K16" s="272"/>
    </row>
    <row r="17" spans="2:11" s="269" customFormat="1" ht="14.45" customHeight="1">
      <c r="B17" s="270"/>
      <c r="C17" s="271"/>
      <c r="D17" s="266" t="s">
        <v>28</v>
      </c>
      <c r="E17" s="271"/>
      <c r="F17" s="271"/>
      <c r="G17" s="271"/>
      <c r="H17" s="271"/>
      <c r="I17" s="266" t="s">
        <v>25</v>
      </c>
      <c r="J17" s="275" t="str">
        <f>IF('Rekapitulace stavby'!AN13="Vyplň údaj","",IF('Rekapitulace stavby'!AN13="","",'Rekapitulace stavby'!AN13))</f>
        <v/>
      </c>
      <c r="K17" s="272"/>
    </row>
    <row r="18" spans="2:11" s="269" customFormat="1" ht="18" customHeight="1">
      <c r="B18" s="270"/>
      <c r="C18" s="271"/>
      <c r="D18" s="271"/>
      <c r="E18" s="275" t="str">
        <f>IF('Rekapitulace stavby'!E14="Vyplň údaj","",IF('Rekapitulace stavby'!E14="","",'Rekapitulace stavby'!E14))</f>
        <v xml:space="preserve"> </v>
      </c>
      <c r="F18" s="271"/>
      <c r="G18" s="271"/>
      <c r="H18" s="271"/>
      <c r="I18" s="266" t="s">
        <v>27</v>
      </c>
      <c r="J18" s="275" t="str">
        <f>IF('Rekapitulace stavby'!AN14="Vyplň údaj","",IF('Rekapitulace stavby'!AN14="","",'Rekapitulace stavby'!AN14))</f>
        <v/>
      </c>
      <c r="K18" s="272"/>
    </row>
    <row r="19" spans="2:11" s="269" customFormat="1" ht="6.95" customHeight="1">
      <c r="B19" s="270"/>
      <c r="C19" s="271"/>
      <c r="D19" s="271"/>
      <c r="E19" s="271"/>
      <c r="F19" s="271"/>
      <c r="G19" s="271"/>
      <c r="H19" s="271"/>
      <c r="I19" s="271"/>
      <c r="J19" s="271"/>
      <c r="K19" s="272"/>
    </row>
    <row r="20" spans="2:11" s="269" customFormat="1" ht="14.45" customHeight="1">
      <c r="B20" s="270"/>
      <c r="C20" s="271"/>
      <c r="D20" s="266" t="s">
        <v>29</v>
      </c>
      <c r="E20" s="271"/>
      <c r="F20" s="271"/>
      <c r="G20" s="271"/>
      <c r="H20" s="271"/>
      <c r="I20" s="266" t="s">
        <v>25</v>
      </c>
      <c r="J20" s="275" t="str">
        <f>IF('Rekapitulace stavby'!AN16="","",'Rekapitulace stavby'!AN16)</f>
        <v/>
      </c>
      <c r="K20" s="272"/>
    </row>
    <row r="21" spans="2:11" s="269" customFormat="1" ht="18" customHeight="1">
      <c r="B21" s="270"/>
      <c r="C21" s="271"/>
      <c r="D21" s="271"/>
      <c r="E21" s="275" t="str">
        <f>IF('Rekapitulace stavby'!E17="","",'Rekapitulace stavby'!E17)</f>
        <v xml:space="preserve"> </v>
      </c>
      <c r="F21" s="271"/>
      <c r="G21" s="271"/>
      <c r="H21" s="271"/>
      <c r="I21" s="266" t="s">
        <v>27</v>
      </c>
      <c r="J21" s="275" t="str">
        <f>IF('Rekapitulace stavby'!AN17="","",'Rekapitulace stavby'!AN17)</f>
        <v/>
      </c>
      <c r="K21" s="272"/>
    </row>
    <row r="22" spans="2:11" s="269" customFormat="1" ht="6.95" customHeight="1">
      <c r="B22" s="270"/>
      <c r="C22" s="271"/>
      <c r="D22" s="271"/>
      <c r="E22" s="271"/>
      <c r="F22" s="271"/>
      <c r="G22" s="271"/>
      <c r="H22" s="271"/>
      <c r="I22" s="271"/>
      <c r="J22" s="271"/>
      <c r="K22" s="272"/>
    </row>
    <row r="23" spans="2:11" s="269" customFormat="1" ht="14.45" customHeight="1">
      <c r="B23" s="270"/>
      <c r="C23" s="271"/>
      <c r="D23" s="266" t="s">
        <v>31</v>
      </c>
      <c r="E23" s="271"/>
      <c r="F23" s="271"/>
      <c r="G23" s="271"/>
      <c r="H23" s="271"/>
      <c r="I23" s="271"/>
      <c r="J23" s="271"/>
      <c r="K23" s="272"/>
    </row>
    <row r="24" spans="2:11" s="282" customFormat="1" ht="16.5" customHeight="1">
      <c r="B24" s="278"/>
      <c r="C24" s="279"/>
      <c r="D24" s="279"/>
      <c r="E24" s="280" t="s">
        <v>5</v>
      </c>
      <c r="F24" s="280"/>
      <c r="G24" s="280"/>
      <c r="H24" s="280"/>
      <c r="I24" s="279"/>
      <c r="J24" s="279"/>
      <c r="K24" s="281"/>
    </row>
    <row r="25" spans="2:11" s="269" customFormat="1" ht="6.95" customHeight="1">
      <c r="B25" s="270"/>
      <c r="C25" s="271"/>
      <c r="D25" s="271"/>
      <c r="E25" s="271"/>
      <c r="F25" s="271"/>
      <c r="G25" s="271"/>
      <c r="H25" s="271"/>
      <c r="I25" s="271"/>
      <c r="J25" s="271"/>
      <c r="K25" s="272"/>
    </row>
    <row r="26" spans="2:11" s="269" customFormat="1" ht="6.95" customHeight="1">
      <c r="B26" s="270"/>
      <c r="C26" s="271"/>
      <c r="D26" s="283"/>
      <c r="E26" s="283"/>
      <c r="F26" s="283"/>
      <c r="G26" s="283"/>
      <c r="H26" s="283"/>
      <c r="I26" s="283"/>
      <c r="J26" s="283"/>
      <c r="K26" s="284"/>
    </row>
    <row r="27" spans="2:11" s="269" customFormat="1" ht="25.35" customHeight="1">
      <c r="B27" s="270"/>
      <c r="C27" s="271"/>
      <c r="D27" s="285" t="s">
        <v>32</v>
      </c>
      <c r="E27" s="271"/>
      <c r="F27" s="271"/>
      <c r="G27" s="271"/>
      <c r="H27" s="271"/>
      <c r="I27" s="271"/>
      <c r="J27" s="286">
        <f>ROUND(J79,2)</f>
        <v>0</v>
      </c>
      <c r="K27" s="272"/>
    </row>
    <row r="28" spans="2:11" s="269" customFormat="1" ht="6.95" customHeight="1">
      <c r="B28" s="270"/>
      <c r="C28" s="271"/>
      <c r="D28" s="283"/>
      <c r="E28" s="283"/>
      <c r="F28" s="283"/>
      <c r="G28" s="283"/>
      <c r="H28" s="283"/>
      <c r="I28" s="283"/>
      <c r="J28" s="283"/>
      <c r="K28" s="284"/>
    </row>
    <row r="29" spans="2:11" s="269" customFormat="1" ht="14.45" customHeight="1">
      <c r="B29" s="270"/>
      <c r="C29" s="271"/>
      <c r="D29" s="271"/>
      <c r="E29" s="271"/>
      <c r="F29" s="287" t="s">
        <v>34</v>
      </c>
      <c r="G29" s="271"/>
      <c r="H29" s="271"/>
      <c r="I29" s="287" t="s">
        <v>33</v>
      </c>
      <c r="J29" s="287" t="s">
        <v>35</v>
      </c>
      <c r="K29" s="272"/>
    </row>
    <row r="30" spans="2:11" s="269" customFormat="1" ht="14.45" customHeight="1">
      <c r="B30" s="270"/>
      <c r="C30" s="271"/>
      <c r="D30" s="288" t="s">
        <v>36</v>
      </c>
      <c r="E30" s="288" t="s">
        <v>37</v>
      </c>
      <c r="F30" s="289">
        <f>ROUND(SUM(BE79:BE88),2)</f>
        <v>0</v>
      </c>
      <c r="G30" s="271"/>
      <c r="H30" s="271"/>
      <c r="I30" s="290">
        <v>0.21</v>
      </c>
      <c r="J30" s="289">
        <f>ROUND(ROUND((SUM(BE79:BE88)),2)*I30,2)</f>
        <v>0</v>
      </c>
      <c r="K30" s="272"/>
    </row>
    <row r="31" spans="2:11" s="269" customFormat="1" ht="14.45" customHeight="1">
      <c r="B31" s="270"/>
      <c r="C31" s="271"/>
      <c r="D31" s="271"/>
      <c r="E31" s="288" t="s">
        <v>38</v>
      </c>
      <c r="F31" s="289">
        <f>ROUND(SUM(BF79:BF88),2)</f>
        <v>0</v>
      </c>
      <c r="G31" s="271"/>
      <c r="H31" s="271"/>
      <c r="I31" s="290">
        <v>0.15</v>
      </c>
      <c r="J31" s="289">
        <f>ROUND(ROUND((SUM(BF79:BF88)),2)*I31,2)</f>
        <v>0</v>
      </c>
      <c r="K31" s="272"/>
    </row>
    <row r="32" spans="2:11" s="269" customFormat="1" ht="14.45" customHeight="1" hidden="1">
      <c r="B32" s="270"/>
      <c r="C32" s="271"/>
      <c r="D32" s="271"/>
      <c r="E32" s="288" t="s">
        <v>39</v>
      </c>
      <c r="F32" s="289">
        <f>ROUND(SUM(BG79:BG88),2)</f>
        <v>0</v>
      </c>
      <c r="G32" s="271"/>
      <c r="H32" s="271"/>
      <c r="I32" s="290">
        <v>0.21</v>
      </c>
      <c r="J32" s="289">
        <v>0</v>
      </c>
      <c r="K32" s="272"/>
    </row>
    <row r="33" spans="2:11" s="269" customFormat="1" ht="14.45" customHeight="1" hidden="1">
      <c r="B33" s="270"/>
      <c r="C33" s="271"/>
      <c r="D33" s="271"/>
      <c r="E33" s="288" t="s">
        <v>40</v>
      </c>
      <c r="F33" s="289">
        <f>ROUND(SUM(BH79:BH88),2)</f>
        <v>0</v>
      </c>
      <c r="G33" s="271"/>
      <c r="H33" s="271"/>
      <c r="I33" s="290">
        <v>0.15</v>
      </c>
      <c r="J33" s="289">
        <v>0</v>
      </c>
      <c r="K33" s="272"/>
    </row>
    <row r="34" spans="2:11" s="269" customFormat="1" ht="14.45" customHeight="1" hidden="1">
      <c r="B34" s="270"/>
      <c r="C34" s="271"/>
      <c r="D34" s="271"/>
      <c r="E34" s="288" t="s">
        <v>41</v>
      </c>
      <c r="F34" s="289">
        <f>ROUND(SUM(BI79:BI88),2)</f>
        <v>0</v>
      </c>
      <c r="G34" s="271"/>
      <c r="H34" s="271"/>
      <c r="I34" s="290">
        <v>0</v>
      </c>
      <c r="J34" s="289">
        <v>0</v>
      </c>
      <c r="K34" s="272"/>
    </row>
    <row r="35" spans="2:11" s="269" customFormat="1" ht="6.95" customHeight="1">
      <c r="B35" s="270"/>
      <c r="C35" s="271"/>
      <c r="D35" s="271"/>
      <c r="E35" s="271"/>
      <c r="F35" s="271"/>
      <c r="G35" s="271"/>
      <c r="H35" s="271"/>
      <c r="I35" s="271"/>
      <c r="J35" s="271"/>
      <c r="K35" s="272"/>
    </row>
    <row r="36" spans="2:11" s="269" customFormat="1" ht="25.35" customHeight="1">
      <c r="B36" s="270"/>
      <c r="C36" s="291"/>
      <c r="D36" s="292" t="s">
        <v>42</v>
      </c>
      <c r="E36" s="293"/>
      <c r="F36" s="293"/>
      <c r="G36" s="294" t="s">
        <v>43</v>
      </c>
      <c r="H36" s="295" t="s">
        <v>44</v>
      </c>
      <c r="I36" s="293"/>
      <c r="J36" s="296">
        <f>SUM(J27:J34)</f>
        <v>0</v>
      </c>
      <c r="K36" s="297"/>
    </row>
    <row r="37" spans="2:11" s="269" customFormat="1" ht="14.45" customHeight="1">
      <c r="B37" s="298"/>
      <c r="C37" s="299"/>
      <c r="D37" s="299"/>
      <c r="E37" s="299"/>
      <c r="F37" s="299"/>
      <c r="G37" s="299"/>
      <c r="H37" s="299"/>
      <c r="I37" s="299"/>
      <c r="J37" s="299"/>
      <c r="K37" s="300"/>
    </row>
    <row r="41" spans="2:11" s="269" customFormat="1" ht="6.95" customHeight="1">
      <c r="B41" s="301"/>
      <c r="C41" s="302"/>
      <c r="D41" s="302"/>
      <c r="E41" s="302"/>
      <c r="F41" s="302"/>
      <c r="G41" s="302"/>
      <c r="H41" s="302"/>
      <c r="I41" s="302"/>
      <c r="J41" s="302"/>
      <c r="K41" s="303"/>
    </row>
    <row r="42" spans="2:11" s="269" customFormat="1" ht="36.95" customHeight="1">
      <c r="B42" s="270"/>
      <c r="C42" s="263" t="s">
        <v>87</v>
      </c>
      <c r="D42" s="271"/>
      <c r="E42" s="271"/>
      <c r="F42" s="271"/>
      <c r="G42" s="271"/>
      <c r="H42" s="271"/>
      <c r="I42" s="271"/>
      <c r="J42" s="271"/>
      <c r="K42" s="272"/>
    </row>
    <row r="43" spans="2:11" s="269" customFormat="1" ht="6.95" customHeight="1">
      <c r="B43" s="270"/>
      <c r="C43" s="271"/>
      <c r="D43" s="271"/>
      <c r="E43" s="271"/>
      <c r="F43" s="271"/>
      <c r="G43" s="271"/>
      <c r="H43" s="271"/>
      <c r="I43" s="271"/>
      <c r="J43" s="271"/>
      <c r="K43" s="272"/>
    </row>
    <row r="44" spans="2:11" s="269" customFormat="1" ht="14.45" customHeight="1">
      <c r="B44" s="270"/>
      <c r="C44" s="266" t="s">
        <v>16</v>
      </c>
      <c r="D44" s="271"/>
      <c r="E44" s="271"/>
      <c r="F44" s="271"/>
      <c r="G44" s="271"/>
      <c r="H44" s="271"/>
      <c r="I44" s="271"/>
      <c r="J44" s="271"/>
      <c r="K44" s="272"/>
    </row>
    <row r="45" spans="2:11" s="269" customFormat="1" ht="16.5" customHeight="1">
      <c r="B45" s="270"/>
      <c r="C45" s="271"/>
      <c r="D45" s="271"/>
      <c r="E45" s="267" t="str">
        <f>E7</f>
        <v>DDM Sokolov, Spartakiádní 1937, 356 01 Sokolov, Světelná křižovatka na dopravním hřišti</v>
      </c>
      <c r="F45" s="268"/>
      <c r="G45" s="268"/>
      <c r="H45" s="268"/>
      <c r="I45" s="271"/>
      <c r="J45" s="271"/>
      <c r="K45" s="272"/>
    </row>
    <row r="46" spans="2:11" s="269" customFormat="1" ht="14.45" customHeight="1">
      <c r="B46" s="270"/>
      <c r="C46" s="266" t="s">
        <v>86</v>
      </c>
      <c r="D46" s="271"/>
      <c r="E46" s="271"/>
      <c r="F46" s="271"/>
      <c r="G46" s="271"/>
      <c r="H46" s="271"/>
      <c r="I46" s="271"/>
      <c r="J46" s="271"/>
      <c r="K46" s="272"/>
    </row>
    <row r="47" spans="2:11" s="269" customFormat="1" ht="17.25" customHeight="1">
      <c r="B47" s="270"/>
      <c r="C47" s="271"/>
      <c r="D47" s="271"/>
      <c r="E47" s="273" t="str">
        <f>E9</f>
        <v>VON - Vedlejší a ostatní náklady</v>
      </c>
      <c r="F47" s="274"/>
      <c r="G47" s="274"/>
      <c r="H47" s="274"/>
      <c r="I47" s="271"/>
      <c r="J47" s="271"/>
      <c r="K47" s="272"/>
    </row>
    <row r="48" spans="2:11" s="269" customFormat="1" ht="6.95" customHeight="1">
      <c r="B48" s="270"/>
      <c r="C48" s="271"/>
      <c r="D48" s="271"/>
      <c r="E48" s="271"/>
      <c r="F48" s="271"/>
      <c r="G48" s="271"/>
      <c r="H48" s="271"/>
      <c r="I48" s="271"/>
      <c r="J48" s="271"/>
      <c r="K48" s="272"/>
    </row>
    <row r="49" spans="2:11" s="269" customFormat="1" ht="18" customHeight="1">
      <c r="B49" s="270"/>
      <c r="C49" s="266" t="s">
        <v>20</v>
      </c>
      <c r="D49" s="271"/>
      <c r="E49" s="271"/>
      <c r="F49" s="275" t="str">
        <f>F12</f>
        <v>Sokolov</v>
      </c>
      <c r="G49" s="271"/>
      <c r="H49" s="271"/>
      <c r="I49" s="266" t="s">
        <v>21</v>
      </c>
      <c r="J49" s="277">
        <f>IF(J12="","",J12)</f>
        <v>43815</v>
      </c>
      <c r="K49" s="272"/>
    </row>
    <row r="50" spans="2:11" s="269" customFormat="1" ht="6.95" customHeight="1">
      <c r="B50" s="270"/>
      <c r="C50" s="271"/>
      <c r="D50" s="271"/>
      <c r="E50" s="271"/>
      <c r="F50" s="271"/>
      <c r="G50" s="271"/>
      <c r="H50" s="271"/>
      <c r="I50" s="271"/>
      <c r="J50" s="271"/>
      <c r="K50" s="272"/>
    </row>
    <row r="51" spans="2:11" s="269" customFormat="1" ht="15">
      <c r="B51" s="270"/>
      <c r="C51" s="266" t="s">
        <v>24</v>
      </c>
      <c r="D51" s="271"/>
      <c r="E51" s="271"/>
      <c r="F51" s="275" t="str">
        <f>E15</f>
        <v xml:space="preserve"> </v>
      </c>
      <c r="G51" s="271"/>
      <c r="H51" s="271"/>
      <c r="I51" s="266" t="s">
        <v>29</v>
      </c>
      <c r="J51" s="280" t="str">
        <f>E21</f>
        <v xml:space="preserve"> </v>
      </c>
      <c r="K51" s="272"/>
    </row>
    <row r="52" spans="2:11" s="269" customFormat="1" ht="14.45" customHeight="1">
      <c r="B52" s="270"/>
      <c r="C52" s="266" t="s">
        <v>28</v>
      </c>
      <c r="D52" s="271"/>
      <c r="E52" s="271"/>
      <c r="F52" s="275" t="str">
        <f>IF(E18="","",E18)</f>
        <v xml:space="preserve"> </v>
      </c>
      <c r="G52" s="271"/>
      <c r="H52" s="271"/>
      <c r="I52" s="271"/>
      <c r="J52" s="304"/>
      <c r="K52" s="272"/>
    </row>
    <row r="53" spans="2:11" s="269" customFormat="1" ht="10.35" customHeight="1">
      <c r="B53" s="270"/>
      <c r="C53" s="271"/>
      <c r="D53" s="271"/>
      <c r="E53" s="271"/>
      <c r="F53" s="271"/>
      <c r="G53" s="271"/>
      <c r="H53" s="271"/>
      <c r="I53" s="271"/>
      <c r="J53" s="271"/>
      <c r="K53" s="272"/>
    </row>
    <row r="54" spans="2:11" s="269" customFormat="1" ht="29.25" customHeight="1">
      <c r="B54" s="270"/>
      <c r="C54" s="305" t="s">
        <v>88</v>
      </c>
      <c r="D54" s="291"/>
      <c r="E54" s="291"/>
      <c r="F54" s="291"/>
      <c r="G54" s="291"/>
      <c r="H54" s="291"/>
      <c r="I54" s="291"/>
      <c r="J54" s="306" t="s">
        <v>89</v>
      </c>
      <c r="K54" s="307"/>
    </row>
    <row r="55" spans="2:11" s="269" customFormat="1" ht="10.35" customHeight="1">
      <c r="B55" s="270"/>
      <c r="C55" s="271"/>
      <c r="D55" s="271"/>
      <c r="E55" s="271"/>
      <c r="F55" s="271"/>
      <c r="G55" s="271"/>
      <c r="H55" s="271"/>
      <c r="I55" s="271"/>
      <c r="J55" s="271"/>
      <c r="K55" s="272"/>
    </row>
    <row r="56" spans="2:47" s="269" customFormat="1" ht="29.25" customHeight="1">
      <c r="B56" s="270"/>
      <c r="C56" s="308" t="s">
        <v>90</v>
      </c>
      <c r="D56" s="271"/>
      <c r="E56" s="271"/>
      <c r="F56" s="271"/>
      <c r="G56" s="271"/>
      <c r="H56" s="271"/>
      <c r="I56" s="271"/>
      <c r="J56" s="286">
        <f>J79</f>
        <v>0</v>
      </c>
      <c r="K56" s="272"/>
      <c r="AU56" s="257" t="s">
        <v>91</v>
      </c>
    </row>
    <row r="57" spans="2:11" s="315" customFormat="1" ht="24.95" customHeight="1">
      <c r="B57" s="309"/>
      <c r="C57" s="310"/>
      <c r="D57" s="311" t="s">
        <v>250</v>
      </c>
      <c r="E57" s="312"/>
      <c r="F57" s="312"/>
      <c r="G57" s="312"/>
      <c r="H57" s="312"/>
      <c r="I57" s="312"/>
      <c r="J57" s="313">
        <f>J80</f>
        <v>0</v>
      </c>
      <c r="K57" s="314"/>
    </row>
    <row r="58" spans="2:11" s="315" customFormat="1" ht="24.95" customHeight="1">
      <c r="B58" s="309"/>
      <c r="C58" s="310"/>
      <c r="D58" s="311" t="s">
        <v>251</v>
      </c>
      <c r="E58" s="312"/>
      <c r="F58" s="312"/>
      <c r="G58" s="312"/>
      <c r="H58" s="312"/>
      <c r="I58" s="312"/>
      <c r="J58" s="313">
        <f>J82</f>
        <v>0</v>
      </c>
      <c r="K58" s="314"/>
    </row>
    <row r="59" spans="2:11" s="315" customFormat="1" ht="24.95" customHeight="1">
      <c r="B59" s="309"/>
      <c r="C59" s="310"/>
      <c r="D59" s="311" t="s">
        <v>252</v>
      </c>
      <c r="E59" s="312"/>
      <c r="F59" s="312"/>
      <c r="G59" s="312"/>
      <c r="H59" s="312"/>
      <c r="I59" s="312"/>
      <c r="J59" s="313">
        <f>J85</f>
        <v>0</v>
      </c>
      <c r="K59" s="314"/>
    </row>
    <row r="60" spans="2:11" s="269" customFormat="1" ht="21.75" customHeight="1">
      <c r="B60" s="270"/>
      <c r="C60" s="271"/>
      <c r="D60" s="271"/>
      <c r="E60" s="271"/>
      <c r="F60" s="271"/>
      <c r="G60" s="271"/>
      <c r="H60" s="271"/>
      <c r="I60" s="271"/>
      <c r="J60" s="271"/>
      <c r="K60" s="272"/>
    </row>
    <row r="61" spans="2:11" s="269" customFormat="1" ht="6.95" customHeight="1">
      <c r="B61" s="298"/>
      <c r="C61" s="299"/>
      <c r="D61" s="299"/>
      <c r="E61" s="299"/>
      <c r="F61" s="299"/>
      <c r="G61" s="299"/>
      <c r="H61" s="299"/>
      <c r="I61" s="299"/>
      <c r="J61" s="299"/>
      <c r="K61" s="300"/>
    </row>
    <row r="65" spans="2:12" s="269" customFormat="1" ht="6.95" customHeight="1">
      <c r="B65" s="301"/>
      <c r="C65" s="302"/>
      <c r="D65" s="302"/>
      <c r="E65" s="302"/>
      <c r="F65" s="302"/>
      <c r="G65" s="302"/>
      <c r="H65" s="302"/>
      <c r="I65" s="302"/>
      <c r="J65" s="302"/>
      <c r="K65" s="302"/>
      <c r="L65" s="270"/>
    </row>
    <row r="66" spans="2:12" s="269" customFormat="1" ht="36.95" customHeight="1">
      <c r="B66" s="270"/>
      <c r="C66" s="323" t="s">
        <v>95</v>
      </c>
      <c r="L66" s="270"/>
    </row>
    <row r="67" spans="2:12" s="269" customFormat="1" ht="6.95" customHeight="1">
      <c r="B67" s="270"/>
      <c r="L67" s="270"/>
    </row>
    <row r="68" spans="2:12" s="269" customFormat="1" ht="14.45" customHeight="1">
      <c r="B68" s="270"/>
      <c r="C68" s="324" t="s">
        <v>16</v>
      </c>
      <c r="L68" s="270"/>
    </row>
    <row r="69" spans="2:12" s="269" customFormat="1" ht="16.5" customHeight="1">
      <c r="B69" s="270"/>
      <c r="E69" s="325" t="str">
        <f>E7</f>
        <v>DDM Sokolov, Spartakiádní 1937, 356 01 Sokolov, Světelná křižovatka na dopravním hřišti</v>
      </c>
      <c r="F69" s="326"/>
      <c r="G69" s="326"/>
      <c r="H69" s="326"/>
      <c r="L69" s="270"/>
    </row>
    <row r="70" spans="2:12" s="269" customFormat="1" ht="14.45" customHeight="1">
      <c r="B70" s="270"/>
      <c r="C70" s="324" t="s">
        <v>86</v>
      </c>
      <c r="L70" s="270"/>
    </row>
    <row r="71" spans="2:12" s="269" customFormat="1" ht="17.25" customHeight="1">
      <c r="B71" s="270"/>
      <c r="E71" s="327" t="str">
        <f>E9</f>
        <v>VON - Vedlejší a ostatní náklady</v>
      </c>
      <c r="F71" s="328"/>
      <c r="G71" s="328"/>
      <c r="H71" s="328"/>
      <c r="L71" s="270"/>
    </row>
    <row r="72" spans="2:12" s="269" customFormat="1" ht="6.95" customHeight="1">
      <c r="B72" s="270"/>
      <c r="L72" s="270"/>
    </row>
    <row r="73" spans="2:12" s="269" customFormat="1" ht="18" customHeight="1">
      <c r="B73" s="270"/>
      <c r="C73" s="324" t="s">
        <v>20</v>
      </c>
      <c r="F73" s="329" t="str">
        <f>F12</f>
        <v>Sokolov</v>
      </c>
      <c r="I73" s="324" t="s">
        <v>21</v>
      </c>
      <c r="J73" s="330">
        <f>IF(J12="","",J12)</f>
        <v>43815</v>
      </c>
      <c r="L73" s="270"/>
    </row>
    <row r="74" spans="2:12" s="269" customFormat="1" ht="6.95" customHeight="1">
      <c r="B74" s="270"/>
      <c r="L74" s="270"/>
    </row>
    <row r="75" spans="2:12" s="269" customFormat="1" ht="15">
      <c r="B75" s="270"/>
      <c r="C75" s="324" t="s">
        <v>24</v>
      </c>
      <c r="F75" s="329" t="str">
        <f>E15</f>
        <v xml:space="preserve"> </v>
      </c>
      <c r="I75" s="324" t="s">
        <v>29</v>
      </c>
      <c r="J75" s="329" t="str">
        <f>E21</f>
        <v xml:space="preserve"> </v>
      </c>
      <c r="L75" s="270"/>
    </row>
    <row r="76" spans="2:12" s="269" customFormat="1" ht="14.45" customHeight="1">
      <c r="B76" s="270"/>
      <c r="C76" s="324" t="s">
        <v>28</v>
      </c>
      <c r="F76" s="329" t="str">
        <f>IF(E18="","",E18)</f>
        <v xml:space="preserve"> </v>
      </c>
      <c r="L76" s="270"/>
    </row>
    <row r="77" spans="2:12" s="269" customFormat="1" ht="10.35" customHeight="1">
      <c r="B77" s="270"/>
      <c r="L77" s="270"/>
    </row>
    <row r="78" spans="2:20" s="338" customFormat="1" ht="29.25" customHeight="1">
      <c r="B78" s="331"/>
      <c r="C78" s="332" t="s">
        <v>96</v>
      </c>
      <c r="D78" s="333" t="s">
        <v>51</v>
      </c>
      <c r="E78" s="333" t="s">
        <v>47</v>
      </c>
      <c r="F78" s="333" t="s">
        <v>97</v>
      </c>
      <c r="G78" s="333" t="s">
        <v>98</v>
      </c>
      <c r="H78" s="333" t="s">
        <v>99</v>
      </c>
      <c r="I78" s="333" t="s">
        <v>100</v>
      </c>
      <c r="J78" s="333" t="s">
        <v>89</v>
      </c>
      <c r="K78" s="334" t="s">
        <v>101</v>
      </c>
      <c r="L78" s="331"/>
      <c r="M78" s="335" t="s">
        <v>102</v>
      </c>
      <c r="N78" s="336" t="s">
        <v>36</v>
      </c>
      <c r="O78" s="336" t="s">
        <v>103</v>
      </c>
      <c r="P78" s="336" t="s">
        <v>104</v>
      </c>
      <c r="Q78" s="336" t="s">
        <v>105</v>
      </c>
      <c r="R78" s="336" t="s">
        <v>106</v>
      </c>
      <c r="S78" s="336" t="s">
        <v>107</v>
      </c>
      <c r="T78" s="337" t="s">
        <v>108</v>
      </c>
    </row>
    <row r="79" spans="2:63" s="269" customFormat="1" ht="29.25" customHeight="1">
      <c r="B79" s="270"/>
      <c r="C79" s="339" t="s">
        <v>90</v>
      </c>
      <c r="J79" s="340">
        <f>J80+J82+J85</f>
        <v>0</v>
      </c>
      <c r="L79" s="270"/>
      <c r="M79" s="341"/>
      <c r="N79" s="283"/>
      <c r="O79" s="283"/>
      <c r="P79" s="342">
        <f>P80+P82+P85</f>
        <v>0</v>
      </c>
      <c r="Q79" s="283"/>
      <c r="R79" s="342">
        <f>R80+R82+R85</f>
        <v>0</v>
      </c>
      <c r="S79" s="283"/>
      <c r="T79" s="343">
        <f>T80+T82+T85</f>
        <v>0</v>
      </c>
      <c r="AT79" s="257" t="s">
        <v>65</v>
      </c>
      <c r="AU79" s="257" t="s">
        <v>91</v>
      </c>
      <c r="BK79" s="344">
        <f>BK80+BK82+BK85</f>
        <v>0</v>
      </c>
    </row>
    <row r="80" spans="2:63" s="346" customFormat="1" ht="37.35" customHeight="1">
      <c r="B80" s="345"/>
      <c r="D80" s="347" t="s">
        <v>65</v>
      </c>
      <c r="E80" s="348" t="s">
        <v>253</v>
      </c>
      <c r="F80" s="348" t="s">
        <v>254</v>
      </c>
      <c r="J80" s="349">
        <f>BK80</f>
        <v>0</v>
      </c>
      <c r="L80" s="345"/>
      <c r="M80" s="350"/>
      <c r="N80" s="351"/>
      <c r="O80" s="351"/>
      <c r="P80" s="352">
        <f>P81</f>
        <v>0</v>
      </c>
      <c r="Q80" s="351"/>
      <c r="R80" s="352">
        <f>R81</f>
        <v>0</v>
      </c>
      <c r="S80" s="351"/>
      <c r="T80" s="353">
        <f>T81</f>
        <v>0</v>
      </c>
      <c r="AR80" s="347" t="s">
        <v>72</v>
      </c>
      <c r="AT80" s="354" t="s">
        <v>65</v>
      </c>
      <c r="AU80" s="354" t="s">
        <v>66</v>
      </c>
      <c r="AY80" s="347" t="s">
        <v>111</v>
      </c>
      <c r="BK80" s="355">
        <f>BK81</f>
        <v>0</v>
      </c>
    </row>
    <row r="81" spans="2:65" s="269" customFormat="1" ht="25.5" customHeight="1">
      <c r="B81" s="270"/>
      <c r="C81" s="358" t="s">
        <v>72</v>
      </c>
      <c r="D81" s="358" t="s">
        <v>112</v>
      </c>
      <c r="E81" s="359" t="s">
        <v>255</v>
      </c>
      <c r="F81" s="360" t="s">
        <v>256</v>
      </c>
      <c r="G81" s="361" t="s">
        <v>257</v>
      </c>
      <c r="H81" s="362">
        <v>1</v>
      </c>
      <c r="I81" s="137">
        <v>0</v>
      </c>
      <c r="J81" s="363">
        <f>ROUND(I81*H81,2)</f>
        <v>0</v>
      </c>
      <c r="K81" s="360" t="s">
        <v>5</v>
      </c>
      <c r="L81" s="270"/>
      <c r="M81" s="365" t="s">
        <v>5</v>
      </c>
      <c r="N81" s="366" t="s">
        <v>37</v>
      </c>
      <c r="O81" s="367">
        <v>0</v>
      </c>
      <c r="P81" s="367">
        <f>O81*H81</f>
        <v>0</v>
      </c>
      <c r="Q81" s="367">
        <v>0</v>
      </c>
      <c r="R81" s="367">
        <f>Q81*H81</f>
        <v>0</v>
      </c>
      <c r="S81" s="367">
        <v>0</v>
      </c>
      <c r="T81" s="368">
        <f>S81*H81</f>
        <v>0</v>
      </c>
      <c r="AR81" s="257" t="s">
        <v>258</v>
      </c>
      <c r="AT81" s="257" t="s">
        <v>112</v>
      </c>
      <c r="AU81" s="257" t="s">
        <v>72</v>
      </c>
      <c r="AY81" s="257" t="s">
        <v>111</v>
      </c>
      <c r="BE81" s="369">
        <f>IF(N81="základní",J81,0)</f>
        <v>0</v>
      </c>
      <c r="BF81" s="369">
        <f>IF(N81="snížená",J81,0)</f>
        <v>0</v>
      </c>
      <c r="BG81" s="369">
        <f>IF(N81="zákl. přenesená",J81,0)</f>
        <v>0</v>
      </c>
      <c r="BH81" s="369">
        <f>IF(N81="sníž. přenesená",J81,0)</f>
        <v>0</v>
      </c>
      <c r="BI81" s="369">
        <f>IF(N81="nulová",J81,0)</f>
        <v>0</v>
      </c>
      <c r="BJ81" s="257" t="s">
        <v>72</v>
      </c>
      <c r="BK81" s="369">
        <f>ROUND(I81*H81,2)</f>
        <v>0</v>
      </c>
      <c r="BL81" s="257" t="s">
        <v>258</v>
      </c>
      <c r="BM81" s="257" t="s">
        <v>259</v>
      </c>
    </row>
    <row r="82" spans="2:63" s="346" customFormat="1" ht="37.35" customHeight="1">
      <c r="B82" s="345"/>
      <c r="D82" s="347" t="s">
        <v>65</v>
      </c>
      <c r="E82" s="348" t="s">
        <v>260</v>
      </c>
      <c r="F82" s="348" t="s">
        <v>261</v>
      </c>
      <c r="J82" s="349">
        <f>BK82</f>
        <v>0</v>
      </c>
      <c r="L82" s="345"/>
      <c r="M82" s="350"/>
      <c r="N82" s="351"/>
      <c r="O82" s="351"/>
      <c r="P82" s="352">
        <f>SUM(P83:P84)</f>
        <v>0</v>
      </c>
      <c r="Q82" s="351"/>
      <c r="R82" s="352">
        <f>SUM(R83:R84)</f>
        <v>0</v>
      </c>
      <c r="S82" s="351"/>
      <c r="T82" s="353">
        <f>SUM(T83:T84)</f>
        <v>0</v>
      </c>
      <c r="AR82" s="347" t="s">
        <v>72</v>
      </c>
      <c r="AT82" s="354" t="s">
        <v>65</v>
      </c>
      <c r="AU82" s="354" t="s">
        <v>66</v>
      </c>
      <c r="AY82" s="347" t="s">
        <v>111</v>
      </c>
      <c r="BK82" s="355">
        <f>SUM(BK83:BK84)</f>
        <v>0</v>
      </c>
    </row>
    <row r="83" spans="2:65" s="269" customFormat="1" ht="16.5" customHeight="1">
      <c r="B83" s="270"/>
      <c r="C83" s="358" t="s">
        <v>73</v>
      </c>
      <c r="D83" s="358" t="s">
        <v>112</v>
      </c>
      <c r="E83" s="359" t="s">
        <v>262</v>
      </c>
      <c r="F83" s="360" t="s">
        <v>263</v>
      </c>
      <c r="G83" s="361" t="s">
        <v>132</v>
      </c>
      <c r="H83" s="362">
        <v>1</v>
      </c>
      <c r="I83" s="137">
        <v>0</v>
      </c>
      <c r="J83" s="363">
        <f>ROUND(I83*H83,2)</f>
        <v>0</v>
      </c>
      <c r="K83" s="360" t="s">
        <v>5</v>
      </c>
      <c r="L83" s="270"/>
      <c r="M83" s="365" t="s">
        <v>5</v>
      </c>
      <c r="N83" s="366" t="s">
        <v>37</v>
      </c>
      <c r="O83" s="367">
        <v>0</v>
      </c>
      <c r="P83" s="367">
        <f>O83*H83</f>
        <v>0</v>
      </c>
      <c r="Q83" s="367">
        <v>0</v>
      </c>
      <c r="R83" s="367">
        <f>Q83*H83</f>
        <v>0</v>
      </c>
      <c r="S83" s="367">
        <v>0</v>
      </c>
      <c r="T83" s="368">
        <f>S83*H83</f>
        <v>0</v>
      </c>
      <c r="AR83" s="257" t="s">
        <v>258</v>
      </c>
      <c r="AT83" s="257" t="s">
        <v>112</v>
      </c>
      <c r="AU83" s="257" t="s">
        <v>72</v>
      </c>
      <c r="AY83" s="257" t="s">
        <v>111</v>
      </c>
      <c r="BE83" s="369">
        <f>IF(N83="základní",J83,0)</f>
        <v>0</v>
      </c>
      <c r="BF83" s="369">
        <f>IF(N83="snížená",J83,0)</f>
        <v>0</v>
      </c>
      <c r="BG83" s="369">
        <f>IF(N83="zákl. přenesená",J83,0)</f>
        <v>0</v>
      </c>
      <c r="BH83" s="369">
        <f>IF(N83="sníž. přenesená",J83,0)</f>
        <v>0</v>
      </c>
      <c r="BI83" s="369">
        <f>IF(N83="nulová",J83,0)</f>
        <v>0</v>
      </c>
      <c r="BJ83" s="257" t="s">
        <v>72</v>
      </c>
      <c r="BK83" s="369">
        <f>ROUND(I83*H83,2)</f>
        <v>0</v>
      </c>
      <c r="BL83" s="257" t="s">
        <v>258</v>
      </c>
      <c r="BM83" s="257" t="s">
        <v>264</v>
      </c>
    </row>
    <row r="84" spans="2:65" s="269" customFormat="1" ht="16.5" customHeight="1">
      <c r="B84" s="270"/>
      <c r="C84" s="416"/>
      <c r="D84" s="417" t="s">
        <v>442</v>
      </c>
      <c r="E84" s="418" t="s">
        <v>5</v>
      </c>
      <c r="F84" s="419" t="s">
        <v>443</v>
      </c>
      <c r="G84" s="393"/>
      <c r="H84" s="420"/>
      <c r="I84" s="421"/>
      <c r="J84" s="393"/>
      <c r="K84" s="422" t="s">
        <v>5</v>
      </c>
      <c r="L84" s="270"/>
      <c r="M84" s="365" t="s">
        <v>5</v>
      </c>
      <c r="N84" s="366" t="s">
        <v>37</v>
      </c>
      <c r="O84" s="367">
        <v>0</v>
      </c>
      <c r="P84" s="367">
        <f>O84*H84</f>
        <v>0</v>
      </c>
      <c r="Q84" s="367">
        <v>0</v>
      </c>
      <c r="R84" s="367">
        <f>Q84*H84</f>
        <v>0</v>
      </c>
      <c r="S84" s="367">
        <v>0</v>
      </c>
      <c r="T84" s="368">
        <f>S84*H84</f>
        <v>0</v>
      </c>
      <c r="AR84" s="257" t="s">
        <v>258</v>
      </c>
      <c r="AT84" s="257" t="s">
        <v>112</v>
      </c>
      <c r="AU84" s="257" t="s">
        <v>72</v>
      </c>
      <c r="AY84" s="257" t="s">
        <v>111</v>
      </c>
      <c r="BE84" s="369">
        <f>IF(N84="základní",J84,0)</f>
        <v>0</v>
      </c>
      <c r="BF84" s="369">
        <f>IF(N84="snížená",J84,0)</f>
        <v>0</v>
      </c>
      <c r="BG84" s="369">
        <f>IF(N84="zákl. přenesená",J84,0)</f>
        <v>0</v>
      </c>
      <c r="BH84" s="369">
        <f>IF(N84="sníž. přenesená",J84,0)</f>
        <v>0</v>
      </c>
      <c r="BI84" s="369">
        <f>IF(N84="nulová",J84,0)</f>
        <v>0</v>
      </c>
      <c r="BJ84" s="257" t="s">
        <v>72</v>
      </c>
      <c r="BK84" s="369">
        <f>ROUND(I84*H84,2)</f>
        <v>0</v>
      </c>
      <c r="BL84" s="257" t="s">
        <v>258</v>
      </c>
      <c r="BM84" s="257" t="s">
        <v>265</v>
      </c>
    </row>
    <row r="85" spans="2:63" s="346" customFormat="1" ht="37.35" customHeight="1">
      <c r="B85" s="345"/>
      <c r="D85" s="347" t="s">
        <v>65</v>
      </c>
      <c r="E85" s="348" t="s">
        <v>266</v>
      </c>
      <c r="F85" s="348" t="s">
        <v>267</v>
      </c>
      <c r="J85" s="349">
        <f>SUM(J86:J88)</f>
        <v>0</v>
      </c>
      <c r="L85" s="345"/>
      <c r="M85" s="350"/>
      <c r="N85" s="351"/>
      <c r="O85" s="351"/>
      <c r="P85" s="352">
        <f>SUM(P86:P88)</f>
        <v>0</v>
      </c>
      <c r="Q85" s="351"/>
      <c r="R85" s="352">
        <f>SUM(R86:R88)</f>
        <v>0</v>
      </c>
      <c r="S85" s="351"/>
      <c r="T85" s="353">
        <f>SUM(T86:T88)</f>
        <v>0</v>
      </c>
      <c r="AR85" s="347" t="s">
        <v>72</v>
      </c>
      <c r="AT85" s="354" t="s">
        <v>65</v>
      </c>
      <c r="AU85" s="354" t="s">
        <v>66</v>
      </c>
      <c r="AY85" s="347" t="s">
        <v>111</v>
      </c>
      <c r="BK85" s="355">
        <f>SUM(BK86:BK88)</f>
        <v>0</v>
      </c>
    </row>
    <row r="86" spans="2:65" s="269" customFormat="1" ht="16.5" customHeight="1">
      <c r="B86" s="270"/>
      <c r="C86" s="358">
        <v>3</v>
      </c>
      <c r="D86" s="358" t="s">
        <v>112</v>
      </c>
      <c r="E86" s="359" t="s">
        <v>268</v>
      </c>
      <c r="F86" s="360" t="s">
        <v>269</v>
      </c>
      <c r="G86" s="361" t="s">
        <v>257</v>
      </c>
      <c r="H86" s="362">
        <v>1</v>
      </c>
      <c r="I86" s="137">
        <v>0</v>
      </c>
      <c r="J86" s="363">
        <f>ROUND(I86*H86,2)</f>
        <v>0</v>
      </c>
      <c r="K86" s="360" t="s">
        <v>5</v>
      </c>
      <c r="L86" s="270"/>
      <c r="M86" s="365" t="s">
        <v>5</v>
      </c>
      <c r="N86" s="366" t="s">
        <v>37</v>
      </c>
      <c r="O86" s="367">
        <v>0</v>
      </c>
      <c r="P86" s="367">
        <f>O86*H86</f>
        <v>0</v>
      </c>
      <c r="Q86" s="367">
        <v>0</v>
      </c>
      <c r="R86" s="367">
        <f>Q86*H86</f>
        <v>0</v>
      </c>
      <c r="S86" s="367">
        <v>0</v>
      </c>
      <c r="T86" s="368">
        <f>S86*H86</f>
        <v>0</v>
      </c>
      <c r="AR86" s="257" t="s">
        <v>258</v>
      </c>
      <c r="AT86" s="257" t="s">
        <v>112</v>
      </c>
      <c r="AU86" s="257" t="s">
        <v>72</v>
      </c>
      <c r="AY86" s="257" t="s">
        <v>111</v>
      </c>
      <c r="BE86" s="369">
        <f>IF(N86="základní",J86,0)</f>
        <v>0</v>
      </c>
      <c r="BF86" s="369">
        <f>IF(N86="snížená",J86,0)</f>
        <v>0</v>
      </c>
      <c r="BG86" s="369">
        <f>IF(N86="zákl. přenesená",J86,0)</f>
        <v>0</v>
      </c>
      <c r="BH86" s="369">
        <f>IF(N86="sníž. přenesená",J86,0)</f>
        <v>0</v>
      </c>
      <c r="BI86" s="369">
        <f>IF(N86="nulová",J86,0)</f>
        <v>0</v>
      </c>
      <c r="BJ86" s="257" t="s">
        <v>72</v>
      </c>
      <c r="BK86" s="369">
        <f>ROUND(I86*H86,2)</f>
        <v>0</v>
      </c>
      <c r="BL86" s="257" t="s">
        <v>258</v>
      </c>
      <c r="BM86" s="257" t="s">
        <v>270</v>
      </c>
    </row>
    <row r="87" spans="2:65" s="269" customFormat="1" ht="16.5" customHeight="1">
      <c r="B87" s="270"/>
      <c r="C87" s="358">
        <v>4</v>
      </c>
      <c r="D87" s="358" t="s">
        <v>112</v>
      </c>
      <c r="E87" s="359" t="s">
        <v>271</v>
      </c>
      <c r="F87" s="360" t="s">
        <v>272</v>
      </c>
      <c r="G87" s="361" t="s">
        <v>257</v>
      </c>
      <c r="H87" s="362">
        <v>1</v>
      </c>
      <c r="I87" s="137">
        <v>0</v>
      </c>
      <c r="J87" s="363">
        <f>ROUND(I87*H87,2)</f>
        <v>0</v>
      </c>
      <c r="K87" s="360" t="s">
        <v>5</v>
      </c>
      <c r="L87" s="270"/>
      <c r="M87" s="365" t="s">
        <v>5</v>
      </c>
      <c r="N87" s="366" t="s">
        <v>37</v>
      </c>
      <c r="O87" s="367">
        <v>0</v>
      </c>
      <c r="P87" s="367">
        <f>O87*H87</f>
        <v>0</v>
      </c>
      <c r="Q87" s="367">
        <v>0</v>
      </c>
      <c r="R87" s="367">
        <f>Q87*H87</f>
        <v>0</v>
      </c>
      <c r="S87" s="367">
        <v>0</v>
      </c>
      <c r="T87" s="368">
        <f>S87*H87</f>
        <v>0</v>
      </c>
      <c r="AR87" s="257" t="s">
        <v>258</v>
      </c>
      <c r="AT87" s="257" t="s">
        <v>112</v>
      </c>
      <c r="AU87" s="257" t="s">
        <v>72</v>
      </c>
      <c r="AY87" s="257" t="s">
        <v>111</v>
      </c>
      <c r="BE87" s="369">
        <f>IF(N87="základní",J87,0)</f>
        <v>0</v>
      </c>
      <c r="BF87" s="369">
        <f>IF(N87="snížená",J87,0)</f>
        <v>0</v>
      </c>
      <c r="BG87" s="369">
        <f>IF(N87="zákl. přenesená",J87,0)</f>
        <v>0</v>
      </c>
      <c r="BH87" s="369">
        <f>IF(N87="sníž. přenesená",J87,0)</f>
        <v>0</v>
      </c>
      <c r="BI87" s="369">
        <f>IF(N87="nulová",J87,0)</f>
        <v>0</v>
      </c>
      <c r="BJ87" s="257" t="s">
        <v>72</v>
      </c>
      <c r="BK87" s="369">
        <f>ROUND(I87*H87,2)</f>
        <v>0</v>
      </c>
      <c r="BL87" s="257" t="s">
        <v>258</v>
      </c>
      <c r="BM87" s="257" t="s">
        <v>273</v>
      </c>
    </row>
    <row r="88" spans="2:65" s="269" customFormat="1" ht="16.5" customHeight="1">
      <c r="B88" s="270"/>
      <c r="C88" s="358">
        <v>5</v>
      </c>
      <c r="D88" s="358" t="s">
        <v>112</v>
      </c>
      <c r="E88" s="423" t="s">
        <v>317</v>
      </c>
      <c r="F88" s="360" t="s">
        <v>274</v>
      </c>
      <c r="G88" s="361" t="s">
        <v>257</v>
      </c>
      <c r="H88" s="362">
        <v>1</v>
      </c>
      <c r="I88" s="137">
        <v>0</v>
      </c>
      <c r="J88" s="363">
        <f>ROUND(I88*H88,2)</f>
        <v>0</v>
      </c>
      <c r="K88" s="360"/>
      <c r="L88" s="270"/>
      <c r="M88" s="365"/>
      <c r="N88" s="366"/>
      <c r="O88" s="367"/>
      <c r="P88" s="367"/>
      <c r="Q88" s="367"/>
      <c r="R88" s="367"/>
      <c r="S88" s="367"/>
      <c r="T88" s="368"/>
      <c r="AR88" s="257"/>
      <c r="AT88" s="257"/>
      <c r="AU88" s="257"/>
      <c r="AY88" s="257"/>
      <c r="BE88" s="369"/>
      <c r="BF88" s="369"/>
      <c r="BG88" s="369"/>
      <c r="BH88" s="369"/>
      <c r="BI88" s="369"/>
      <c r="BJ88" s="257"/>
      <c r="BK88" s="369"/>
      <c r="BL88" s="257"/>
      <c r="BM88" s="257"/>
    </row>
    <row r="89" spans="2:12" s="269" customFormat="1" ht="6.95" customHeight="1">
      <c r="B89" s="298"/>
      <c r="C89" s="299"/>
      <c r="D89" s="299"/>
      <c r="E89" s="299"/>
      <c r="F89" s="299"/>
      <c r="G89" s="299"/>
      <c r="H89" s="299"/>
      <c r="I89" s="299"/>
      <c r="J89" s="299"/>
      <c r="K89" s="299"/>
      <c r="L89" s="270"/>
    </row>
  </sheetData>
  <sheetProtection password="E446" sheet="1" objects="1" scenarios="1"/>
  <autoFilter ref="C78:K88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Vlach Martin Ing.</dc:creator>
  <cp:keywords/>
  <dc:description/>
  <cp:lastModifiedBy>Motlík, Martin</cp:lastModifiedBy>
  <cp:lastPrinted>2019-12-17T00:50:56Z</cp:lastPrinted>
  <dcterms:created xsi:type="dcterms:W3CDTF">2017-10-27T14:04:55Z</dcterms:created>
  <dcterms:modified xsi:type="dcterms:W3CDTF">2020-08-17T14:07:23Z</dcterms:modified>
  <cp:category/>
  <cp:version/>
  <cp:contentType/>
  <cp:contentStatus/>
</cp:coreProperties>
</file>