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386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Stavba!#REF!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2" l="1"/>
  <c r="G60" i="12"/>
  <c r="G59" i="12"/>
  <c r="G58" i="12"/>
  <c r="G57" i="12" s="1"/>
  <c r="I56" i="1" s="1"/>
  <c r="I21" i="1" s="1"/>
  <c r="AC63" i="12" l="1"/>
  <c r="F39" i="1" s="1"/>
  <c r="AD63" i="12"/>
  <c r="G39" i="1" s="1"/>
  <c r="G40" i="1" s="1"/>
  <c r="BA48" i="12"/>
  <c r="BA46" i="12"/>
  <c r="BA44" i="12"/>
  <c r="BA42" i="12"/>
  <c r="BA40" i="12"/>
  <c r="BA38" i="12"/>
  <c r="BA32" i="12"/>
  <c r="BA30" i="12"/>
  <c r="BA28" i="12"/>
  <c r="BA26" i="12"/>
  <c r="BA23" i="12"/>
  <c r="BA21" i="12"/>
  <c r="BA18" i="12"/>
  <c r="BA11" i="12"/>
  <c r="BA10" i="12"/>
  <c r="G9" i="12"/>
  <c r="M9" i="12" s="1"/>
  <c r="I9" i="12"/>
  <c r="K9" i="12"/>
  <c r="O9" i="12"/>
  <c r="Q9" i="12"/>
  <c r="U9" i="12"/>
  <c r="U8" i="12" s="1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20" i="12"/>
  <c r="M20" i="12" s="1"/>
  <c r="I20" i="12"/>
  <c r="K20" i="12"/>
  <c r="O20" i="12"/>
  <c r="Q20" i="12"/>
  <c r="U20" i="12"/>
  <c r="G22" i="12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50" i="12"/>
  <c r="M50" i="12" s="1"/>
  <c r="I50" i="12"/>
  <c r="K50" i="12"/>
  <c r="O50" i="12"/>
  <c r="Q50" i="12"/>
  <c r="U50" i="12"/>
  <c r="G51" i="12"/>
  <c r="M51" i="12" s="1"/>
  <c r="I51" i="12"/>
  <c r="K51" i="12"/>
  <c r="K49" i="12" s="1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I20" i="1"/>
  <c r="I17" i="1"/>
  <c r="AZ47" i="1"/>
  <c r="AZ45" i="1"/>
  <c r="AZ43" i="1"/>
  <c r="G27" i="1"/>
  <c r="H40" i="1"/>
  <c r="J28" i="1"/>
  <c r="J26" i="1"/>
  <c r="G38" i="1"/>
  <c r="F38" i="1"/>
  <c r="J24" i="1"/>
  <c r="J25" i="1"/>
  <c r="J27" i="1"/>
  <c r="E24" i="1"/>
  <c r="G24" i="1"/>
  <c r="E26" i="1"/>
  <c r="G26" i="1"/>
  <c r="G8" i="12" l="1"/>
  <c r="I53" i="1" s="1"/>
  <c r="F40" i="1"/>
  <c r="I39" i="1"/>
  <c r="I40" i="1" s="1"/>
  <c r="J39" i="1" s="1" a="1"/>
  <c r="J39" i="1" s="1"/>
  <c r="J40" i="1" s="1"/>
  <c r="I49" i="12"/>
  <c r="K19" i="12"/>
  <c r="I19" i="12"/>
  <c r="G19" i="12"/>
  <c r="I54" i="1" s="1"/>
  <c r="I16" i="1" s="1"/>
  <c r="Q8" i="12"/>
  <c r="G49" i="12"/>
  <c r="Q49" i="12"/>
  <c r="O8" i="12"/>
  <c r="U49" i="12"/>
  <c r="Q19" i="12"/>
  <c r="K8" i="12"/>
  <c r="U19" i="12"/>
  <c r="O19" i="12"/>
  <c r="I8" i="12"/>
  <c r="O49" i="12"/>
  <c r="M49" i="12"/>
  <c r="M22" i="12"/>
  <c r="M19" i="12" s="1"/>
  <c r="M12" i="12"/>
  <c r="M8" i="12" s="1"/>
  <c r="I55" i="1" l="1"/>
  <c r="G63" i="12"/>
  <c r="I19" i="1"/>
  <c r="I18" i="1" l="1"/>
  <c r="I57" i="1"/>
  <c r="I22" i="1" l="1"/>
  <c r="G28" i="1" s="1"/>
  <c r="G25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<sst xmlns="http://schemas.openxmlformats.org/spreadsheetml/2006/main" count="299" uniqueCount="183">
  <si>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</si>
  <si>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</si>
  <si>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</si>
  <si>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</si>
  <si>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</si>
  <si>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</si>
  <si>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</si>
  <si>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</si>
  <si>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</si>
  <si>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</si>
  <si>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</si>
  <si>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</si>
  <si>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</si>
  <si>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</si>
  <si>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</si>
  <si>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</si>
  <si>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</si>
  <si>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</si>
  <si>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</si>
  <si>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</si>
  <si>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</si>
  <si>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</si>
  <si>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</si>
  <si>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</si>
  <si>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</si>
  <si>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</si>
  <si>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</si>
  <si>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</si>
  <si>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</si>
  <si>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</si>
  <si>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</si>
  <si>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</si>
  <si>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</si>
  <si>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</si>
  <si>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</si>
  <si>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</si>
  <si>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</si>
  <si>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</si>
  <si>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Boženy Němcové 2287, Sokolov</t>
  </si>
  <si>
    <t>Rozpočet:</t>
  </si>
  <si>
    <t>Misto</t>
  </si>
  <si>
    <t>Jan Beran</t>
  </si>
  <si>
    <t>Zimní stadion Sokolov — Rozšíření systému EPS: Instalace nasávacího systému</t>
  </si>
  <si>
    <t>Město Sokolov</t>
  </si>
  <si>
    <t>Rokycanova 1929</t>
  </si>
  <si>
    <t>Sokolov</t>
  </si>
  <si>
    <t>35601</t>
  </si>
  <si>
    <t>00259586</t>
  </si>
  <si>
    <t>CZ00259586</t>
  </si>
  <si>
    <t>Rozpočet</t>
  </si>
  <si>
    <t>Celkem za stavbu</t>
  </si>
  <si>
    <t>CZK</t>
  </si>
  <si>
    <t xml:space="preserve">Popis rozpočtu:  - </t>
  </si>
  <si>
    <t>Výměna lineárních hlásičů nad ledovou plochou za nasávací hlásiče.</t>
  </si>
  <si>
    <t>Podmínkou realizace je příprava ledové plochy  pro vjezd montážní plošiny. Přípravu plochy zajišťuje provozovatel objektu a náklady nejsou zahrnuty do ceny díla.</t>
  </si>
  <si>
    <t>Instalace musí proběhnout v koordinaci se smluvní servisní organizací stávajícího systému EPS.</t>
  </si>
  <si>
    <t>Rekapitulace dílů</t>
  </si>
  <si>
    <t>Typ dílu</t>
  </si>
  <si>
    <t>VN</t>
  </si>
  <si>
    <t>D100</t>
  </si>
  <si>
    <t>Nasávací systém</t>
  </si>
  <si>
    <t>M100</t>
  </si>
  <si>
    <t>Montáž nasávacího systému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</si>
  <si>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</si>
  <si>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</si>
  <si>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</si>
  <si>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</si>
  <si>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</si>
  <si>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</si>
  <si>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</si>
  <si>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</si>
  <si>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</si>
  <si>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</si>
  <si>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</si>
  <si>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</si>
  <si>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</si>
  <si>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</si>
  <si>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</si>
  <si>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</si>
  <si>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</si>
  <si>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</si>
  <si>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</si>
  <si>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</si>
  <si>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</si>
  <si>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</si>
  <si>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</si>
  <si>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</si>
  <si>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</si>
  <si>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</si>
  <si>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</si>
  <si>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</si>
  <si>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004 11-1020.R</t>
  </si>
  <si>
    <t xml:space="preserve">Vypracování projektové dokumentace </t>
  </si>
  <si>
    <t>Soubor</t>
  </si>
  <si>
    <t>POL99_0</t>
  </si>
  <si>
    <t>Vypracování autorizovaným projektantem s příslušným opatřením k projektování systému EPS.</t>
  </si>
  <si>
    <t>POP</t>
  </si>
  <si>
    <t>Projednání s příslušným HZS.</t>
  </si>
  <si>
    <t>005231010R</t>
  </si>
  <si>
    <t>Revize</t>
  </si>
  <si>
    <t>POL1_0</t>
  </si>
  <si>
    <t>005231030R</t>
  </si>
  <si>
    <t xml:space="preserve">Zkušební provoz </t>
  </si>
  <si>
    <t>005241010R</t>
  </si>
  <si>
    <t xml:space="preserve">Dokumentace skutečného provedení </t>
  </si>
  <si>
    <t>005122010R</t>
  </si>
  <si>
    <t xml:space="preserve">Provoz objednatele </t>
  </si>
  <si>
    <t>005211080R</t>
  </si>
  <si>
    <t xml:space="preserve">Bezpečnostní a hygienická opatření na staveništi </t>
  </si>
  <si>
    <t>005124010R</t>
  </si>
  <si>
    <t>Koordinační činnost</t>
  </si>
  <si>
    <t>Koordinace stávající servisní organizace.</t>
  </si>
  <si>
    <t>9-30621</t>
  </si>
  <si>
    <t>Aspirační hlásič kouře, max. 200m</t>
  </si>
  <si>
    <t>ks</t>
  </si>
  <si>
    <t>POL3_0</t>
  </si>
  <si>
    <t>Aspirační hlásič kouře, max. 4 trubky, jedna trubka dlouhá max.100m, celková délka všech trubek max.200m</t>
  </si>
  <si>
    <t>9-30422</t>
  </si>
  <si>
    <t xml:space="preserve"> Vyhřívací jednotka sacího potrubí, 3/4"</t>
  </si>
  <si>
    <t>Vyhřívací jednotka sacího potrubí, 3/4", 230V, 60/200W, dodáváno bez termostatu</t>
  </si>
  <si>
    <t>9-30419</t>
  </si>
  <si>
    <t>Sériový kabel pro připojení k PC</t>
  </si>
  <si>
    <t>55000-760APO</t>
  </si>
  <si>
    <t>Vstupní modul s izolátorem (1IN)</t>
  </si>
  <si>
    <t>Mini SMU, DIN, přepínač bez normal a interrupt režimem, s izolátorem, pro připojení lineárního hlásiče do linky</t>
  </si>
  <si>
    <t>EN54-5A40</t>
  </si>
  <si>
    <t>Nápajecí zdroj dle EN54 27,6V/5A</t>
  </si>
  <si>
    <t>Nápajecí zdroj dle EN54 27,6V/5A/2x40Ah (420x420x182, nepřetržitý provoz 3,0A / 27,6VDC, krátkodobě 5,0A / 27,6VDC, tamper: 1xNC, 2x40Ah, EPS, PSU, APS)</t>
  </si>
  <si>
    <t>AKU GP-1240Ah</t>
  </si>
  <si>
    <t>Akumulátor 12V, 40Ah</t>
  </si>
  <si>
    <t>12V, 40Ah, záložní, bezúdržbový, VRLA, uzavřený, vysokovýkonný, AGM akumulátor. Vhodný pro EZS, EPS, UPS. Max. odebíraný proud 400A(5s), životnost až 5let (až 260 cyklů), délka: 197 mm, šířka: 165 mm, výška: 170 mm, hmotnost: 12,63kg, typ pólu: 15 x 18 x 5 mm.</t>
  </si>
  <si>
    <t>9-10900 - 1m</t>
  </si>
  <si>
    <t>Trubka  3/4“</t>
  </si>
  <si>
    <t>m</t>
  </si>
  <si>
    <t>Trubka  3/4“, délka 3 m, cena za 1m</t>
  </si>
  <si>
    <t>9-10927</t>
  </si>
  <si>
    <t>Koncový kryt</t>
  </si>
  <si>
    <t>9-10915</t>
  </si>
  <si>
    <t>Šroubení</t>
  </si>
  <si>
    <t>9-10908</t>
  </si>
  <si>
    <t>Nátrubek, spojka</t>
  </si>
  <si>
    <t>9-10906</t>
  </si>
  <si>
    <t>Oblouk 90°</t>
  </si>
  <si>
    <t>9-10930</t>
  </si>
  <si>
    <t>T odbočka 3/4" pro 10mm hadici</t>
  </si>
  <si>
    <t>3/4" T odbočka pro 10mm hadici</t>
  </si>
  <si>
    <t>AD-05-0590</t>
  </si>
  <si>
    <t>Tester nasávacích hlásičů</t>
  </si>
  <si>
    <t>Kouřové pero pro testování nasávacích hlásičů, včetně 6ks náplní</t>
  </si>
  <si>
    <t>9-10964 - 1m</t>
  </si>
  <si>
    <t>Hadice 10mm</t>
  </si>
  <si>
    <t>10mm bílá nylonová hadice, balení 30m, cena za 1m</t>
  </si>
  <si>
    <t>9-10954</t>
  </si>
  <si>
    <t>Trubková příchytka se západkou</t>
  </si>
  <si>
    <t>10950-125ml</t>
  </si>
  <si>
    <t>Lepidlo 125g, cca 50 spojů</t>
  </si>
  <si>
    <t>10951-125ml</t>
  </si>
  <si>
    <t>Čistič trubek (125ml)</t>
  </si>
  <si>
    <t>R-222-01</t>
  </si>
  <si>
    <t>Demontáž stávajícího systému</t>
  </si>
  <si>
    <t>h</t>
  </si>
  <si>
    <t>R-222-02</t>
  </si>
  <si>
    <t>Montáž potrubí nasávacího systému</t>
  </si>
  <si>
    <t>R-222-03</t>
  </si>
  <si>
    <t>Montáž a základní nastavení nasávacích jednotek</t>
  </si>
  <si>
    <t>222330196R00</t>
  </si>
  <si>
    <t>Programování ústředny, uvedení do provozu</t>
  </si>
  <si>
    <t>hod</t>
  </si>
  <si>
    <t>222330202R00</t>
  </si>
  <si>
    <t>Koordinační funkční zkoušky systému EPS</t>
  </si>
  <si>
    <t>kus</t>
  </si>
  <si>
    <t>R-222-04</t>
  </si>
  <si>
    <t>Pronájem montážní plošiny</t>
  </si>
  <si>
    <t>dny</t>
  </si>
  <si>
    <t/>
  </si>
  <si>
    <t>SUM</t>
  </si>
  <si>
    <t>POPUZIV</t>
  </si>
  <si>
    <t>END</t>
  </si>
  <si>
    <t>Údaje o firmě:</t>
  </si>
  <si>
    <t>Ostatní práce a materiály</t>
  </si>
  <si>
    <t>O P/M</t>
  </si>
  <si>
    <t>P/M</t>
  </si>
  <si>
    <r>
      <t xml:space="preserve">Ostatní práce a materiály </t>
    </r>
    <r>
      <rPr>
        <sz val="8"/>
        <color rgb="FF00B050"/>
        <rFont val="Arial CE"/>
        <charset val="238"/>
      </rPr>
      <t>(v případě, že navrhovaný systém vyžaduje práce nebo materiály neuvedené ve výkazu výměr)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</si>
</sst>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#\ ##0"/>
    <numFmt numFmtId="166" formatCode="#\ 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00B05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5" borderId="30" xfId="0" applyNumberFormat="1" applyFill="1" applyBorder="1" applyAlignment="1"/>
    <xf numFmtId="165" fontId="7" fillId="3" borderId="2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0" fillId="0" borderId="33" xfId="0" applyNumberFormat="1" applyBorder="1" applyAlignment="1"/>
    <xf numFmtId="165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165" fontId="10" fillId="3" borderId="31" xfId="0" applyNumberFormat="1" applyFont="1" applyFill="1" applyBorder="1" applyAlignment="1">
      <alignment horizontal="center" vertical="center" wrapText="1" shrinkToFit="1"/>
    </xf>
    <xf numFmtId="165" fontId="7" fillId="3" borderId="32" xfId="0" applyNumberFormat="1" applyFont="1" applyFill="1" applyBorder="1" applyAlignment="1">
      <alignment horizontal="center" vertical="center" wrapText="1" shrinkToFit="1"/>
    </xf>
    <xf numFmtId="165" fontId="7" fillId="3" borderId="28" xfId="0" applyNumberFormat="1" applyFont="1" applyFill="1" applyBorder="1" applyAlignment="1">
      <alignment horizontal="center" vertical="center" wrapText="1" shrinkToFit="1"/>
    </xf>
    <xf numFmtId="165" fontId="3" fillId="0" borderId="12" xfId="0" applyNumberFormat="1" applyFont="1" applyBorder="1" applyAlignment="1">
      <alignment horizontal="right" wrapText="1" shrinkToFit="1"/>
    </xf>
    <xf numFmtId="165" fontId="3" fillId="0" borderId="12" xfId="0" applyNumberFormat="1" applyFont="1" applyBorder="1" applyAlignment="1">
      <alignment horizontal="right" shrinkToFit="1"/>
    </xf>
    <xf numFmtId="165" fontId="0" fillId="0" borderId="12" xfId="0" applyNumberFormat="1" applyBorder="1" applyAlignment="1">
      <alignment shrinkToFit="1"/>
    </xf>
    <xf numFmtId="165" fontId="0" fillId="0" borderId="29" xfId="0" applyNumberFormat="1" applyBorder="1" applyAlignment="1">
      <alignment shrinkToFit="1"/>
    </xf>
    <xf numFmtId="165" fontId="15" fillId="5" borderId="6" xfId="0" applyNumberFormat="1" applyFont="1" applyFill="1" applyBorder="1" applyAlignment="1">
      <alignment wrapText="1" shrinkToFit="1"/>
    </xf>
    <xf numFmtId="165" fontId="15" fillId="5" borderId="6" xfId="0" applyNumberFormat="1" applyFont="1" applyFill="1" applyBorder="1" applyAlignment="1">
      <alignment shrinkToFit="1"/>
    </xf>
    <xf numFmtId="165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164" fontId="7" fillId="5" borderId="38" xfId="0" applyNumberFormat="1" applyFont="1" applyFill="1" applyBorder="1" applyAlignment="1">
      <alignment horizontal="center"/>
    </xf>
    <xf numFmtId="16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6" fontId="18" fillId="0" borderId="34" xfId="0" applyNumberFormat="1" applyFont="1" applyBorder="1" applyAlignment="1">
      <alignment vertical="top" shrinkToFit="1"/>
    </xf>
    <xf numFmtId="166" fontId="0" fillId="3" borderId="38" xfId="0" applyNumberFormat="1" applyFill="1" applyBorder="1" applyAlignment="1">
      <alignment vertical="top" shrinkToFit="1"/>
    </xf>
    <xf numFmtId="164" fontId="18" fillId="4" borderId="34" xfId="0" applyNumberFormat="1" applyFont="1" applyFill="1" applyBorder="1" applyAlignment="1" applyProtection="1">
      <alignment vertical="top" shrinkToFit="1"/>
      <protection locked="0"/>
    </xf>
    <xf numFmtId="164" fontId="18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6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8" xfId="0" applyFont="1" applyBorder="1" applyAlignment="1">
      <alignment vertical="top" shrinkToFit="1"/>
    </xf>
    <xf numFmtId="166" fontId="18" fillId="0" borderId="38" xfId="0" applyNumberFormat="1" applyFont="1" applyBorder="1" applyAlignment="1">
      <alignment vertical="top" shrinkToFit="1"/>
    </xf>
    <xf numFmtId="164" fontId="18" fillId="4" borderId="38" xfId="0" applyNumberFormat="1" applyFont="1" applyFill="1" applyBorder="1" applyAlignment="1" applyProtection="1">
      <alignment vertical="top" shrinkToFit="1"/>
      <protection locked="0"/>
    </xf>
    <xf numFmtId="164" fontId="18" fillId="0" borderId="38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16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/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17" fillId="3" borderId="3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7" fillId="5" borderId="38" xfId="0" applyNumberFormat="1" applyFont="1" applyFill="1" applyBorder="1" applyAlignmen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left" wrapText="1"/>
    </xf>
    <xf numFmtId="164" fontId="7" fillId="5" borderId="38" xfId="0" applyNumberFormat="1" applyFont="1" applyFill="1" applyBorder="1" applyAlignment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6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5" borderId="33" xfId="0" applyNumberFormat="1" applyFill="1" applyBorder="1"/>
    <xf numFmtId="165" fontId="0" fillId="5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6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35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0" xfId="0" applyFont="1" applyBorder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vertical="top" shrinkToFi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vertical="top" shrinkToFit="1"/>
    </xf>
    <xf numFmtId="166" fontId="18" fillId="0" borderId="18" xfId="0" applyNumberFormat="1" applyFont="1" applyBorder="1" applyAlignment="1">
      <alignment vertical="top" shrinkToFit="1"/>
    </xf>
    <xf numFmtId="164" fontId="18" fillId="0" borderId="18" xfId="0" applyNumberFormat="1" applyFont="1" applyBorder="1" applyAlignment="1">
      <alignment vertical="top" shrinkToFit="1"/>
    </xf>
    <xf numFmtId="0" fontId="18" fillId="6" borderId="10" xfId="0" applyNumberFormat="1" applyFont="1" applyFill="1" applyBorder="1" applyAlignment="1">
      <alignment horizontal="left" vertical="top" wrapText="1"/>
    </xf>
    <xf numFmtId="0" fontId="18" fillId="6" borderId="10" xfId="0" applyFont="1" applyFill="1" applyBorder="1" applyAlignment="1">
      <alignment vertical="top" shrinkToFit="1"/>
    </xf>
    <xf numFmtId="166" fontId="18" fillId="6" borderId="10" xfId="0" applyNumberFormat="1" applyFont="1" applyFill="1" applyBorder="1" applyAlignment="1">
      <alignment vertical="top" shrinkToFit="1"/>
    </xf>
    <xf numFmtId="164" fontId="18" fillId="6" borderId="10" xfId="0" applyNumberFormat="1" applyFont="1" applyFill="1" applyBorder="1" applyAlignment="1" applyProtection="1">
      <alignment vertical="top" shrinkToFit="1"/>
      <protection locked="0"/>
    </xf>
    <xf numFmtId="0" fontId="18" fillId="0" borderId="32" xfId="0" applyFont="1" applyBorder="1" applyAlignment="1">
      <alignment vertical="top"/>
    </xf>
    <xf numFmtId="164" fontId="18" fillId="4" borderId="32" xfId="0" applyNumberFormat="1" applyFont="1" applyFill="1" applyBorder="1" applyAlignment="1" applyProtection="1">
      <alignment vertical="top" shrinkToFit="1"/>
      <protection locked="0"/>
    </xf>
    <xf numFmtId="164" fontId="18" fillId="4" borderId="26" xfId="0" applyNumberFormat="1" applyFont="1" applyFill="1" applyBorder="1" applyAlignment="1" applyProtection="1">
      <alignment vertical="top" shrinkToFit="1"/>
      <protection locked="0"/>
    </xf>
    <xf numFmtId="164" fontId="18" fillId="4" borderId="10" xfId="0" applyNumberFormat="1" applyFont="1" applyFill="1" applyBorder="1" applyAlignment="1" applyProtection="1">
      <alignment vertical="top" shrinkToFit="1"/>
      <protection locked="0"/>
    </xf>
    <xf numFmtId="164" fontId="18" fillId="0" borderId="51" xfId="0" applyNumberFormat="1" applyFont="1" applyBorder="1" applyAlignment="1">
      <alignment vertical="top" shrinkToFit="1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49" fontId="7" fillId="0" borderId="51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164" fontId="7" fillId="0" borderId="51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32" xfId="0" applyNumberFormat="1" applyFont="1" applyBorder="1" applyAlignment="1">
      <alignment vertical="center"/>
    </xf>
    <xf numFmtId="164" fontId="7" fillId="0" borderId="51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left" vertical="center" wrapText="1"/>
    </xf>
    <xf numFmtId="4" fontId="13" fillId="0" borderId="52" xfId="0" applyNumberFormat="1" applyFont="1" applyBorder="1" applyAlignment="1">
      <alignment horizontal="center" vertical="center"/>
    </xf>
    <xf numFmtId="4" fontId="13" fillId="0" borderId="47" xfId="0" applyNumberFormat="1" applyFont="1" applyBorder="1" applyAlignment="1">
      <alignment horizontal="center" vertical="center"/>
    </xf>
    <xf numFmtId="164" fontId="18" fillId="7" borderId="18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4" sqref="B4"/>
    </sheetView>
  </sheetViews>
  <sheetFormatPr defaultRowHeight="12.75" x14ac:dyDescent="0.2"/>
  <sheetData>
    <row r="1" spans="1:7" x14ac:dyDescent="0.2">
      <c r="A1" s="34" t="s">
        <v>33</v>
      </c>
    </row>
    <row r="2" spans="1:7" ht="57.75" customHeight="1" x14ac:dyDescent="0.2">
      <c r="A2" s="191" t="s">
        <v>34</v>
      </c>
      <c r="B2" s="191"/>
      <c r="C2" s="191"/>
      <c r="D2" s="191"/>
      <c r="E2" s="191"/>
      <c r="F2" s="191"/>
      <c r="G2" s="191"/>
    </row>
  </sheetData>
  <sheetProtection password="DD01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0"/>
  <sheetViews>
    <sheetView showGridLines="0" zoomScaleNormal="100" zoomScaleSheetLayoutView="75" workbookViewId="0">
      <selection activeCell="E18" sqref="E18:F18"/>
    </sheetView>
  </sheetViews>
  <sheetFormatPr defaultColWidth="9" defaultRowHeight="12.75" x14ac:dyDescent="0.2"/>
  <cols>
    <col min="1" max="1" width="0.140625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8" t="s">
        <v>31</v>
      </c>
      <c r="B1" s="217" t="s">
        <v>37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4"/>
      <c r="B2" s="76" t="s">
        <v>35</v>
      </c>
      <c r="C2" s="77"/>
      <c r="D2" s="204" t="s">
        <v>42</v>
      </c>
      <c r="E2" s="205"/>
      <c r="F2" s="205"/>
      <c r="G2" s="205"/>
      <c r="H2" s="205"/>
      <c r="I2" s="205"/>
      <c r="J2" s="206"/>
      <c r="O2" s="2"/>
    </row>
    <row r="3" spans="1:15" ht="23.25" customHeight="1" x14ac:dyDescent="0.2">
      <c r="A3" s="4"/>
      <c r="B3" s="78" t="s">
        <v>40</v>
      </c>
      <c r="C3" s="79"/>
      <c r="D3" s="226" t="s">
        <v>38</v>
      </c>
      <c r="E3" s="227"/>
      <c r="F3" s="227"/>
      <c r="G3" s="227"/>
      <c r="H3" s="227"/>
      <c r="I3" s="227"/>
      <c r="J3" s="228"/>
    </row>
    <row r="4" spans="1:15" ht="23.25" hidden="1" customHeight="1" x14ac:dyDescent="0.2">
      <c r="A4" s="4"/>
      <c r="B4" s="80" t="s">
        <v>39</v>
      </c>
      <c r="C4" s="81"/>
      <c r="D4" s="82"/>
      <c r="E4" s="82"/>
      <c r="F4" s="83"/>
      <c r="G4" s="84"/>
      <c r="H4" s="83"/>
      <c r="I4" s="84"/>
      <c r="J4" s="85"/>
    </row>
    <row r="5" spans="1:15" ht="24" customHeight="1" x14ac:dyDescent="0.2">
      <c r="A5" s="4"/>
      <c r="B5" s="42" t="s">
        <v>16</v>
      </c>
      <c r="C5" s="5"/>
      <c r="D5" s="86" t="s">
        <v>43</v>
      </c>
      <c r="E5" s="24"/>
      <c r="F5" s="24"/>
      <c r="G5" s="24"/>
      <c r="H5" s="26" t="s">
        <v>28</v>
      </c>
      <c r="I5" s="86" t="s">
        <v>47</v>
      </c>
      <c r="J5" s="11"/>
    </row>
    <row r="6" spans="1:15" ht="15.75" customHeight="1" x14ac:dyDescent="0.2">
      <c r="A6" s="4"/>
      <c r="B6" s="36"/>
      <c r="C6" s="24"/>
      <c r="D6" s="86" t="s">
        <v>44</v>
      </c>
      <c r="E6" s="24"/>
      <c r="F6" s="24"/>
      <c r="G6" s="24"/>
      <c r="H6" s="26" t="s">
        <v>29</v>
      </c>
      <c r="I6" s="86" t="s">
        <v>48</v>
      </c>
      <c r="J6" s="11"/>
    </row>
    <row r="7" spans="1:15" ht="15.75" customHeight="1" x14ac:dyDescent="0.2">
      <c r="A7" s="4"/>
      <c r="B7" s="37"/>
      <c r="C7" s="87" t="s">
        <v>46</v>
      </c>
      <c r="D7" s="75" t="s">
        <v>45</v>
      </c>
      <c r="E7" s="31"/>
      <c r="F7" s="31"/>
      <c r="G7" s="31"/>
      <c r="H7" s="33"/>
      <c r="I7" s="31"/>
      <c r="J7" s="46"/>
    </row>
    <row r="8" spans="1:15" ht="24" hidden="1" customHeight="1" x14ac:dyDescent="0.2">
      <c r="A8" s="4"/>
      <c r="B8" s="42" t="s">
        <v>14</v>
      </c>
      <c r="C8" s="5"/>
      <c r="D8" s="32"/>
      <c r="E8" s="5"/>
      <c r="F8" s="5"/>
      <c r="G8" s="40"/>
      <c r="H8" s="26" t="s">
        <v>28</v>
      </c>
      <c r="I8" s="30"/>
      <c r="J8" s="11"/>
    </row>
    <row r="9" spans="1:15" ht="15.75" hidden="1" customHeight="1" x14ac:dyDescent="0.2">
      <c r="A9" s="4"/>
      <c r="B9" s="4"/>
      <c r="C9" s="5"/>
      <c r="D9" s="32"/>
      <c r="E9" s="5"/>
      <c r="F9" s="5"/>
      <c r="G9" s="40"/>
      <c r="H9" s="26" t="s">
        <v>29</v>
      </c>
      <c r="I9" s="30"/>
      <c r="J9" s="11"/>
    </row>
    <row r="10" spans="1:15" ht="15.75" hidden="1" customHeight="1" x14ac:dyDescent="0.2">
      <c r="A10" s="4"/>
      <c r="B10" s="47"/>
      <c r="C10" s="25"/>
      <c r="D10" s="41"/>
      <c r="E10" s="50"/>
      <c r="F10" s="50"/>
      <c r="G10" s="48"/>
      <c r="H10" s="48"/>
      <c r="I10" s="49"/>
      <c r="J10" s="46"/>
    </row>
    <row r="11" spans="1:15" ht="24" customHeight="1" x14ac:dyDescent="0.2">
      <c r="A11" s="4"/>
      <c r="B11" s="42" t="s">
        <v>13</v>
      </c>
      <c r="C11" s="5"/>
      <c r="D11" s="211"/>
      <c r="E11" s="211"/>
      <c r="F11" s="211"/>
      <c r="G11" s="211"/>
      <c r="H11" s="26" t="s">
        <v>28</v>
      </c>
      <c r="I11" s="184"/>
      <c r="J11" s="11"/>
    </row>
    <row r="12" spans="1:15" ht="15.75" customHeight="1" x14ac:dyDescent="0.2">
      <c r="A12" s="4"/>
      <c r="B12" s="36"/>
      <c r="C12" s="24"/>
      <c r="D12" s="224"/>
      <c r="E12" s="224"/>
      <c r="F12" s="224"/>
      <c r="G12" s="224"/>
      <c r="H12" s="26" t="s">
        <v>29</v>
      </c>
      <c r="I12" s="184"/>
      <c r="J12" s="11"/>
    </row>
    <row r="13" spans="1:15" ht="15.75" customHeight="1" x14ac:dyDescent="0.2">
      <c r="A13" s="4"/>
      <c r="B13" s="37"/>
      <c r="C13" s="88"/>
      <c r="D13" s="225"/>
      <c r="E13" s="225"/>
      <c r="F13" s="225"/>
      <c r="G13" s="225"/>
      <c r="H13" s="27"/>
      <c r="I13" s="31"/>
      <c r="J13" s="46"/>
    </row>
    <row r="14" spans="1:15" ht="24" hidden="1" customHeight="1" x14ac:dyDescent="0.2">
      <c r="A14" s="4"/>
      <c r="B14" s="61" t="s">
        <v>15</v>
      </c>
      <c r="C14" s="62"/>
      <c r="D14" s="63" t="s">
        <v>41</v>
      </c>
      <c r="E14" s="64"/>
      <c r="F14" s="64"/>
      <c r="G14" s="64"/>
      <c r="H14" s="65"/>
      <c r="I14" s="64"/>
      <c r="J14" s="66"/>
    </row>
    <row r="15" spans="1:15" ht="32.25" customHeight="1" x14ac:dyDescent="0.2">
      <c r="A15" s="4"/>
      <c r="B15" s="47" t="s">
        <v>26</v>
      </c>
      <c r="C15" s="67"/>
      <c r="D15" s="48"/>
      <c r="E15" s="210"/>
      <c r="F15" s="210"/>
      <c r="G15" s="222"/>
      <c r="H15" s="222"/>
      <c r="I15" s="222" t="s">
        <v>23</v>
      </c>
      <c r="J15" s="223"/>
    </row>
    <row r="16" spans="1:15" ht="23.25" customHeight="1" x14ac:dyDescent="0.2">
      <c r="A16" s="128" t="s">
        <v>18</v>
      </c>
      <c r="B16" s="129" t="s">
        <v>18</v>
      </c>
      <c r="C16" s="53"/>
      <c r="D16" s="54"/>
      <c r="E16" s="207"/>
      <c r="F16" s="208"/>
      <c r="G16" s="207"/>
      <c r="H16" s="208"/>
      <c r="I16" s="207">
        <f>SUMIF(F53:F55,A16,I53:I55)+SUMIF(F53:F55,"PSU",I53:I55)</f>
        <v>0</v>
      </c>
      <c r="J16" s="209"/>
    </row>
    <row r="17" spans="1:10" ht="23.25" customHeight="1" x14ac:dyDescent="0.2">
      <c r="A17" s="128" t="s">
        <v>19</v>
      </c>
      <c r="B17" s="129" t="s">
        <v>19</v>
      </c>
      <c r="C17" s="53"/>
      <c r="D17" s="54"/>
      <c r="E17" s="207"/>
      <c r="F17" s="208"/>
      <c r="G17" s="207"/>
      <c r="H17" s="208"/>
      <c r="I17" s="207">
        <f>SUMIF(F53:F55,A17,I53:I55)</f>
        <v>0</v>
      </c>
      <c r="J17" s="209"/>
    </row>
    <row r="18" spans="1:10" ht="23.25" customHeight="1" x14ac:dyDescent="0.2">
      <c r="A18" s="128" t="s">
        <v>20</v>
      </c>
      <c r="B18" s="129" t="s">
        <v>20</v>
      </c>
      <c r="C18" s="53"/>
      <c r="D18" s="54"/>
      <c r="E18" s="207"/>
      <c r="F18" s="208"/>
      <c r="G18" s="207"/>
      <c r="H18" s="208"/>
      <c r="I18" s="207">
        <f>SUMIF(F53:F55,A18,I53:I55)</f>
        <v>0</v>
      </c>
      <c r="J18" s="209"/>
    </row>
    <row r="19" spans="1:10" ht="23.25" customHeight="1" x14ac:dyDescent="0.2">
      <c r="A19" s="128" t="s">
        <v>58</v>
      </c>
      <c r="B19" s="129" t="s">
        <v>21</v>
      </c>
      <c r="C19" s="53"/>
      <c r="D19" s="54"/>
      <c r="E19" s="207"/>
      <c r="F19" s="208"/>
      <c r="G19" s="207"/>
      <c r="H19" s="208"/>
      <c r="I19" s="207">
        <f>SUMIF(F53:F55,A19,I53:I55)</f>
        <v>0</v>
      </c>
      <c r="J19" s="209"/>
    </row>
    <row r="20" spans="1:10" ht="23.25" customHeight="1" x14ac:dyDescent="0.2">
      <c r="A20" s="128" t="s">
        <v>63</v>
      </c>
      <c r="B20" s="129" t="s">
        <v>22</v>
      </c>
      <c r="C20" s="53"/>
      <c r="D20" s="54"/>
      <c r="E20" s="207"/>
      <c r="F20" s="208"/>
      <c r="G20" s="207"/>
      <c r="H20" s="208"/>
      <c r="I20" s="207">
        <f>SUMIF(F53:F55,A20,I53:I55)</f>
        <v>0</v>
      </c>
      <c r="J20" s="209"/>
    </row>
    <row r="21" spans="1:10" ht="23.25" customHeight="1" x14ac:dyDescent="0.2">
      <c r="A21" s="128" t="s">
        <v>181</v>
      </c>
      <c r="B21" s="129" t="s">
        <v>179</v>
      </c>
      <c r="C21" s="283"/>
      <c r="D21" s="284"/>
      <c r="E21" s="302"/>
      <c r="F21" s="303"/>
      <c r="G21" s="302"/>
      <c r="H21" s="303"/>
      <c r="I21" s="207">
        <f>SUMIF(F53:F56,A21,I53:I56)</f>
        <v>0</v>
      </c>
      <c r="J21" s="209"/>
    </row>
    <row r="22" spans="1:10" ht="23.25" customHeight="1" x14ac:dyDescent="0.2">
      <c r="A22" s="4"/>
      <c r="B22" s="69" t="s">
        <v>23</v>
      </c>
      <c r="C22" s="70"/>
      <c r="D22" s="71"/>
      <c r="E22" s="220"/>
      <c r="F22" s="221"/>
      <c r="G22" s="220"/>
      <c r="H22" s="221"/>
      <c r="I22" s="220">
        <f>SUM(I16:J21)</f>
        <v>0</v>
      </c>
      <c r="J22" s="234"/>
    </row>
    <row r="23" spans="1:10" ht="33" customHeight="1" x14ac:dyDescent="0.2">
      <c r="A23" s="4"/>
      <c r="B23" s="60" t="s">
        <v>27</v>
      </c>
      <c r="C23" s="53"/>
      <c r="D23" s="54"/>
      <c r="E23" s="59"/>
      <c r="F23" s="56"/>
      <c r="G23" s="45"/>
      <c r="H23" s="45"/>
      <c r="I23" s="45"/>
      <c r="J23" s="57"/>
    </row>
    <row r="24" spans="1:10" ht="23.25" hidden="1" customHeight="1" x14ac:dyDescent="0.2">
      <c r="A24" s="4"/>
      <c r="B24" s="52" t="s">
        <v>7</v>
      </c>
      <c r="C24" s="53"/>
      <c r="D24" s="54"/>
      <c r="E24" s="55" t="e">
        <f>SazbaDPH1</f>
        <v>#REF!</v>
      </c>
      <c r="F24" s="56" t="s">
        <v>0</v>
      </c>
      <c r="G24" s="213" t="e">
        <f>#REF!*#REF!/100</f>
        <v>#REF!</v>
      </c>
      <c r="H24" s="214"/>
      <c r="I24" s="214"/>
      <c r="J24" s="57" t="str">
        <f t="shared" ref="J24:J28" si="0">Mena</f>
        <v>CZK</v>
      </c>
    </row>
    <row r="25" spans="1:10" ht="23.25" customHeight="1" thickBot="1" x14ac:dyDescent="0.25">
      <c r="A25" s="4"/>
      <c r="B25" s="52" t="s">
        <v>8</v>
      </c>
      <c r="C25" s="53"/>
      <c r="D25" s="54"/>
      <c r="E25" s="55">
        <v>21</v>
      </c>
      <c r="F25" s="56" t="s">
        <v>0</v>
      </c>
      <c r="G25" s="215">
        <f>CenaCelkemBezDPH*1.21</f>
        <v>0</v>
      </c>
      <c r="H25" s="216"/>
      <c r="I25" s="216"/>
      <c r="J25" s="57" t="str">
        <f t="shared" si="0"/>
        <v>CZK</v>
      </c>
    </row>
    <row r="26" spans="1:10" ht="23.25" hidden="1" customHeight="1" x14ac:dyDescent="0.2">
      <c r="A26" s="4"/>
      <c r="B26" s="44" t="s">
        <v>9</v>
      </c>
      <c r="C26" s="21"/>
      <c r="D26" s="17"/>
      <c r="E26" s="38">
        <f>SazbaDPH2</f>
        <v>21</v>
      </c>
      <c r="F26" s="39" t="s">
        <v>0</v>
      </c>
      <c r="G26" s="229">
        <f>I25*E25/100</f>
        <v>0</v>
      </c>
      <c r="H26" s="230"/>
      <c r="I26" s="230"/>
      <c r="J26" s="51" t="str">
        <f t="shared" si="0"/>
        <v>CZK</v>
      </c>
    </row>
    <row r="27" spans="1:10" ht="23.25" hidden="1" customHeight="1" thickBot="1" x14ac:dyDescent="0.25">
      <c r="A27" s="4"/>
      <c r="B27" s="43" t="s">
        <v>2</v>
      </c>
      <c r="C27" s="19"/>
      <c r="D27" s="22"/>
      <c r="E27" s="19"/>
      <c r="F27" s="20"/>
      <c r="G27" s="231">
        <f>0</f>
        <v>0</v>
      </c>
      <c r="H27" s="231"/>
      <c r="I27" s="231"/>
      <c r="J27" s="58" t="str">
        <f t="shared" si="0"/>
        <v>CZK</v>
      </c>
    </row>
    <row r="28" spans="1:10" ht="27.75" customHeight="1" thickBot="1" x14ac:dyDescent="0.25">
      <c r="A28" s="4"/>
      <c r="B28" s="110" t="s">
        <v>17</v>
      </c>
      <c r="C28" s="111"/>
      <c r="D28" s="111"/>
      <c r="E28" s="112"/>
      <c r="F28" s="113"/>
      <c r="G28" s="233">
        <f>I22</f>
        <v>0</v>
      </c>
      <c r="H28" s="233"/>
      <c r="I28" s="233"/>
      <c r="J28" s="114" t="str">
        <f t="shared" si="0"/>
        <v>CZK</v>
      </c>
    </row>
    <row r="29" spans="1:10" ht="27.75" hidden="1" customHeight="1" thickBot="1" x14ac:dyDescent="0.25">
      <c r="A29" s="4"/>
      <c r="B29" s="110" t="s">
        <v>30</v>
      </c>
      <c r="C29" s="115"/>
      <c r="D29" s="115"/>
      <c r="E29" s="115"/>
      <c r="F29" s="115"/>
      <c r="G29" s="232" t="e">
        <f>ZakladDPHSni+DPHSni+ZakladDPHZakl+DPHZakl+Zaokrouhleni</f>
        <v>#REF!</v>
      </c>
      <c r="H29" s="232"/>
      <c r="I29" s="232"/>
      <c r="J29" s="116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0"/>
      <c r="H30" s="5"/>
      <c r="I30" s="40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0"/>
      <c r="H31" s="5"/>
      <c r="I31" s="40"/>
      <c r="J31" s="12"/>
    </row>
    <row r="32" spans="1:10" ht="18.75" customHeight="1" x14ac:dyDescent="0.2">
      <c r="A32" s="4"/>
      <c r="B32" s="23"/>
      <c r="C32" s="18"/>
      <c r="D32" s="181"/>
      <c r="E32" s="181"/>
      <c r="F32" s="18"/>
      <c r="G32" s="181"/>
      <c r="H32" s="182"/>
      <c r="I32" s="181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0"/>
      <c r="H33" s="5"/>
      <c r="I33" s="40"/>
      <c r="J33" s="12"/>
    </row>
    <row r="34" spans="1:52" s="34" customFormat="1" ht="18.75" customHeight="1" x14ac:dyDescent="0.2">
      <c r="A34" s="28"/>
      <c r="B34" s="28"/>
      <c r="C34" s="29"/>
      <c r="D34" s="29"/>
      <c r="E34" s="29"/>
      <c r="F34" s="29"/>
      <c r="G34" s="183"/>
      <c r="H34" s="29"/>
      <c r="I34" s="183"/>
      <c r="J34" s="35"/>
    </row>
    <row r="35" spans="1:52" ht="12.75" customHeight="1" x14ac:dyDescent="0.2">
      <c r="A35" s="4"/>
      <c r="B35" s="4"/>
      <c r="C35" s="5"/>
      <c r="D35" s="212"/>
      <c r="E35" s="212"/>
      <c r="F35" s="5"/>
      <c r="G35" s="40"/>
      <c r="H35" s="186"/>
      <c r="I35" s="40"/>
      <c r="J35" s="12"/>
    </row>
    <row r="36" spans="1:52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52" ht="27" hidden="1" customHeight="1" x14ac:dyDescent="0.25">
      <c r="B37" s="72" t="s">
        <v>10</v>
      </c>
      <c r="C37" s="3"/>
      <c r="D37" s="3"/>
      <c r="E37" s="3"/>
      <c r="F37" s="99"/>
      <c r="G37" s="99"/>
      <c r="H37" s="99"/>
      <c r="I37" s="99"/>
      <c r="J37" s="3"/>
    </row>
    <row r="38" spans="1:52" ht="25.5" hidden="1" customHeight="1" x14ac:dyDescent="0.2">
      <c r="A38" s="91" t="s">
        <v>32</v>
      </c>
      <c r="B38" s="93" t="s">
        <v>11</v>
      </c>
      <c r="C38" s="94" t="s">
        <v>3</v>
      </c>
      <c r="D38" s="95"/>
      <c r="E38" s="95"/>
      <c r="F38" s="100" t="e">
        <f>#REF!</f>
        <v>#REF!</v>
      </c>
      <c r="G38" s="100" t="str">
        <f>B25</f>
        <v>Základ pro základní DPH</v>
      </c>
      <c r="H38" s="101" t="s">
        <v>12</v>
      </c>
      <c r="I38" s="102" t="s">
        <v>1</v>
      </c>
      <c r="J38" s="96" t="s">
        <v>0</v>
      </c>
    </row>
    <row r="39" spans="1:52" ht="25.5" hidden="1" customHeight="1" x14ac:dyDescent="0.2">
      <c r="A39" s="91">
        <v>1</v>
      </c>
      <c r="B39" s="97" t="s">
        <v>49</v>
      </c>
      <c r="C39" s="198" t="s">
        <v>42</v>
      </c>
      <c r="D39" s="199"/>
      <c r="E39" s="199"/>
      <c r="F39" s="103">
        <f>'Rozpočet Pol'!AC63</f>
        <v>0</v>
      </c>
      <c r="G39" s="104">
        <f>'Rozpočet Pol'!AD63</f>
        <v>0</v>
      </c>
      <c r="H39" s="105"/>
      <c r="I39" s="106">
        <f>F39+G39+H39</f>
        <v>0</v>
      </c>
      <c r="J39" s="98" t="str" cm="1">
        <f t="array" ref="J39">IF(CenaCelkemVypocet=0,"",I39/CenaCelkemVypocet*100)</f>
        <v/>
      </c>
    </row>
    <row r="40" spans="1:52" ht="25.5" hidden="1" customHeight="1" x14ac:dyDescent="0.2">
      <c r="A40" s="91"/>
      <c r="B40" s="200" t="s">
        <v>50</v>
      </c>
      <c r="C40" s="201"/>
      <c r="D40" s="201"/>
      <c r="E40" s="201"/>
      <c r="F40" s="107">
        <f>SUMIF(A39:A39,"=1",F39:F39)</f>
        <v>0</v>
      </c>
      <c r="G40" s="108">
        <f>SUMIF(A39:A39,"=1",G39:G39)</f>
        <v>0</v>
      </c>
      <c r="H40" s="108">
        <f>SUMIF(A39:A39,"=1",H39:H39)</f>
        <v>0</v>
      </c>
      <c r="I40" s="109">
        <f>SUMIF(A39:A39,"=1",I39:I39)</f>
        <v>0</v>
      </c>
      <c r="J40" s="92">
        <f>SUMIF(A39:A39,"=1",J39:J39)</f>
        <v>0</v>
      </c>
    </row>
    <row r="42" spans="1:52" x14ac:dyDescent="0.2">
      <c r="B42" t="s">
        <v>52</v>
      </c>
    </row>
    <row r="43" spans="1:52" x14ac:dyDescent="0.2">
      <c r="B43" s="202" t="s">
        <v>53</v>
      </c>
      <c r="C43" s="202"/>
      <c r="D43" s="202"/>
      <c r="E43" s="202"/>
      <c r="F43" s="202"/>
      <c r="G43" s="202"/>
      <c r="H43" s="202"/>
      <c r="I43" s="202"/>
      <c r="J43" s="202"/>
      <c r="AZ43" s="117" t="str">
        <f>B43</f>
        <v>Výměna lineárních hlásičů nad ledovou plochou za nasávací hlásiče.</v>
      </c>
    </row>
    <row r="45" spans="1:52" ht="25.5" x14ac:dyDescent="0.2">
      <c r="B45" s="202" t="s">
        <v>54</v>
      </c>
      <c r="C45" s="202"/>
      <c r="D45" s="202"/>
      <c r="E45" s="202"/>
      <c r="F45" s="202"/>
      <c r="G45" s="202"/>
      <c r="H45" s="202"/>
      <c r="I45" s="202"/>
      <c r="J45" s="202"/>
      <c r="AZ45" s="117" t="str">
        <f>B45</f>
        <v>Podmínkou realizace je příprava ledové plochy  pro vjezd montážní plošiny. Přípravu plochy zajišťuje provozovatel objektu a náklady nejsou zahrnuty do ceny díla.</v>
      </c>
    </row>
    <row r="47" spans="1:52" x14ac:dyDescent="0.2">
      <c r="B47" s="202" t="s">
        <v>55</v>
      </c>
      <c r="C47" s="202"/>
      <c r="D47" s="202"/>
      <c r="E47" s="202"/>
      <c r="F47" s="202"/>
      <c r="G47" s="202"/>
      <c r="H47" s="202"/>
      <c r="I47" s="202"/>
      <c r="J47" s="202"/>
      <c r="AZ47" s="117" t="str">
        <f>B47</f>
        <v>Instalace musí proběhnout v koordinaci se smluvní servisní organizací stávajícího systému EPS.</v>
      </c>
    </row>
    <row r="50" spans="1:10" ht="15.75" x14ac:dyDescent="0.25">
      <c r="B50" s="118" t="s">
        <v>56</v>
      </c>
    </row>
    <row r="52" spans="1:10" ht="25.5" customHeight="1" x14ac:dyDescent="0.2">
      <c r="A52" s="119"/>
      <c r="B52" s="122" t="s">
        <v>11</v>
      </c>
      <c r="C52" s="122" t="s">
        <v>3</v>
      </c>
      <c r="D52" s="123"/>
      <c r="E52" s="123"/>
      <c r="F52" s="185" t="s">
        <v>57</v>
      </c>
      <c r="G52" s="185"/>
      <c r="H52" s="185"/>
      <c r="I52" s="203" t="s">
        <v>23</v>
      </c>
      <c r="J52" s="203"/>
    </row>
    <row r="53" spans="1:10" ht="25.5" customHeight="1" x14ac:dyDescent="0.2">
      <c r="A53" s="120"/>
      <c r="B53" s="285" t="s">
        <v>58</v>
      </c>
      <c r="C53" s="193" t="s">
        <v>21</v>
      </c>
      <c r="D53" s="194"/>
      <c r="E53" s="194"/>
      <c r="F53" s="288" t="s">
        <v>58</v>
      </c>
      <c r="G53" s="293"/>
      <c r="H53" s="293"/>
      <c r="I53" s="294">
        <f>'Rozpočet Pol'!G8</f>
        <v>0</v>
      </c>
      <c r="J53" s="294"/>
    </row>
    <row r="54" spans="1:10" ht="25.5" customHeight="1" x14ac:dyDescent="0.2">
      <c r="A54" s="120"/>
      <c r="B54" s="286" t="s">
        <v>59</v>
      </c>
      <c r="C54" s="196" t="s">
        <v>60</v>
      </c>
      <c r="D54" s="197"/>
      <c r="E54" s="197"/>
      <c r="F54" s="289" t="s">
        <v>18</v>
      </c>
      <c r="G54" s="291"/>
      <c r="H54" s="291"/>
      <c r="I54" s="195">
        <f>'Rozpočet Pol'!G19</f>
        <v>0</v>
      </c>
      <c r="J54" s="195"/>
    </row>
    <row r="55" spans="1:10" ht="25.5" customHeight="1" x14ac:dyDescent="0.2">
      <c r="A55" s="120"/>
      <c r="B55" s="286" t="s">
        <v>61</v>
      </c>
      <c r="C55" s="196" t="s">
        <v>62</v>
      </c>
      <c r="D55" s="197"/>
      <c r="E55" s="197"/>
      <c r="F55" s="289" t="s">
        <v>20</v>
      </c>
      <c r="G55" s="291"/>
      <c r="H55" s="291"/>
      <c r="I55" s="295">
        <f>'Rozpočet Pol'!G49</f>
        <v>0</v>
      </c>
      <c r="J55" s="296"/>
    </row>
    <row r="56" spans="1:10" ht="25.5" customHeight="1" x14ac:dyDescent="0.2">
      <c r="A56" s="120"/>
      <c r="B56" s="287" t="s">
        <v>180</v>
      </c>
      <c r="C56" s="299" t="s">
        <v>179</v>
      </c>
      <c r="D56" s="300"/>
      <c r="E56" s="301"/>
      <c r="F56" s="290" t="s">
        <v>181</v>
      </c>
      <c r="G56" s="292"/>
      <c r="H56" s="292"/>
      <c r="I56" s="297">
        <f>'Rozpočet Pol'!G57</f>
        <v>0</v>
      </c>
      <c r="J56" s="298"/>
    </row>
    <row r="57" spans="1:10" ht="25.5" customHeight="1" x14ac:dyDescent="0.2">
      <c r="A57" s="121"/>
      <c r="B57" s="124" t="s">
        <v>1</v>
      </c>
      <c r="C57" s="124"/>
      <c r="D57" s="125"/>
      <c r="E57" s="125"/>
      <c r="F57" s="126"/>
      <c r="G57" s="187"/>
      <c r="H57" s="187"/>
      <c r="I57" s="192">
        <f>SUM(I53:I56)</f>
        <v>0</v>
      </c>
      <c r="J57" s="192"/>
    </row>
    <row r="58" spans="1:10" x14ac:dyDescent="0.2">
      <c r="F58" s="127"/>
      <c r="G58" s="90"/>
      <c r="H58" s="127"/>
      <c r="I58" s="90"/>
      <c r="J58" s="90"/>
    </row>
    <row r="59" spans="1:10" x14ac:dyDescent="0.2">
      <c r="F59" s="127"/>
      <c r="G59" s="90"/>
      <c r="H59" s="127"/>
      <c r="I59" s="90"/>
      <c r="J59" s="90"/>
    </row>
    <row r="60" spans="1:10" x14ac:dyDescent="0.2">
      <c r="F60" s="127"/>
      <c r="G60" s="90"/>
      <c r="H60" s="127"/>
      <c r="I60" s="90"/>
      <c r="J60" s="90"/>
    </row>
  </sheetData>
  <sheetProtection password="DD01" sheet="1" objects="1" scenarios="1"/>
  <protectedRanges>
    <protectedRange sqref="D11:G13 C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G26:I26"/>
    <mergeCell ref="G27:I27"/>
    <mergeCell ref="G29:I29"/>
    <mergeCell ref="G25:I25"/>
    <mergeCell ref="I16:J16"/>
    <mergeCell ref="I19:J19"/>
    <mergeCell ref="G22:H22"/>
    <mergeCell ref="G28:I28"/>
    <mergeCell ref="I20:J20"/>
    <mergeCell ref="I22:J22"/>
    <mergeCell ref="G19:H19"/>
    <mergeCell ref="G20:H20"/>
    <mergeCell ref="G21:H21"/>
    <mergeCell ref="B1:J1"/>
    <mergeCell ref="E22:F22"/>
    <mergeCell ref="G15:H15"/>
    <mergeCell ref="I15:J15"/>
    <mergeCell ref="E16:F16"/>
    <mergeCell ref="D12:G12"/>
    <mergeCell ref="D13:G13"/>
    <mergeCell ref="D3:J3"/>
    <mergeCell ref="E21:F21"/>
    <mergeCell ref="I21:J21"/>
    <mergeCell ref="I52:J52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E19:F19"/>
    <mergeCell ref="E20:F20"/>
    <mergeCell ref="C39:E39"/>
    <mergeCell ref="B40:E40"/>
    <mergeCell ref="B43:J43"/>
    <mergeCell ref="B45:J45"/>
    <mergeCell ref="B47:J47"/>
    <mergeCell ref="I57:J57"/>
    <mergeCell ref="I53:J53"/>
    <mergeCell ref="C53:E53"/>
    <mergeCell ref="I54:J54"/>
    <mergeCell ref="C54:E54"/>
    <mergeCell ref="I55:J55"/>
    <mergeCell ref="C55:E55"/>
    <mergeCell ref="I56:J56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5" t="s">
        <v>4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4" t="s">
        <v>36</v>
      </c>
      <c r="B2" s="73"/>
      <c r="C2" s="237"/>
      <c r="D2" s="237"/>
      <c r="E2" s="237"/>
      <c r="F2" s="237"/>
      <c r="G2" s="238"/>
    </row>
    <row r="3" spans="1:7" ht="24.95" hidden="1" customHeight="1" x14ac:dyDescent="0.2">
      <c r="A3" s="74" t="s">
        <v>5</v>
      </c>
      <c r="B3" s="73"/>
      <c r="C3" s="237"/>
      <c r="D3" s="237"/>
      <c r="E3" s="237"/>
      <c r="F3" s="237"/>
      <c r="G3" s="238"/>
    </row>
    <row r="4" spans="1:7" ht="24.95" hidden="1" customHeight="1" x14ac:dyDescent="0.2">
      <c r="A4" s="74" t="s">
        <v>6</v>
      </c>
      <c r="B4" s="73"/>
      <c r="C4" s="237"/>
      <c r="D4" s="237"/>
      <c r="E4" s="237"/>
      <c r="F4" s="237"/>
      <c r="G4" s="23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3"/>
  <sheetViews>
    <sheetView tabSelected="1" zoomScale="145" zoomScaleNormal="145" workbookViewId="0">
      <selection activeCell="C57" sqref="C57"/>
    </sheetView>
  </sheetViews>
  <sheetFormatPr defaultRowHeight="12.75" outlineLevelRow="1" x14ac:dyDescent="0.2"/>
  <cols>
    <col min="1" max="1" width="4.28515625" customWidth="1"/>
    <col min="2" max="2" width="13.42578125" style="89" customWidth="1"/>
    <col min="3" max="3" width="39.14062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8" t="s">
        <v>4</v>
      </c>
      <c r="B1" s="258"/>
      <c r="C1" s="258"/>
      <c r="D1" s="258"/>
      <c r="E1" s="258"/>
      <c r="F1" s="258"/>
      <c r="G1" s="258"/>
      <c r="AE1" t="s">
        <v>65</v>
      </c>
    </row>
    <row r="2" spans="1:60" ht="24.95" customHeight="1" x14ac:dyDescent="0.2">
      <c r="A2" s="130" t="s">
        <v>64</v>
      </c>
      <c r="B2" s="188"/>
      <c r="C2" s="259" t="s">
        <v>42</v>
      </c>
      <c r="D2" s="260"/>
      <c r="E2" s="260"/>
      <c r="F2" s="260"/>
      <c r="G2" s="261"/>
      <c r="AE2" t="s">
        <v>66</v>
      </c>
    </row>
    <row r="3" spans="1:60" ht="24.95" customHeight="1" x14ac:dyDescent="0.2">
      <c r="A3" s="131" t="s">
        <v>5</v>
      </c>
      <c r="B3" s="189"/>
      <c r="C3" s="262" t="s">
        <v>38</v>
      </c>
      <c r="D3" s="263"/>
      <c r="E3" s="263"/>
      <c r="F3" s="263"/>
      <c r="G3" s="264"/>
      <c r="AE3" t="s">
        <v>67</v>
      </c>
    </row>
    <row r="4" spans="1:60" ht="24.95" hidden="1" customHeight="1" x14ac:dyDescent="0.2">
      <c r="A4" s="131" t="s">
        <v>6</v>
      </c>
      <c r="B4" s="189"/>
      <c r="C4" s="262"/>
      <c r="D4" s="263"/>
      <c r="E4" s="263"/>
      <c r="F4" s="263"/>
      <c r="G4" s="264"/>
      <c r="AE4" t="s">
        <v>68</v>
      </c>
    </row>
    <row r="5" spans="1:60" hidden="1" x14ac:dyDescent="0.2">
      <c r="A5" s="132" t="s">
        <v>69</v>
      </c>
      <c r="B5" s="133"/>
      <c r="C5" s="134"/>
      <c r="D5" s="135"/>
      <c r="E5" s="135"/>
      <c r="F5" s="135"/>
      <c r="G5" s="136"/>
      <c r="AE5" t="s">
        <v>70</v>
      </c>
    </row>
    <row r="7" spans="1:60" ht="38.25" x14ac:dyDescent="0.2">
      <c r="A7" s="142" t="s">
        <v>71</v>
      </c>
      <c r="B7" s="143" t="s">
        <v>72</v>
      </c>
      <c r="C7" s="143" t="s">
        <v>73</v>
      </c>
      <c r="D7" s="142" t="s">
        <v>74</v>
      </c>
      <c r="E7" s="142" t="s">
        <v>75</v>
      </c>
      <c r="F7" s="137" t="s">
        <v>76</v>
      </c>
      <c r="G7" s="157" t="s">
        <v>23</v>
      </c>
      <c r="H7" s="158" t="s">
        <v>24</v>
      </c>
      <c r="I7" s="158" t="s">
        <v>77</v>
      </c>
      <c r="J7" s="158" t="s">
        <v>25</v>
      </c>
      <c r="K7" s="158" t="s">
        <v>78</v>
      </c>
      <c r="L7" s="158" t="s">
        <v>79</v>
      </c>
      <c r="M7" s="158" t="s">
        <v>80</v>
      </c>
      <c r="N7" s="158" t="s">
        <v>81</v>
      </c>
      <c r="O7" s="158" t="s">
        <v>82</v>
      </c>
      <c r="P7" s="158" t="s">
        <v>83</v>
      </c>
      <c r="Q7" s="158" t="s">
        <v>84</v>
      </c>
      <c r="R7" s="158" t="s">
        <v>85</v>
      </c>
      <c r="S7" s="158" t="s">
        <v>86</v>
      </c>
      <c r="T7" s="158" t="s">
        <v>87</v>
      </c>
      <c r="U7" s="145" t="s">
        <v>88</v>
      </c>
    </row>
    <row r="8" spans="1:60" x14ac:dyDescent="0.2">
      <c r="A8" s="159" t="s">
        <v>89</v>
      </c>
      <c r="B8" s="160" t="s">
        <v>58</v>
      </c>
      <c r="C8" s="161" t="s">
        <v>21</v>
      </c>
      <c r="D8" s="144"/>
      <c r="E8" s="162"/>
      <c r="F8" s="163"/>
      <c r="G8" s="163">
        <f>SUMIF(AE9:AE18,"&lt;&gt;NOR",G9:G18)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44"/>
      <c r="O8" s="144">
        <f>SUM(O9:O18)</f>
        <v>0</v>
      </c>
      <c r="P8" s="144"/>
      <c r="Q8" s="144">
        <f>SUM(Q9:Q18)</f>
        <v>0</v>
      </c>
      <c r="R8" s="144"/>
      <c r="S8" s="144"/>
      <c r="T8" s="159"/>
      <c r="U8" s="144">
        <f>SUM(U9:U18)</f>
        <v>0</v>
      </c>
      <c r="AE8" t="s">
        <v>90</v>
      </c>
    </row>
    <row r="9" spans="1:60" outlineLevel="1" x14ac:dyDescent="0.2">
      <c r="A9" s="139">
        <v>1</v>
      </c>
      <c r="B9" s="146" t="s">
        <v>91</v>
      </c>
      <c r="C9" s="175" t="s">
        <v>92</v>
      </c>
      <c r="D9" s="148" t="s">
        <v>93</v>
      </c>
      <c r="E9" s="152">
        <v>1</v>
      </c>
      <c r="F9" s="154"/>
      <c r="G9" s="155">
        <f>ROUND(E9*F9,2)</f>
        <v>0</v>
      </c>
      <c r="H9" s="154"/>
      <c r="I9" s="155">
        <f>ROUND(E9*H9,2)</f>
        <v>0</v>
      </c>
      <c r="J9" s="154"/>
      <c r="K9" s="155">
        <f>ROUND(E9*J9,2)</f>
        <v>0</v>
      </c>
      <c r="L9" s="155">
        <v>0</v>
      </c>
      <c r="M9" s="155">
        <f>G9*(1+L9/100)</f>
        <v>0</v>
      </c>
      <c r="N9" s="148">
        <v>0</v>
      </c>
      <c r="O9" s="148">
        <f>ROUND(E9*N9,5)</f>
        <v>0</v>
      </c>
      <c r="P9" s="148">
        <v>0</v>
      </c>
      <c r="Q9" s="148">
        <f>ROUND(E9*P9,5)</f>
        <v>0</v>
      </c>
      <c r="R9" s="148"/>
      <c r="S9" s="148"/>
      <c r="T9" s="149">
        <v>0</v>
      </c>
      <c r="U9" s="148">
        <f>ROUND(E9*T9,2)</f>
        <v>0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94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39"/>
      <c r="B10" s="146"/>
      <c r="C10" s="239" t="s">
        <v>95</v>
      </c>
      <c r="D10" s="240"/>
      <c r="E10" s="241"/>
      <c r="F10" s="242"/>
      <c r="G10" s="243"/>
      <c r="H10" s="155"/>
      <c r="I10" s="155"/>
      <c r="J10" s="155"/>
      <c r="K10" s="155"/>
      <c r="L10" s="155"/>
      <c r="M10" s="155"/>
      <c r="N10" s="148"/>
      <c r="O10" s="148"/>
      <c r="P10" s="148"/>
      <c r="Q10" s="148"/>
      <c r="R10" s="148"/>
      <c r="S10" s="148"/>
      <c r="T10" s="149"/>
      <c r="U10" s="148"/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96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41" t="str">
        <f>C10</f>
        <v>Vypracování autorizovaným projektantem s příslušným opatřením k projektování systému EPS.</v>
      </c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39"/>
      <c r="B11" s="146"/>
      <c r="C11" s="239" t="s">
        <v>97</v>
      </c>
      <c r="D11" s="240"/>
      <c r="E11" s="241"/>
      <c r="F11" s="242"/>
      <c r="G11" s="243"/>
      <c r="H11" s="155"/>
      <c r="I11" s="155"/>
      <c r="J11" s="155"/>
      <c r="K11" s="155"/>
      <c r="L11" s="155"/>
      <c r="M11" s="155"/>
      <c r="N11" s="148"/>
      <c r="O11" s="148"/>
      <c r="P11" s="148"/>
      <c r="Q11" s="148"/>
      <c r="R11" s="148"/>
      <c r="S11" s="148"/>
      <c r="T11" s="149"/>
      <c r="U11" s="148"/>
      <c r="V11" s="138"/>
      <c r="W11" s="138"/>
      <c r="X11" s="138"/>
      <c r="Y11" s="138"/>
      <c r="Z11" s="138"/>
      <c r="AA11" s="138"/>
      <c r="AB11" s="138"/>
      <c r="AC11" s="138"/>
      <c r="AD11" s="138"/>
      <c r="AE11" s="138" t="s">
        <v>96</v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41" t="str">
        <f>C11</f>
        <v>Projednání s příslušným HZS.</v>
      </c>
      <c r="BB11" s="138"/>
      <c r="BC11" s="138"/>
      <c r="BD11" s="138"/>
      <c r="BE11" s="138"/>
      <c r="BF11" s="138"/>
      <c r="BG11" s="138"/>
      <c r="BH11" s="138"/>
    </row>
    <row r="12" spans="1:60" outlineLevel="1" x14ac:dyDescent="0.2">
      <c r="A12" s="139">
        <v>2</v>
      </c>
      <c r="B12" s="146" t="s">
        <v>98</v>
      </c>
      <c r="C12" s="175" t="s">
        <v>99</v>
      </c>
      <c r="D12" s="148" t="s">
        <v>93</v>
      </c>
      <c r="E12" s="152">
        <v>1</v>
      </c>
      <c r="F12" s="154"/>
      <c r="G12" s="155">
        <f t="shared" ref="G12:G17" si="0">ROUND(E12*F12,2)</f>
        <v>0</v>
      </c>
      <c r="H12" s="154"/>
      <c r="I12" s="155">
        <f t="shared" ref="I12:I17" si="1">ROUND(E12*H12,2)</f>
        <v>0</v>
      </c>
      <c r="J12" s="154"/>
      <c r="K12" s="155">
        <f t="shared" ref="K12:K17" si="2">ROUND(E12*J12,2)</f>
        <v>0</v>
      </c>
      <c r="L12" s="155">
        <v>0</v>
      </c>
      <c r="M12" s="155">
        <f t="shared" ref="M12:M17" si="3">G12*(1+L12/100)</f>
        <v>0</v>
      </c>
      <c r="N12" s="148">
        <v>0</v>
      </c>
      <c r="O12" s="148">
        <f t="shared" ref="O12:O17" si="4">ROUND(E12*N12,5)</f>
        <v>0</v>
      </c>
      <c r="P12" s="148">
        <v>0</v>
      </c>
      <c r="Q12" s="148">
        <f t="shared" ref="Q12:Q17" si="5">ROUND(E12*P12,5)</f>
        <v>0</v>
      </c>
      <c r="R12" s="148"/>
      <c r="S12" s="148"/>
      <c r="T12" s="149">
        <v>0</v>
      </c>
      <c r="U12" s="148">
        <f t="shared" ref="U12:U17" si="6">ROUND(E12*T12,2)</f>
        <v>0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100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39">
        <v>3</v>
      </c>
      <c r="B13" s="146" t="s">
        <v>101</v>
      </c>
      <c r="C13" s="175" t="s">
        <v>102</v>
      </c>
      <c r="D13" s="148" t="s">
        <v>93</v>
      </c>
      <c r="E13" s="152">
        <v>1</v>
      </c>
      <c r="F13" s="154"/>
      <c r="G13" s="155">
        <f t="shared" si="0"/>
        <v>0</v>
      </c>
      <c r="H13" s="154"/>
      <c r="I13" s="155">
        <f t="shared" si="1"/>
        <v>0</v>
      </c>
      <c r="J13" s="154"/>
      <c r="K13" s="155">
        <f t="shared" si="2"/>
        <v>0</v>
      </c>
      <c r="L13" s="155">
        <v>0</v>
      </c>
      <c r="M13" s="155">
        <f t="shared" si="3"/>
        <v>0</v>
      </c>
      <c r="N13" s="148">
        <v>0</v>
      </c>
      <c r="O13" s="148">
        <f t="shared" si="4"/>
        <v>0</v>
      </c>
      <c r="P13" s="148">
        <v>0</v>
      </c>
      <c r="Q13" s="148">
        <f t="shared" si="5"/>
        <v>0</v>
      </c>
      <c r="R13" s="148"/>
      <c r="S13" s="148"/>
      <c r="T13" s="149">
        <v>0</v>
      </c>
      <c r="U13" s="148">
        <f t="shared" si="6"/>
        <v>0</v>
      </c>
      <c r="V13" s="138"/>
      <c r="W13" s="138"/>
      <c r="X13" s="138"/>
      <c r="Y13" s="138"/>
      <c r="Z13" s="138"/>
      <c r="AA13" s="138"/>
      <c r="AB13" s="138"/>
      <c r="AC13" s="138"/>
      <c r="AD13" s="138"/>
      <c r="AE13" s="138" t="s">
        <v>100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39">
        <v>4</v>
      </c>
      <c r="B14" s="146" t="s">
        <v>103</v>
      </c>
      <c r="C14" s="175" t="s">
        <v>104</v>
      </c>
      <c r="D14" s="148" t="s">
        <v>93</v>
      </c>
      <c r="E14" s="152">
        <v>1</v>
      </c>
      <c r="F14" s="154"/>
      <c r="G14" s="155">
        <f t="shared" si="0"/>
        <v>0</v>
      </c>
      <c r="H14" s="154"/>
      <c r="I14" s="155">
        <f t="shared" si="1"/>
        <v>0</v>
      </c>
      <c r="J14" s="154"/>
      <c r="K14" s="155">
        <f t="shared" si="2"/>
        <v>0</v>
      </c>
      <c r="L14" s="155">
        <v>0</v>
      </c>
      <c r="M14" s="155">
        <f t="shared" si="3"/>
        <v>0</v>
      </c>
      <c r="N14" s="148">
        <v>0</v>
      </c>
      <c r="O14" s="148">
        <f t="shared" si="4"/>
        <v>0</v>
      </c>
      <c r="P14" s="148">
        <v>0</v>
      </c>
      <c r="Q14" s="148">
        <f t="shared" si="5"/>
        <v>0</v>
      </c>
      <c r="R14" s="148"/>
      <c r="S14" s="148"/>
      <c r="T14" s="149">
        <v>0</v>
      </c>
      <c r="U14" s="148">
        <f t="shared" si="6"/>
        <v>0</v>
      </c>
      <c r="V14" s="138"/>
      <c r="W14" s="138"/>
      <c r="X14" s="138"/>
      <c r="Y14" s="138"/>
      <c r="Z14" s="138"/>
      <c r="AA14" s="138"/>
      <c r="AB14" s="138"/>
      <c r="AC14" s="138"/>
      <c r="AD14" s="138"/>
      <c r="AE14" s="138" t="s">
        <v>100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39">
        <v>5</v>
      </c>
      <c r="B15" s="146" t="s">
        <v>105</v>
      </c>
      <c r="C15" s="175" t="s">
        <v>106</v>
      </c>
      <c r="D15" s="148" t="s">
        <v>93</v>
      </c>
      <c r="E15" s="152">
        <v>1</v>
      </c>
      <c r="F15" s="154"/>
      <c r="G15" s="155">
        <f t="shared" si="0"/>
        <v>0</v>
      </c>
      <c r="H15" s="154"/>
      <c r="I15" s="155">
        <f t="shared" si="1"/>
        <v>0</v>
      </c>
      <c r="J15" s="154"/>
      <c r="K15" s="155">
        <f t="shared" si="2"/>
        <v>0</v>
      </c>
      <c r="L15" s="155">
        <v>0</v>
      </c>
      <c r="M15" s="155">
        <f t="shared" si="3"/>
        <v>0</v>
      </c>
      <c r="N15" s="148">
        <v>0</v>
      </c>
      <c r="O15" s="148">
        <f t="shared" si="4"/>
        <v>0</v>
      </c>
      <c r="P15" s="148">
        <v>0</v>
      </c>
      <c r="Q15" s="148">
        <f t="shared" si="5"/>
        <v>0</v>
      </c>
      <c r="R15" s="148"/>
      <c r="S15" s="148"/>
      <c r="T15" s="149">
        <v>0</v>
      </c>
      <c r="U15" s="148">
        <f t="shared" si="6"/>
        <v>0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100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39">
        <v>6</v>
      </c>
      <c r="B16" s="146" t="s">
        <v>107</v>
      </c>
      <c r="C16" s="175" t="s">
        <v>108</v>
      </c>
      <c r="D16" s="148" t="s">
        <v>93</v>
      </c>
      <c r="E16" s="152">
        <v>1</v>
      </c>
      <c r="F16" s="154"/>
      <c r="G16" s="155">
        <f t="shared" si="0"/>
        <v>0</v>
      </c>
      <c r="H16" s="154"/>
      <c r="I16" s="155">
        <f t="shared" si="1"/>
        <v>0</v>
      </c>
      <c r="J16" s="154"/>
      <c r="K16" s="155">
        <f t="shared" si="2"/>
        <v>0</v>
      </c>
      <c r="L16" s="155">
        <v>0</v>
      </c>
      <c r="M16" s="155">
        <f t="shared" si="3"/>
        <v>0</v>
      </c>
      <c r="N16" s="148">
        <v>0</v>
      </c>
      <c r="O16" s="148">
        <f t="shared" si="4"/>
        <v>0</v>
      </c>
      <c r="P16" s="148">
        <v>0</v>
      </c>
      <c r="Q16" s="148">
        <f t="shared" si="5"/>
        <v>0</v>
      </c>
      <c r="R16" s="148"/>
      <c r="S16" s="148"/>
      <c r="T16" s="149">
        <v>0</v>
      </c>
      <c r="U16" s="148">
        <f t="shared" si="6"/>
        <v>0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 t="s">
        <v>100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39">
        <v>7</v>
      </c>
      <c r="B17" s="146" t="s">
        <v>109</v>
      </c>
      <c r="C17" s="175" t="s">
        <v>110</v>
      </c>
      <c r="D17" s="148" t="s">
        <v>93</v>
      </c>
      <c r="E17" s="152">
        <v>1</v>
      </c>
      <c r="F17" s="154"/>
      <c r="G17" s="155">
        <f t="shared" si="0"/>
        <v>0</v>
      </c>
      <c r="H17" s="154"/>
      <c r="I17" s="155">
        <f t="shared" si="1"/>
        <v>0</v>
      </c>
      <c r="J17" s="154"/>
      <c r="K17" s="155">
        <f t="shared" si="2"/>
        <v>0</v>
      </c>
      <c r="L17" s="155">
        <v>0</v>
      </c>
      <c r="M17" s="155">
        <f t="shared" si="3"/>
        <v>0</v>
      </c>
      <c r="N17" s="148">
        <v>0</v>
      </c>
      <c r="O17" s="148">
        <f t="shared" si="4"/>
        <v>0</v>
      </c>
      <c r="P17" s="148">
        <v>0</v>
      </c>
      <c r="Q17" s="148">
        <f t="shared" si="5"/>
        <v>0</v>
      </c>
      <c r="R17" s="148"/>
      <c r="S17" s="148"/>
      <c r="T17" s="149">
        <v>0</v>
      </c>
      <c r="U17" s="148">
        <f t="shared" si="6"/>
        <v>0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100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39"/>
      <c r="B18" s="146"/>
      <c r="C18" s="239" t="s">
        <v>111</v>
      </c>
      <c r="D18" s="240"/>
      <c r="E18" s="241"/>
      <c r="F18" s="242"/>
      <c r="G18" s="243"/>
      <c r="H18" s="155"/>
      <c r="I18" s="155"/>
      <c r="J18" s="155"/>
      <c r="K18" s="155"/>
      <c r="L18" s="155"/>
      <c r="M18" s="155"/>
      <c r="N18" s="148"/>
      <c r="O18" s="148"/>
      <c r="P18" s="148"/>
      <c r="Q18" s="148"/>
      <c r="R18" s="148"/>
      <c r="S18" s="148"/>
      <c r="T18" s="149"/>
      <c r="U18" s="148"/>
      <c r="V18" s="138"/>
      <c r="W18" s="138"/>
      <c r="X18" s="138"/>
      <c r="Y18" s="138"/>
      <c r="Z18" s="138"/>
      <c r="AA18" s="138"/>
      <c r="AB18" s="138"/>
      <c r="AC18" s="138"/>
      <c r="AD18" s="138"/>
      <c r="AE18" s="138" t="s">
        <v>96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41" t="str">
        <f>C18</f>
        <v>Koordinace stávající servisní organizace.</v>
      </c>
      <c r="BB18" s="138"/>
      <c r="BC18" s="138"/>
      <c r="BD18" s="138"/>
      <c r="BE18" s="138"/>
      <c r="BF18" s="138"/>
      <c r="BG18" s="138"/>
      <c r="BH18" s="138"/>
    </row>
    <row r="19" spans="1:60" x14ac:dyDescent="0.2">
      <c r="A19" s="140" t="s">
        <v>89</v>
      </c>
      <c r="B19" s="147" t="s">
        <v>59</v>
      </c>
      <c r="C19" s="176" t="s">
        <v>60</v>
      </c>
      <c r="D19" s="150"/>
      <c r="E19" s="153"/>
      <c r="F19" s="156"/>
      <c r="G19" s="156">
        <f>SUMIF(AE20:AE48,"&lt;&gt;NOR",G20:G48)</f>
        <v>0</v>
      </c>
      <c r="H19" s="156"/>
      <c r="I19" s="156">
        <f>SUM(I20:I48)</f>
        <v>0</v>
      </c>
      <c r="J19" s="156"/>
      <c r="K19" s="156">
        <f>SUM(K20:K48)</f>
        <v>0</v>
      </c>
      <c r="L19" s="156"/>
      <c r="M19" s="156">
        <f>SUM(M20:M48)</f>
        <v>0</v>
      </c>
      <c r="N19" s="150"/>
      <c r="O19" s="150">
        <f>SUM(O20:O48)</f>
        <v>0</v>
      </c>
      <c r="P19" s="150"/>
      <c r="Q19" s="150">
        <f>SUM(Q20:Q48)</f>
        <v>0</v>
      </c>
      <c r="R19" s="150"/>
      <c r="S19" s="150"/>
      <c r="T19" s="151"/>
      <c r="U19" s="150">
        <f>SUM(U20:U48)</f>
        <v>0</v>
      </c>
      <c r="AE19" t="s">
        <v>90</v>
      </c>
    </row>
    <row r="20" spans="1:60" outlineLevel="1" x14ac:dyDescent="0.2">
      <c r="A20" s="139">
        <v>8</v>
      </c>
      <c r="B20" s="146" t="s">
        <v>112</v>
      </c>
      <c r="C20" s="175" t="s">
        <v>113</v>
      </c>
      <c r="D20" s="148" t="s">
        <v>114</v>
      </c>
      <c r="E20" s="152">
        <v>2</v>
      </c>
      <c r="F20" s="154"/>
      <c r="G20" s="155">
        <f>ROUND(E20*F20,2)</f>
        <v>0</v>
      </c>
      <c r="H20" s="154"/>
      <c r="I20" s="155">
        <f>ROUND(E20*H20,2)</f>
        <v>0</v>
      </c>
      <c r="J20" s="154"/>
      <c r="K20" s="155">
        <f>ROUND(E20*J20,2)</f>
        <v>0</v>
      </c>
      <c r="L20" s="155">
        <v>0</v>
      </c>
      <c r="M20" s="155">
        <f>G20*(1+L20/100)</f>
        <v>0</v>
      </c>
      <c r="N20" s="148">
        <v>0</v>
      </c>
      <c r="O20" s="148">
        <f>ROUND(E20*N20,5)</f>
        <v>0</v>
      </c>
      <c r="P20" s="148">
        <v>0</v>
      </c>
      <c r="Q20" s="148">
        <f>ROUND(E20*P20,5)</f>
        <v>0</v>
      </c>
      <c r="R20" s="148"/>
      <c r="S20" s="148"/>
      <c r="T20" s="149">
        <v>0</v>
      </c>
      <c r="U20" s="148">
        <f>ROUND(E20*T20,2)</f>
        <v>0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115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ht="22.5" outlineLevel="1" x14ac:dyDescent="0.2">
      <c r="A21" s="139"/>
      <c r="B21" s="146"/>
      <c r="C21" s="239" t="s">
        <v>116</v>
      </c>
      <c r="D21" s="240"/>
      <c r="E21" s="241"/>
      <c r="F21" s="242"/>
      <c r="G21" s="243"/>
      <c r="H21" s="155"/>
      <c r="I21" s="155"/>
      <c r="J21" s="155"/>
      <c r="K21" s="155"/>
      <c r="L21" s="155"/>
      <c r="M21" s="155"/>
      <c r="N21" s="148"/>
      <c r="O21" s="148"/>
      <c r="P21" s="148"/>
      <c r="Q21" s="148"/>
      <c r="R21" s="148"/>
      <c r="S21" s="148"/>
      <c r="T21" s="149"/>
      <c r="U21" s="148"/>
      <c r="V21" s="138"/>
      <c r="W21" s="138"/>
      <c r="X21" s="138"/>
      <c r="Y21" s="138"/>
      <c r="Z21" s="138"/>
      <c r="AA21" s="138"/>
      <c r="AB21" s="138"/>
      <c r="AC21" s="138"/>
      <c r="AD21" s="138"/>
      <c r="AE21" s="138" t="s">
        <v>96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41" t="str">
        <f>C21</f>
        <v>Aspirační hlásič kouře, max. 4 trubky, jedna trubka dlouhá max.100m, celková délka všech trubek max.200m</v>
      </c>
      <c r="BB21" s="138"/>
      <c r="BC21" s="138"/>
      <c r="BD21" s="138"/>
      <c r="BE21" s="138"/>
      <c r="BF21" s="138"/>
      <c r="BG21" s="138"/>
      <c r="BH21" s="138"/>
    </row>
    <row r="22" spans="1:60" outlineLevel="1" x14ac:dyDescent="0.2">
      <c r="A22" s="139">
        <v>9</v>
      </c>
      <c r="B22" s="146" t="s">
        <v>117</v>
      </c>
      <c r="C22" s="175" t="s">
        <v>118</v>
      </c>
      <c r="D22" s="148" t="s">
        <v>114</v>
      </c>
      <c r="E22" s="152">
        <v>2</v>
      </c>
      <c r="F22" s="154"/>
      <c r="G22" s="155">
        <f>ROUND(E22*F22,2)</f>
        <v>0</v>
      </c>
      <c r="H22" s="154"/>
      <c r="I22" s="155">
        <f>ROUND(E22*H22,2)</f>
        <v>0</v>
      </c>
      <c r="J22" s="154"/>
      <c r="K22" s="155">
        <f>ROUND(E22*J22,2)</f>
        <v>0</v>
      </c>
      <c r="L22" s="155">
        <v>0</v>
      </c>
      <c r="M22" s="155">
        <f>G22*(1+L22/100)</f>
        <v>0</v>
      </c>
      <c r="N22" s="148">
        <v>0</v>
      </c>
      <c r="O22" s="148">
        <f>ROUND(E22*N22,5)</f>
        <v>0</v>
      </c>
      <c r="P22" s="148">
        <v>0</v>
      </c>
      <c r="Q22" s="148">
        <f>ROUND(E22*P22,5)</f>
        <v>0</v>
      </c>
      <c r="R22" s="148"/>
      <c r="S22" s="148"/>
      <c r="T22" s="149">
        <v>0</v>
      </c>
      <c r="U22" s="148">
        <f>ROUND(E22*T22,2)</f>
        <v>0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115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39"/>
      <c r="B23" s="146"/>
      <c r="C23" s="239" t="s">
        <v>119</v>
      </c>
      <c r="D23" s="240"/>
      <c r="E23" s="241"/>
      <c r="F23" s="242"/>
      <c r="G23" s="243"/>
      <c r="H23" s="155"/>
      <c r="I23" s="155"/>
      <c r="J23" s="155"/>
      <c r="K23" s="155"/>
      <c r="L23" s="155"/>
      <c r="M23" s="155"/>
      <c r="N23" s="148"/>
      <c r="O23" s="148"/>
      <c r="P23" s="148"/>
      <c r="Q23" s="148"/>
      <c r="R23" s="148"/>
      <c r="S23" s="148"/>
      <c r="T23" s="149"/>
      <c r="U23" s="148"/>
      <c r="V23" s="138"/>
      <c r="W23" s="138"/>
      <c r="X23" s="138"/>
      <c r="Y23" s="138"/>
      <c r="Z23" s="138"/>
      <c r="AA23" s="138"/>
      <c r="AB23" s="138"/>
      <c r="AC23" s="138"/>
      <c r="AD23" s="138"/>
      <c r="AE23" s="138" t="s">
        <v>96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41" t="str">
        <f>C23</f>
        <v>Vyhřívací jednotka sacího potrubí, 3/4", 230V, 60/200W, dodáváno bez termostatu</v>
      </c>
      <c r="BB23" s="138"/>
      <c r="BC23" s="138"/>
      <c r="BD23" s="138"/>
      <c r="BE23" s="138"/>
      <c r="BF23" s="138"/>
      <c r="BG23" s="138"/>
      <c r="BH23" s="138"/>
    </row>
    <row r="24" spans="1:60" outlineLevel="1" x14ac:dyDescent="0.2">
      <c r="A24" s="139">
        <v>10</v>
      </c>
      <c r="B24" s="146" t="s">
        <v>120</v>
      </c>
      <c r="C24" s="175" t="s">
        <v>121</v>
      </c>
      <c r="D24" s="148" t="s">
        <v>114</v>
      </c>
      <c r="E24" s="152">
        <v>1</v>
      </c>
      <c r="F24" s="154"/>
      <c r="G24" s="155">
        <f>ROUND(E24*F24,2)</f>
        <v>0</v>
      </c>
      <c r="H24" s="154"/>
      <c r="I24" s="155">
        <f>ROUND(E24*H24,2)</f>
        <v>0</v>
      </c>
      <c r="J24" s="154"/>
      <c r="K24" s="155">
        <f>ROUND(E24*J24,2)</f>
        <v>0</v>
      </c>
      <c r="L24" s="155">
        <v>0</v>
      </c>
      <c r="M24" s="155">
        <f>G24*(1+L24/100)</f>
        <v>0</v>
      </c>
      <c r="N24" s="148">
        <v>0</v>
      </c>
      <c r="O24" s="148">
        <f>ROUND(E24*N24,5)</f>
        <v>0</v>
      </c>
      <c r="P24" s="148">
        <v>0</v>
      </c>
      <c r="Q24" s="148">
        <f>ROUND(E24*P24,5)</f>
        <v>0</v>
      </c>
      <c r="R24" s="148"/>
      <c r="S24" s="148"/>
      <c r="T24" s="149">
        <v>0</v>
      </c>
      <c r="U24" s="148">
        <f>ROUND(E24*T24,2)</f>
        <v>0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115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outlineLevel="1" x14ac:dyDescent="0.2">
      <c r="A25" s="139">
        <v>11</v>
      </c>
      <c r="B25" s="146" t="s">
        <v>122</v>
      </c>
      <c r="C25" s="175" t="s">
        <v>123</v>
      </c>
      <c r="D25" s="148" t="s">
        <v>114</v>
      </c>
      <c r="E25" s="152">
        <v>3</v>
      </c>
      <c r="F25" s="154"/>
      <c r="G25" s="155">
        <f>ROUND(E25*F25,2)</f>
        <v>0</v>
      </c>
      <c r="H25" s="154"/>
      <c r="I25" s="155">
        <f>ROUND(E25*H25,2)</f>
        <v>0</v>
      </c>
      <c r="J25" s="154"/>
      <c r="K25" s="155">
        <f>ROUND(E25*J25,2)</f>
        <v>0</v>
      </c>
      <c r="L25" s="155">
        <v>0</v>
      </c>
      <c r="M25" s="155">
        <f>G25*(1+L25/100)</f>
        <v>0</v>
      </c>
      <c r="N25" s="148">
        <v>0</v>
      </c>
      <c r="O25" s="148">
        <f>ROUND(E25*N25,5)</f>
        <v>0</v>
      </c>
      <c r="P25" s="148">
        <v>0</v>
      </c>
      <c r="Q25" s="148">
        <f>ROUND(E25*P25,5)</f>
        <v>0</v>
      </c>
      <c r="R25" s="148"/>
      <c r="S25" s="148"/>
      <c r="T25" s="149">
        <v>0</v>
      </c>
      <c r="U25" s="148">
        <f>ROUND(E25*T25,2)</f>
        <v>0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115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ht="22.5" outlineLevel="1" x14ac:dyDescent="0.2">
      <c r="A26" s="139"/>
      <c r="B26" s="146"/>
      <c r="C26" s="239" t="s">
        <v>124</v>
      </c>
      <c r="D26" s="240"/>
      <c r="E26" s="241"/>
      <c r="F26" s="242"/>
      <c r="G26" s="243"/>
      <c r="H26" s="155"/>
      <c r="I26" s="155"/>
      <c r="J26" s="155"/>
      <c r="K26" s="155"/>
      <c r="L26" s="155"/>
      <c r="M26" s="155"/>
      <c r="N26" s="148"/>
      <c r="O26" s="148"/>
      <c r="P26" s="148"/>
      <c r="Q26" s="148"/>
      <c r="R26" s="148"/>
      <c r="S26" s="148"/>
      <c r="T26" s="149"/>
      <c r="U26" s="148"/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96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41" t="str">
        <f>C26</f>
        <v>Mini SMU, DIN, přepínač bez normal a interrupt režimem, s izolátorem, pro připojení lineárního hlásiče do linky</v>
      </c>
      <c r="BB26" s="138"/>
      <c r="BC26" s="138"/>
      <c r="BD26" s="138"/>
      <c r="BE26" s="138"/>
      <c r="BF26" s="138"/>
      <c r="BG26" s="138"/>
      <c r="BH26" s="138"/>
    </row>
    <row r="27" spans="1:60" outlineLevel="1" x14ac:dyDescent="0.2">
      <c r="A27" s="139">
        <v>12</v>
      </c>
      <c r="B27" s="146" t="s">
        <v>125</v>
      </c>
      <c r="C27" s="175" t="s">
        <v>126</v>
      </c>
      <c r="D27" s="148" t="s">
        <v>114</v>
      </c>
      <c r="E27" s="152">
        <v>1</v>
      </c>
      <c r="F27" s="154"/>
      <c r="G27" s="155">
        <f>ROUND(E27*F27,2)</f>
        <v>0</v>
      </c>
      <c r="H27" s="154"/>
      <c r="I27" s="155">
        <f>ROUND(E27*H27,2)</f>
        <v>0</v>
      </c>
      <c r="J27" s="154"/>
      <c r="K27" s="155">
        <f>ROUND(E27*J27,2)</f>
        <v>0</v>
      </c>
      <c r="L27" s="155">
        <v>0</v>
      </c>
      <c r="M27" s="155">
        <f>G27*(1+L27/100)</f>
        <v>0</v>
      </c>
      <c r="N27" s="148">
        <v>0</v>
      </c>
      <c r="O27" s="148">
        <f>ROUND(E27*N27,5)</f>
        <v>0</v>
      </c>
      <c r="P27" s="148">
        <v>0</v>
      </c>
      <c r="Q27" s="148">
        <f>ROUND(E27*P27,5)</f>
        <v>0</v>
      </c>
      <c r="R27" s="148"/>
      <c r="S27" s="148"/>
      <c r="T27" s="149">
        <v>0</v>
      </c>
      <c r="U27" s="148">
        <f>ROUND(E27*T27,2)</f>
        <v>0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115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ht="22.5" outlineLevel="1" x14ac:dyDescent="0.2">
      <c r="A28" s="139"/>
      <c r="B28" s="146"/>
      <c r="C28" s="239" t="s">
        <v>127</v>
      </c>
      <c r="D28" s="240"/>
      <c r="E28" s="241"/>
      <c r="F28" s="242"/>
      <c r="G28" s="243"/>
      <c r="H28" s="155"/>
      <c r="I28" s="155"/>
      <c r="J28" s="155"/>
      <c r="K28" s="155"/>
      <c r="L28" s="155"/>
      <c r="M28" s="155"/>
      <c r="N28" s="148"/>
      <c r="O28" s="148"/>
      <c r="P28" s="148"/>
      <c r="Q28" s="148"/>
      <c r="R28" s="148"/>
      <c r="S28" s="148"/>
      <c r="T28" s="149"/>
      <c r="U28" s="148"/>
      <c r="V28" s="138"/>
      <c r="W28" s="138"/>
      <c r="X28" s="138"/>
      <c r="Y28" s="138"/>
      <c r="Z28" s="138"/>
      <c r="AA28" s="138"/>
      <c r="AB28" s="138"/>
      <c r="AC28" s="138"/>
      <c r="AD28" s="138"/>
      <c r="AE28" s="138" t="s">
        <v>96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41" t="str">
        <f>C28</f>
        <v>Nápajecí zdroj dle EN54 27,6V/5A/2x40Ah (420x420x182, nepřetržitý provoz 3,0A / 27,6VDC, krátkodobě 5,0A / 27,6VDC, tamper: 1xNC, 2x40Ah, EPS, PSU, APS)</v>
      </c>
      <c r="BB28" s="138"/>
      <c r="BC28" s="138"/>
      <c r="BD28" s="138"/>
      <c r="BE28" s="138"/>
      <c r="BF28" s="138"/>
      <c r="BG28" s="138"/>
      <c r="BH28" s="138"/>
    </row>
    <row r="29" spans="1:60" outlineLevel="1" x14ac:dyDescent="0.2">
      <c r="A29" s="139">
        <v>13</v>
      </c>
      <c r="B29" s="146" t="s">
        <v>128</v>
      </c>
      <c r="C29" s="175" t="s">
        <v>129</v>
      </c>
      <c r="D29" s="148" t="s">
        <v>114</v>
      </c>
      <c r="E29" s="152">
        <v>2</v>
      </c>
      <c r="F29" s="154"/>
      <c r="G29" s="155">
        <f>ROUND(E29*F29,2)</f>
        <v>0</v>
      </c>
      <c r="H29" s="154"/>
      <c r="I29" s="155">
        <f>ROUND(E29*H29,2)</f>
        <v>0</v>
      </c>
      <c r="J29" s="154"/>
      <c r="K29" s="155">
        <f>ROUND(E29*J29,2)</f>
        <v>0</v>
      </c>
      <c r="L29" s="155">
        <v>0</v>
      </c>
      <c r="M29" s="155">
        <f>G29*(1+L29/100)</f>
        <v>0</v>
      </c>
      <c r="N29" s="148">
        <v>0</v>
      </c>
      <c r="O29" s="148">
        <f>ROUND(E29*N29,5)</f>
        <v>0</v>
      </c>
      <c r="P29" s="148">
        <v>0</v>
      </c>
      <c r="Q29" s="148">
        <f>ROUND(E29*P29,5)</f>
        <v>0</v>
      </c>
      <c r="R29" s="148"/>
      <c r="S29" s="148"/>
      <c r="T29" s="149">
        <v>0</v>
      </c>
      <c r="U29" s="148">
        <f>ROUND(E29*T29,2)</f>
        <v>0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 t="s">
        <v>115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ht="33.75" outlineLevel="1" x14ac:dyDescent="0.2">
      <c r="A30" s="139"/>
      <c r="B30" s="146"/>
      <c r="C30" s="239" t="s">
        <v>130</v>
      </c>
      <c r="D30" s="240"/>
      <c r="E30" s="241"/>
      <c r="F30" s="242"/>
      <c r="G30" s="243"/>
      <c r="H30" s="155"/>
      <c r="I30" s="155"/>
      <c r="J30" s="155"/>
      <c r="K30" s="155"/>
      <c r="L30" s="155"/>
      <c r="M30" s="155"/>
      <c r="N30" s="148"/>
      <c r="O30" s="148"/>
      <c r="P30" s="148"/>
      <c r="Q30" s="148"/>
      <c r="R30" s="148"/>
      <c r="S30" s="148"/>
      <c r="T30" s="149"/>
      <c r="U30" s="148"/>
      <c r="V30" s="138"/>
      <c r="W30" s="138"/>
      <c r="X30" s="138"/>
      <c r="Y30" s="138"/>
      <c r="Z30" s="138"/>
      <c r="AA30" s="138"/>
      <c r="AB30" s="138"/>
      <c r="AC30" s="138"/>
      <c r="AD30" s="138"/>
      <c r="AE30" s="138" t="s">
        <v>96</v>
      </c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41" t="str">
        <f>C30</f>
        <v>12V, 40Ah, záložní, bezúdržbový, VRLA, uzavřený, vysokovýkonný, AGM akumulátor. Vhodný pro EZS, EPS, UPS. Max. odebíraný proud 400A(5s), životnost až 5let (až 260 cyklů), délka: 197 mm, šířka: 165 mm, výška: 170 mm, hmotnost: 12,63kg, typ pólu: 15 x 18 x 5 mm.</v>
      </c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39">
        <v>14</v>
      </c>
      <c r="B31" s="146" t="s">
        <v>131</v>
      </c>
      <c r="C31" s="175" t="s">
        <v>132</v>
      </c>
      <c r="D31" s="148" t="s">
        <v>133</v>
      </c>
      <c r="E31" s="152">
        <v>360</v>
      </c>
      <c r="F31" s="154"/>
      <c r="G31" s="155">
        <f>ROUND(E31*F31,2)</f>
        <v>0</v>
      </c>
      <c r="H31" s="154"/>
      <c r="I31" s="155">
        <f>ROUND(E31*H31,2)</f>
        <v>0</v>
      </c>
      <c r="J31" s="154"/>
      <c r="K31" s="155">
        <f>ROUND(E31*J31,2)</f>
        <v>0</v>
      </c>
      <c r="L31" s="155">
        <v>0</v>
      </c>
      <c r="M31" s="155">
        <f>G31*(1+L31/100)</f>
        <v>0</v>
      </c>
      <c r="N31" s="148">
        <v>0</v>
      </c>
      <c r="O31" s="148">
        <f>ROUND(E31*N31,5)</f>
        <v>0</v>
      </c>
      <c r="P31" s="148">
        <v>0</v>
      </c>
      <c r="Q31" s="148">
        <f>ROUND(E31*P31,5)</f>
        <v>0</v>
      </c>
      <c r="R31" s="148"/>
      <c r="S31" s="148"/>
      <c r="T31" s="149">
        <v>0</v>
      </c>
      <c r="U31" s="148">
        <f>ROUND(E31*T31,2)</f>
        <v>0</v>
      </c>
      <c r="V31" s="138"/>
      <c r="W31" s="138"/>
      <c r="X31" s="138"/>
      <c r="Y31" s="138"/>
      <c r="Z31" s="138"/>
      <c r="AA31" s="138"/>
      <c r="AB31" s="138"/>
      <c r="AC31" s="138"/>
      <c r="AD31" s="138"/>
      <c r="AE31" s="138" t="s">
        <v>115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39"/>
      <c r="B32" s="146"/>
      <c r="C32" s="239" t="s">
        <v>134</v>
      </c>
      <c r="D32" s="240"/>
      <c r="E32" s="241"/>
      <c r="F32" s="242"/>
      <c r="G32" s="243"/>
      <c r="H32" s="155"/>
      <c r="I32" s="155"/>
      <c r="J32" s="155"/>
      <c r="K32" s="155"/>
      <c r="L32" s="155"/>
      <c r="M32" s="155"/>
      <c r="N32" s="148"/>
      <c r="O32" s="148"/>
      <c r="P32" s="148"/>
      <c r="Q32" s="148"/>
      <c r="R32" s="148"/>
      <c r="S32" s="148"/>
      <c r="T32" s="149"/>
      <c r="U32" s="148"/>
      <c r="V32" s="138"/>
      <c r="W32" s="138"/>
      <c r="X32" s="138"/>
      <c r="Y32" s="138"/>
      <c r="Z32" s="138"/>
      <c r="AA32" s="138"/>
      <c r="AB32" s="138"/>
      <c r="AC32" s="138"/>
      <c r="AD32" s="138"/>
      <c r="AE32" s="138" t="s">
        <v>96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41" t="str">
        <f>C32</f>
        <v>Trubka  3/4“, délka 3 m, cena za 1m</v>
      </c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39">
        <v>15</v>
      </c>
      <c r="B33" s="146" t="s">
        <v>135</v>
      </c>
      <c r="C33" s="175" t="s">
        <v>136</v>
      </c>
      <c r="D33" s="148" t="s">
        <v>114</v>
      </c>
      <c r="E33" s="152">
        <v>6</v>
      </c>
      <c r="F33" s="154"/>
      <c r="G33" s="155">
        <f>ROUND(E33*F33,2)</f>
        <v>0</v>
      </c>
      <c r="H33" s="154"/>
      <c r="I33" s="155">
        <f>ROUND(E33*H33,2)</f>
        <v>0</v>
      </c>
      <c r="J33" s="154"/>
      <c r="K33" s="155">
        <f>ROUND(E33*J33,2)</f>
        <v>0</v>
      </c>
      <c r="L33" s="155">
        <v>0</v>
      </c>
      <c r="M33" s="155">
        <f>G33*(1+L33/100)</f>
        <v>0</v>
      </c>
      <c r="N33" s="148">
        <v>0</v>
      </c>
      <c r="O33" s="148">
        <f>ROUND(E33*N33,5)</f>
        <v>0</v>
      </c>
      <c r="P33" s="148">
        <v>0</v>
      </c>
      <c r="Q33" s="148">
        <f>ROUND(E33*P33,5)</f>
        <v>0</v>
      </c>
      <c r="R33" s="148"/>
      <c r="S33" s="148"/>
      <c r="T33" s="149">
        <v>0</v>
      </c>
      <c r="U33" s="148">
        <f>ROUND(E33*T33,2)</f>
        <v>0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 t="s">
        <v>115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39">
        <v>16</v>
      </c>
      <c r="B34" s="146" t="s">
        <v>137</v>
      </c>
      <c r="C34" s="175" t="s">
        <v>138</v>
      </c>
      <c r="D34" s="148" t="s">
        <v>114</v>
      </c>
      <c r="E34" s="152">
        <v>4</v>
      </c>
      <c r="F34" s="154"/>
      <c r="G34" s="155">
        <f>ROUND(E34*F34,2)</f>
        <v>0</v>
      </c>
      <c r="H34" s="154"/>
      <c r="I34" s="155">
        <f>ROUND(E34*H34,2)</f>
        <v>0</v>
      </c>
      <c r="J34" s="154"/>
      <c r="K34" s="155">
        <f>ROUND(E34*J34,2)</f>
        <v>0</v>
      </c>
      <c r="L34" s="155">
        <v>0</v>
      </c>
      <c r="M34" s="155">
        <f>G34*(1+L34/100)</f>
        <v>0</v>
      </c>
      <c r="N34" s="148">
        <v>0</v>
      </c>
      <c r="O34" s="148">
        <f>ROUND(E34*N34,5)</f>
        <v>0</v>
      </c>
      <c r="P34" s="148">
        <v>0</v>
      </c>
      <c r="Q34" s="148">
        <f>ROUND(E34*P34,5)</f>
        <v>0</v>
      </c>
      <c r="R34" s="148"/>
      <c r="S34" s="148"/>
      <c r="T34" s="149">
        <v>0</v>
      </c>
      <c r="U34" s="148">
        <f>ROUND(E34*T34,2)</f>
        <v>0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 t="s">
        <v>115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39">
        <v>17</v>
      </c>
      <c r="B35" s="146" t="s">
        <v>139</v>
      </c>
      <c r="C35" s="175" t="s">
        <v>140</v>
      </c>
      <c r="D35" s="148" t="s">
        <v>114</v>
      </c>
      <c r="E35" s="152">
        <v>100</v>
      </c>
      <c r="F35" s="154"/>
      <c r="G35" s="155">
        <f>ROUND(E35*F35,2)</f>
        <v>0</v>
      </c>
      <c r="H35" s="154"/>
      <c r="I35" s="155">
        <f>ROUND(E35*H35,2)</f>
        <v>0</v>
      </c>
      <c r="J35" s="154"/>
      <c r="K35" s="155">
        <f>ROUND(E35*J35,2)</f>
        <v>0</v>
      </c>
      <c r="L35" s="155">
        <v>0</v>
      </c>
      <c r="M35" s="155">
        <f>G35*(1+L35/100)</f>
        <v>0</v>
      </c>
      <c r="N35" s="148">
        <v>0</v>
      </c>
      <c r="O35" s="148">
        <f>ROUND(E35*N35,5)</f>
        <v>0</v>
      </c>
      <c r="P35" s="148">
        <v>0</v>
      </c>
      <c r="Q35" s="148">
        <f>ROUND(E35*P35,5)</f>
        <v>0</v>
      </c>
      <c r="R35" s="148"/>
      <c r="S35" s="148"/>
      <c r="T35" s="149">
        <v>0</v>
      </c>
      <c r="U35" s="148">
        <f>ROUND(E35*T35,2)</f>
        <v>0</v>
      </c>
      <c r="V35" s="138"/>
      <c r="W35" s="138"/>
      <c r="X35" s="138"/>
      <c r="Y35" s="138"/>
      <c r="Z35" s="138"/>
      <c r="AA35" s="138"/>
      <c r="AB35" s="138"/>
      <c r="AC35" s="138"/>
      <c r="AD35" s="138"/>
      <c r="AE35" s="138" t="s">
        <v>115</v>
      </c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39">
        <v>18</v>
      </c>
      <c r="B36" s="146" t="s">
        <v>141</v>
      </c>
      <c r="C36" s="175" t="s">
        <v>142</v>
      </c>
      <c r="D36" s="148" t="s">
        <v>114</v>
      </c>
      <c r="E36" s="152">
        <v>50</v>
      </c>
      <c r="F36" s="154"/>
      <c r="G36" s="155">
        <f>ROUND(E36*F36,2)</f>
        <v>0</v>
      </c>
      <c r="H36" s="154"/>
      <c r="I36" s="155">
        <f>ROUND(E36*H36,2)</f>
        <v>0</v>
      </c>
      <c r="J36" s="154"/>
      <c r="K36" s="155">
        <f>ROUND(E36*J36,2)</f>
        <v>0</v>
      </c>
      <c r="L36" s="155">
        <v>0</v>
      </c>
      <c r="M36" s="155">
        <f>G36*(1+L36/100)</f>
        <v>0</v>
      </c>
      <c r="N36" s="148">
        <v>0</v>
      </c>
      <c r="O36" s="148">
        <f>ROUND(E36*N36,5)</f>
        <v>0</v>
      </c>
      <c r="P36" s="148">
        <v>0</v>
      </c>
      <c r="Q36" s="148">
        <f>ROUND(E36*P36,5)</f>
        <v>0</v>
      </c>
      <c r="R36" s="148"/>
      <c r="S36" s="148"/>
      <c r="T36" s="149">
        <v>0</v>
      </c>
      <c r="U36" s="148">
        <f>ROUND(E36*T36,2)</f>
        <v>0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115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39">
        <v>19</v>
      </c>
      <c r="B37" s="146" t="s">
        <v>143</v>
      </c>
      <c r="C37" s="175" t="s">
        <v>144</v>
      </c>
      <c r="D37" s="148" t="s">
        <v>114</v>
      </c>
      <c r="E37" s="152">
        <v>4</v>
      </c>
      <c r="F37" s="154"/>
      <c r="G37" s="155">
        <f>ROUND(E37*F37,2)</f>
        <v>0</v>
      </c>
      <c r="H37" s="154"/>
      <c r="I37" s="155">
        <f>ROUND(E37*H37,2)</f>
        <v>0</v>
      </c>
      <c r="J37" s="154"/>
      <c r="K37" s="155">
        <f>ROUND(E37*J37,2)</f>
        <v>0</v>
      </c>
      <c r="L37" s="155">
        <v>0</v>
      </c>
      <c r="M37" s="155">
        <f>G37*(1+L37/100)</f>
        <v>0</v>
      </c>
      <c r="N37" s="148">
        <v>0</v>
      </c>
      <c r="O37" s="148">
        <f>ROUND(E37*N37,5)</f>
        <v>0</v>
      </c>
      <c r="P37" s="148">
        <v>0</v>
      </c>
      <c r="Q37" s="148">
        <f>ROUND(E37*P37,5)</f>
        <v>0</v>
      </c>
      <c r="R37" s="148"/>
      <c r="S37" s="148"/>
      <c r="T37" s="149">
        <v>0</v>
      </c>
      <c r="U37" s="148">
        <f>ROUND(E37*T37,2)</f>
        <v>0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115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39"/>
      <c r="B38" s="146"/>
      <c r="C38" s="239" t="s">
        <v>145</v>
      </c>
      <c r="D38" s="240"/>
      <c r="E38" s="241"/>
      <c r="F38" s="242"/>
      <c r="G38" s="243"/>
      <c r="H38" s="155"/>
      <c r="I38" s="155"/>
      <c r="J38" s="155"/>
      <c r="K38" s="155"/>
      <c r="L38" s="155"/>
      <c r="M38" s="155"/>
      <c r="N38" s="148"/>
      <c r="O38" s="148"/>
      <c r="P38" s="148"/>
      <c r="Q38" s="148"/>
      <c r="R38" s="148"/>
      <c r="S38" s="148"/>
      <c r="T38" s="149"/>
      <c r="U38" s="148"/>
      <c r="V38" s="138"/>
      <c r="W38" s="138"/>
      <c r="X38" s="138"/>
      <c r="Y38" s="138"/>
      <c r="Z38" s="138"/>
      <c r="AA38" s="138"/>
      <c r="AB38" s="138"/>
      <c r="AC38" s="138"/>
      <c r="AD38" s="138"/>
      <c r="AE38" s="138" t="s">
        <v>96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41" t="str">
        <f>C38</f>
        <v>3/4" T odbočka pro 10mm hadici</v>
      </c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39">
        <v>20</v>
      </c>
      <c r="B39" s="146" t="s">
        <v>146</v>
      </c>
      <c r="C39" s="175" t="s">
        <v>147</v>
      </c>
      <c r="D39" s="148" t="s">
        <v>114</v>
      </c>
      <c r="E39" s="152">
        <v>1</v>
      </c>
      <c r="F39" s="154"/>
      <c r="G39" s="155">
        <f>ROUND(E39*F39,2)</f>
        <v>0</v>
      </c>
      <c r="H39" s="154"/>
      <c r="I39" s="155">
        <f>ROUND(E39*H39,2)</f>
        <v>0</v>
      </c>
      <c r="J39" s="154"/>
      <c r="K39" s="155">
        <f>ROUND(E39*J39,2)</f>
        <v>0</v>
      </c>
      <c r="L39" s="155">
        <v>0</v>
      </c>
      <c r="M39" s="155">
        <f>G39*(1+L39/100)</f>
        <v>0</v>
      </c>
      <c r="N39" s="148">
        <v>0</v>
      </c>
      <c r="O39" s="148">
        <f>ROUND(E39*N39,5)</f>
        <v>0</v>
      </c>
      <c r="P39" s="148">
        <v>0</v>
      </c>
      <c r="Q39" s="148">
        <f>ROUND(E39*P39,5)</f>
        <v>0</v>
      </c>
      <c r="R39" s="148"/>
      <c r="S39" s="148"/>
      <c r="T39" s="149">
        <v>0</v>
      </c>
      <c r="U39" s="148">
        <f>ROUND(E39*T39,2)</f>
        <v>0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 t="s">
        <v>115</v>
      </c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39"/>
      <c r="B40" s="146"/>
      <c r="C40" s="239" t="s">
        <v>148</v>
      </c>
      <c r="D40" s="240"/>
      <c r="E40" s="241"/>
      <c r="F40" s="242"/>
      <c r="G40" s="243"/>
      <c r="H40" s="155"/>
      <c r="I40" s="155"/>
      <c r="J40" s="155"/>
      <c r="K40" s="155"/>
      <c r="L40" s="155"/>
      <c r="M40" s="155"/>
      <c r="N40" s="148"/>
      <c r="O40" s="148"/>
      <c r="P40" s="148"/>
      <c r="Q40" s="148"/>
      <c r="R40" s="148"/>
      <c r="S40" s="148"/>
      <c r="T40" s="149"/>
      <c r="U40" s="148"/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96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41" t="str">
        <f>C40</f>
        <v>Kouřové pero pro testování nasávacích hlásičů, včetně 6ks náplní</v>
      </c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39">
        <v>21</v>
      </c>
      <c r="B41" s="146" t="s">
        <v>149</v>
      </c>
      <c r="C41" s="175" t="s">
        <v>150</v>
      </c>
      <c r="D41" s="148" t="s">
        <v>133</v>
      </c>
      <c r="E41" s="152">
        <v>10</v>
      </c>
      <c r="F41" s="154"/>
      <c r="G41" s="155">
        <f>ROUND(E41*F41,2)</f>
        <v>0</v>
      </c>
      <c r="H41" s="154"/>
      <c r="I41" s="155">
        <f>ROUND(E41*H41,2)</f>
        <v>0</v>
      </c>
      <c r="J41" s="154"/>
      <c r="K41" s="155">
        <f>ROUND(E41*J41,2)</f>
        <v>0</v>
      </c>
      <c r="L41" s="155">
        <v>0</v>
      </c>
      <c r="M41" s="155">
        <f>G41*(1+L41/100)</f>
        <v>0</v>
      </c>
      <c r="N41" s="148">
        <v>0</v>
      </c>
      <c r="O41" s="148">
        <f>ROUND(E41*N41,5)</f>
        <v>0</v>
      </c>
      <c r="P41" s="148">
        <v>0</v>
      </c>
      <c r="Q41" s="148">
        <f>ROUND(E41*P41,5)</f>
        <v>0</v>
      </c>
      <c r="R41" s="148"/>
      <c r="S41" s="148"/>
      <c r="T41" s="149">
        <v>0</v>
      </c>
      <c r="U41" s="148">
        <f>ROUND(E41*T41,2)</f>
        <v>0</v>
      </c>
      <c r="V41" s="138"/>
      <c r="W41" s="138"/>
      <c r="X41" s="138"/>
      <c r="Y41" s="138"/>
      <c r="Z41" s="138"/>
      <c r="AA41" s="138"/>
      <c r="AB41" s="138"/>
      <c r="AC41" s="138"/>
      <c r="AD41" s="138"/>
      <c r="AE41" s="138" t="s">
        <v>115</v>
      </c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 x14ac:dyDescent="0.2">
      <c r="A42" s="139"/>
      <c r="B42" s="146"/>
      <c r="C42" s="239" t="s">
        <v>151</v>
      </c>
      <c r="D42" s="240"/>
      <c r="E42" s="241"/>
      <c r="F42" s="242"/>
      <c r="G42" s="243"/>
      <c r="H42" s="155"/>
      <c r="I42" s="155"/>
      <c r="J42" s="155"/>
      <c r="K42" s="155"/>
      <c r="L42" s="155"/>
      <c r="M42" s="155"/>
      <c r="N42" s="148"/>
      <c r="O42" s="148"/>
      <c r="P42" s="148"/>
      <c r="Q42" s="148"/>
      <c r="R42" s="148"/>
      <c r="S42" s="148"/>
      <c r="T42" s="149"/>
      <c r="U42" s="148"/>
      <c r="V42" s="138"/>
      <c r="W42" s="138"/>
      <c r="X42" s="138"/>
      <c r="Y42" s="138"/>
      <c r="Z42" s="138"/>
      <c r="AA42" s="138"/>
      <c r="AB42" s="138"/>
      <c r="AC42" s="138"/>
      <c r="AD42" s="138"/>
      <c r="AE42" s="138" t="s">
        <v>96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41" t="str">
        <f>C42</f>
        <v>10mm bílá nylonová hadice, balení 30m, cena za 1m</v>
      </c>
      <c r="BB42" s="138"/>
      <c r="BC42" s="138"/>
      <c r="BD42" s="138"/>
      <c r="BE42" s="138"/>
      <c r="BF42" s="138"/>
      <c r="BG42" s="138"/>
      <c r="BH42" s="138"/>
    </row>
    <row r="43" spans="1:60" outlineLevel="1" x14ac:dyDescent="0.2">
      <c r="A43" s="139">
        <v>22</v>
      </c>
      <c r="B43" s="146" t="s">
        <v>152</v>
      </c>
      <c r="C43" s="175" t="s">
        <v>153</v>
      </c>
      <c r="D43" s="148" t="s">
        <v>114</v>
      </c>
      <c r="E43" s="152">
        <v>350</v>
      </c>
      <c r="F43" s="154"/>
      <c r="G43" s="155">
        <f>ROUND(E43*F43,2)</f>
        <v>0</v>
      </c>
      <c r="H43" s="154"/>
      <c r="I43" s="155">
        <f>ROUND(E43*H43,2)</f>
        <v>0</v>
      </c>
      <c r="J43" s="154"/>
      <c r="K43" s="155">
        <f>ROUND(E43*J43,2)</f>
        <v>0</v>
      </c>
      <c r="L43" s="155">
        <v>0</v>
      </c>
      <c r="M43" s="155">
        <f>G43*(1+L43/100)</f>
        <v>0</v>
      </c>
      <c r="N43" s="148">
        <v>0</v>
      </c>
      <c r="O43" s="148">
        <f>ROUND(E43*N43,5)</f>
        <v>0</v>
      </c>
      <c r="P43" s="148">
        <v>0</v>
      </c>
      <c r="Q43" s="148">
        <f>ROUND(E43*P43,5)</f>
        <v>0</v>
      </c>
      <c r="R43" s="148"/>
      <c r="S43" s="148"/>
      <c r="T43" s="149">
        <v>0</v>
      </c>
      <c r="U43" s="148">
        <f>ROUND(E43*T43,2)</f>
        <v>0</v>
      </c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115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39"/>
      <c r="B44" s="146"/>
      <c r="C44" s="239" t="s">
        <v>153</v>
      </c>
      <c r="D44" s="240"/>
      <c r="E44" s="241"/>
      <c r="F44" s="242"/>
      <c r="G44" s="243"/>
      <c r="H44" s="155"/>
      <c r="I44" s="155"/>
      <c r="J44" s="155"/>
      <c r="K44" s="155"/>
      <c r="L44" s="155"/>
      <c r="M44" s="155"/>
      <c r="N44" s="148"/>
      <c r="O44" s="148"/>
      <c r="P44" s="148"/>
      <c r="Q44" s="148"/>
      <c r="R44" s="148"/>
      <c r="S44" s="148"/>
      <c r="T44" s="149"/>
      <c r="U44" s="148"/>
      <c r="V44" s="138"/>
      <c r="W44" s="138"/>
      <c r="X44" s="138"/>
      <c r="Y44" s="138"/>
      <c r="Z44" s="138"/>
      <c r="AA44" s="138"/>
      <c r="AB44" s="138"/>
      <c r="AC44" s="138"/>
      <c r="AD44" s="138"/>
      <c r="AE44" s="138" t="s">
        <v>96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41" t="str">
        <f>C44</f>
        <v>Trubková příchytka se západkou</v>
      </c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39">
        <v>23</v>
      </c>
      <c r="B45" s="146" t="s">
        <v>154</v>
      </c>
      <c r="C45" s="175" t="s">
        <v>155</v>
      </c>
      <c r="D45" s="148" t="s">
        <v>114</v>
      </c>
      <c r="E45" s="152">
        <v>4</v>
      </c>
      <c r="F45" s="154"/>
      <c r="G45" s="155">
        <f>ROUND(E45*F45,2)</f>
        <v>0</v>
      </c>
      <c r="H45" s="154"/>
      <c r="I45" s="155">
        <f>ROUND(E45*H45,2)</f>
        <v>0</v>
      </c>
      <c r="J45" s="154"/>
      <c r="K45" s="155">
        <f>ROUND(E45*J45,2)</f>
        <v>0</v>
      </c>
      <c r="L45" s="155">
        <v>0</v>
      </c>
      <c r="M45" s="155">
        <f>G45*(1+L45/100)</f>
        <v>0</v>
      </c>
      <c r="N45" s="148">
        <v>0</v>
      </c>
      <c r="O45" s="148">
        <f>ROUND(E45*N45,5)</f>
        <v>0</v>
      </c>
      <c r="P45" s="148">
        <v>0</v>
      </c>
      <c r="Q45" s="148">
        <f>ROUND(E45*P45,5)</f>
        <v>0</v>
      </c>
      <c r="R45" s="148"/>
      <c r="S45" s="148"/>
      <c r="T45" s="149">
        <v>0</v>
      </c>
      <c r="U45" s="148">
        <f>ROUND(E45*T45,2)</f>
        <v>0</v>
      </c>
      <c r="V45" s="138"/>
      <c r="W45" s="138"/>
      <c r="X45" s="138"/>
      <c r="Y45" s="138"/>
      <c r="Z45" s="138"/>
      <c r="AA45" s="138"/>
      <c r="AB45" s="138"/>
      <c r="AC45" s="138"/>
      <c r="AD45" s="138"/>
      <c r="AE45" s="138" t="s">
        <v>115</v>
      </c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39"/>
      <c r="B46" s="146"/>
      <c r="C46" s="239" t="s">
        <v>155</v>
      </c>
      <c r="D46" s="240"/>
      <c r="E46" s="241"/>
      <c r="F46" s="242"/>
      <c r="G46" s="243"/>
      <c r="H46" s="155"/>
      <c r="I46" s="155"/>
      <c r="J46" s="155"/>
      <c r="K46" s="155"/>
      <c r="L46" s="155"/>
      <c r="M46" s="155"/>
      <c r="N46" s="148"/>
      <c r="O46" s="148"/>
      <c r="P46" s="148"/>
      <c r="Q46" s="148"/>
      <c r="R46" s="148"/>
      <c r="S46" s="148"/>
      <c r="T46" s="149"/>
      <c r="U46" s="148"/>
      <c r="V46" s="138"/>
      <c r="W46" s="138"/>
      <c r="X46" s="138"/>
      <c r="Y46" s="138"/>
      <c r="Z46" s="138"/>
      <c r="AA46" s="138"/>
      <c r="AB46" s="138"/>
      <c r="AC46" s="138"/>
      <c r="AD46" s="138"/>
      <c r="AE46" s="138" t="s">
        <v>96</v>
      </c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41" t="str">
        <f>C46</f>
        <v>Lepidlo 125g, cca 50 spojů</v>
      </c>
      <c r="BB46" s="138"/>
      <c r="BC46" s="138"/>
      <c r="BD46" s="138"/>
      <c r="BE46" s="138"/>
      <c r="BF46" s="138"/>
      <c r="BG46" s="138"/>
      <c r="BH46" s="138"/>
    </row>
    <row r="47" spans="1:60" outlineLevel="1" x14ac:dyDescent="0.2">
      <c r="A47" s="139">
        <v>24</v>
      </c>
      <c r="B47" s="146" t="s">
        <v>156</v>
      </c>
      <c r="C47" s="175" t="s">
        <v>157</v>
      </c>
      <c r="D47" s="148" t="s">
        <v>114</v>
      </c>
      <c r="E47" s="152">
        <v>4</v>
      </c>
      <c r="F47" s="154"/>
      <c r="G47" s="155">
        <f>ROUND(E47*F47,2)</f>
        <v>0</v>
      </c>
      <c r="H47" s="154"/>
      <c r="I47" s="155">
        <f>ROUND(E47*H47,2)</f>
        <v>0</v>
      </c>
      <c r="J47" s="154"/>
      <c r="K47" s="155">
        <f>ROUND(E47*J47,2)</f>
        <v>0</v>
      </c>
      <c r="L47" s="155">
        <v>0</v>
      </c>
      <c r="M47" s="155">
        <f>G47*(1+L47/100)</f>
        <v>0</v>
      </c>
      <c r="N47" s="148">
        <v>0</v>
      </c>
      <c r="O47" s="148">
        <f>ROUND(E47*N47,5)</f>
        <v>0</v>
      </c>
      <c r="P47" s="148">
        <v>0</v>
      </c>
      <c r="Q47" s="148">
        <f>ROUND(E47*P47,5)</f>
        <v>0</v>
      </c>
      <c r="R47" s="148"/>
      <c r="S47" s="148"/>
      <c r="T47" s="149">
        <v>0</v>
      </c>
      <c r="U47" s="148">
        <f>ROUND(E47*T47,2)</f>
        <v>0</v>
      </c>
      <c r="V47" s="138"/>
      <c r="W47" s="138"/>
      <c r="X47" s="138"/>
      <c r="Y47" s="138"/>
      <c r="Z47" s="138"/>
      <c r="AA47" s="138"/>
      <c r="AB47" s="138"/>
      <c r="AC47" s="138"/>
      <c r="AD47" s="138"/>
      <c r="AE47" s="138" t="s">
        <v>115</v>
      </c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39"/>
      <c r="B48" s="146"/>
      <c r="C48" s="239" t="s">
        <v>157</v>
      </c>
      <c r="D48" s="240"/>
      <c r="E48" s="241"/>
      <c r="F48" s="242"/>
      <c r="G48" s="243"/>
      <c r="H48" s="155"/>
      <c r="I48" s="155"/>
      <c r="J48" s="155"/>
      <c r="K48" s="155"/>
      <c r="L48" s="155"/>
      <c r="M48" s="155"/>
      <c r="N48" s="148"/>
      <c r="O48" s="148"/>
      <c r="P48" s="148"/>
      <c r="Q48" s="148"/>
      <c r="R48" s="148"/>
      <c r="S48" s="148"/>
      <c r="T48" s="149"/>
      <c r="U48" s="148"/>
      <c r="V48" s="138"/>
      <c r="W48" s="138"/>
      <c r="X48" s="138"/>
      <c r="Y48" s="138"/>
      <c r="Z48" s="138"/>
      <c r="AA48" s="138"/>
      <c r="AB48" s="138"/>
      <c r="AC48" s="138"/>
      <c r="AD48" s="138"/>
      <c r="AE48" s="138" t="s">
        <v>96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41" t="str">
        <f>C48</f>
        <v>Čistič trubek (125ml)</v>
      </c>
      <c r="BB48" s="138"/>
      <c r="BC48" s="138"/>
      <c r="BD48" s="138"/>
      <c r="BE48" s="138"/>
      <c r="BF48" s="138"/>
      <c r="BG48" s="138"/>
      <c r="BH48" s="138"/>
    </row>
    <row r="49" spans="1:60" x14ac:dyDescent="0.2">
      <c r="A49" s="140" t="s">
        <v>89</v>
      </c>
      <c r="B49" s="147" t="s">
        <v>61</v>
      </c>
      <c r="C49" s="176" t="s">
        <v>62</v>
      </c>
      <c r="D49" s="150"/>
      <c r="E49" s="153"/>
      <c r="F49" s="156"/>
      <c r="G49" s="156">
        <f>SUMIF(AE50:AE55,"&lt;&gt;NOR",G50:G55)</f>
        <v>0</v>
      </c>
      <c r="H49" s="156"/>
      <c r="I49" s="156">
        <f>SUM(I50:I55)</f>
        <v>0</v>
      </c>
      <c r="J49" s="156"/>
      <c r="K49" s="156">
        <f>SUM(K50:K55)</f>
        <v>0</v>
      </c>
      <c r="L49" s="156"/>
      <c r="M49" s="156">
        <f>SUM(M50:M55)</f>
        <v>0</v>
      </c>
      <c r="N49" s="150"/>
      <c r="O49" s="150">
        <f>SUM(O50:O55)</f>
        <v>0</v>
      </c>
      <c r="P49" s="150"/>
      <c r="Q49" s="150">
        <f>SUM(Q50:Q55)</f>
        <v>0</v>
      </c>
      <c r="R49" s="150"/>
      <c r="S49" s="150"/>
      <c r="T49" s="151"/>
      <c r="U49" s="150">
        <f>SUM(U50:U55)</f>
        <v>22</v>
      </c>
      <c r="AE49" t="s">
        <v>90</v>
      </c>
    </row>
    <row r="50" spans="1:60" outlineLevel="1" x14ac:dyDescent="0.2">
      <c r="A50" s="139">
        <v>25</v>
      </c>
      <c r="B50" s="146" t="s">
        <v>158</v>
      </c>
      <c r="C50" s="175" t="s">
        <v>159</v>
      </c>
      <c r="D50" s="148" t="s">
        <v>160</v>
      </c>
      <c r="E50" s="152">
        <v>40</v>
      </c>
      <c r="F50" s="154"/>
      <c r="G50" s="155">
        <f t="shared" ref="G50:G55" si="7">ROUND(E50*F50,2)</f>
        <v>0</v>
      </c>
      <c r="H50" s="154"/>
      <c r="I50" s="155">
        <f t="shared" ref="I50:I55" si="8">ROUND(E50*H50,2)</f>
        <v>0</v>
      </c>
      <c r="J50" s="154"/>
      <c r="K50" s="155">
        <f t="shared" ref="K50:K55" si="9">ROUND(E50*J50,2)</f>
        <v>0</v>
      </c>
      <c r="L50" s="155">
        <v>0</v>
      </c>
      <c r="M50" s="155">
        <f t="shared" ref="M50:M55" si="10">G50*(1+L50/100)</f>
        <v>0</v>
      </c>
      <c r="N50" s="148">
        <v>0</v>
      </c>
      <c r="O50" s="148">
        <f t="shared" ref="O50:O55" si="11">ROUND(E50*N50,5)</f>
        <v>0</v>
      </c>
      <c r="P50" s="148">
        <v>0</v>
      </c>
      <c r="Q50" s="148">
        <f t="shared" ref="Q50:Q55" si="12">ROUND(E50*P50,5)</f>
        <v>0</v>
      </c>
      <c r="R50" s="148"/>
      <c r="S50" s="148"/>
      <c r="T50" s="149">
        <v>0</v>
      </c>
      <c r="U50" s="148">
        <f t="shared" ref="U50:U55" si="13">ROUND(E50*T50,2)</f>
        <v>0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100</v>
      </c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39">
        <v>26</v>
      </c>
      <c r="B51" s="146" t="s">
        <v>161</v>
      </c>
      <c r="C51" s="175" t="s">
        <v>162</v>
      </c>
      <c r="D51" s="148" t="s">
        <v>160</v>
      </c>
      <c r="E51" s="152">
        <v>360</v>
      </c>
      <c r="F51" s="154"/>
      <c r="G51" s="155">
        <f t="shared" si="7"/>
        <v>0</v>
      </c>
      <c r="H51" s="154"/>
      <c r="I51" s="155">
        <f t="shared" si="8"/>
        <v>0</v>
      </c>
      <c r="J51" s="154"/>
      <c r="K51" s="155">
        <f t="shared" si="9"/>
        <v>0</v>
      </c>
      <c r="L51" s="155">
        <v>0</v>
      </c>
      <c r="M51" s="155">
        <f t="shared" si="10"/>
        <v>0</v>
      </c>
      <c r="N51" s="148">
        <v>0</v>
      </c>
      <c r="O51" s="148">
        <f t="shared" si="11"/>
        <v>0</v>
      </c>
      <c r="P51" s="148">
        <v>0</v>
      </c>
      <c r="Q51" s="148">
        <f t="shared" si="12"/>
        <v>0</v>
      </c>
      <c r="R51" s="148"/>
      <c r="S51" s="148"/>
      <c r="T51" s="149">
        <v>0</v>
      </c>
      <c r="U51" s="148">
        <f t="shared" si="13"/>
        <v>0</v>
      </c>
      <c r="V51" s="138"/>
      <c r="W51" s="138"/>
      <c r="X51" s="138"/>
      <c r="Y51" s="138"/>
      <c r="Z51" s="138"/>
      <c r="AA51" s="138"/>
      <c r="AB51" s="138"/>
      <c r="AC51" s="138"/>
      <c r="AD51" s="138"/>
      <c r="AE51" s="138" t="s">
        <v>100</v>
      </c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39">
        <v>27</v>
      </c>
      <c r="B52" s="146" t="s">
        <v>163</v>
      </c>
      <c r="C52" s="175" t="s">
        <v>164</v>
      </c>
      <c r="D52" s="148" t="s">
        <v>160</v>
      </c>
      <c r="E52" s="152">
        <v>60</v>
      </c>
      <c r="F52" s="154"/>
      <c r="G52" s="155">
        <f t="shared" si="7"/>
        <v>0</v>
      </c>
      <c r="H52" s="154"/>
      <c r="I52" s="155">
        <f t="shared" si="8"/>
        <v>0</v>
      </c>
      <c r="J52" s="154"/>
      <c r="K52" s="155">
        <f t="shared" si="9"/>
        <v>0</v>
      </c>
      <c r="L52" s="155">
        <v>0</v>
      </c>
      <c r="M52" s="155">
        <f t="shared" si="10"/>
        <v>0</v>
      </c>
      <c r="N52" s="148">
        <v>0</v>
      </c>
      <c r="O52" s="148">
        <f t="shared" si="11"/>
        <v>0</v>
      </c>
      <c r="P52" s="148">
        <v>0</v>
      </c>
      <c r="Q52" s="148">
        <f t="shared" si="12"/>
        <v>0</v>
      </c>
      <c r="R52" s="148"/>
      <c r="S52" s="148"/>
      <c r="T52" s="149">
        <v>0</v>
      </c>
      <c r="U52" s="148">
        <f t="shared" si="13"/>
        <v>0</v>
      </c>
      <c r="V52" s="138"/>
      <c r="W52" s="138"/>
      <c r="X52" s="138"/>
      <c r="Y52" s="138"/>
      <c r="Z52" s="138"/>
      <c r="AA52" s="138"/>
      <c r="AB52" s="138"/>
      <c r="AC52" s="138"/>
      <c r="AD52" s="138"/>
      <c r="AE52" s="138" t="s">
        <v>100</v>
      </c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39">
        <v>28</v>
      </c>
      <c r="B53" s="146" t="s">
        <v>165</v>
      </c>
      <c r="C53" s="175" t="s">
        <v>166</v>
      </c>
      <c r="D53" s="148" t="s">
        <v>167</v>
      </c>
      <c r="E53" s="152">
        <v>20</v>
      </c>
      <c r="F53" s="154"/>
      <c r="G53" s="155">
        <f t="shared" si="7"/>
        <v>0</v>
      </c>
      <c r="H53" s="154"/>
      <c r="I53" s="155">
        <f t="shared" si="8"/>
        <v>0</v>
      </c>
      <c r="J53" s="154"/>
      <c r="K53" s="155">
        <f t="shared" si="9"/>
        <v>0</v>
      </c>
      <c r="L53" s="155">
        <v>0</v>
      </c>
      <c r="M53" s="155">
        <f t="shared" si="10"/>
        <v>0</v>
      </c>
      <c r="N53" s="148">
        <v>0</v>
      </c>
      <c r="O53" s="148">
        <f t="shared" si="11"/>
        <v>0</v>
      </c>
      <c r="P53" s="148">
        <v>0</v>
      </c>
      <c r="Q53" s="148">
        <f t="shared" si="12"/>
        <v>0</v>
      </c>
      <c r="R53" s="148"/>
      <c r="S53" s="148"/>
      <c r="T53" s="149">
        <v>1</v>
      </c>
      <c r="U53" s="148">
        <f t="shared" si="13"/>
        <v>20</v>
      </c>
      <c r="V53" s="138"/>
      <c r="W53" s="138"/>
      <c r="X53" s="138"/>
      <c r="Y53" s="138"/>
      <c r="Z53" s="138"/>
      <c r="AA53" s="138"/>
      <c r="AB53" s="138"/>
      <c r="AC53" s="138"/>
      <c r="AD53" s="138"/>
      <c r="AE53" s="138" t="s">
        <v>100</v>
      </c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outlineLevel="1" x14ac:dyDescent="0.2">
      <c r="A54" s="139">
        <v>29</v>
      </c>
      <c r="B54" s="146" t="s">
        <v>168</v>
      </c>
      <c r="C54" s="175" t="s">
        <v>169</v>
      </c>
      <c r="D54" s="148" t="s">
        <v>170</v>
      </c>
      <c r="E54" s="152">
        <v>1</v>
      </c>
      <c r="F54" s="154"/>
      <c r="G54" s="155">
        <f t="shared" si="7"/>
        <v>0</v>
      </c>
      <c r="H54" s="154"/>
      <c r="I54" s="155">
        <f t="shared" si="8"/>
        <v>0</v>
      </c>
      <c r="J54" s="154"/>
      <c r="K54" s="155">
        <f t="shared" si="9"/>
        <v>0</v>
      </c>
      <c r="L54" s="155">
        <v>0</v>
      </c>
      <c r="M54" s="155">
        <f t="shared" si="10"/>
        <v>0</v>
      </c>
      <c r="N54" s="148">
        <v>0</v>
      </c>
      <c r="O54" s="148">
        <f t="shared" si="11"/>
        <v>0</v>
      </c>
      <c r="P54" s="148">
        <v>0</v>
      </c>
      <c r="Q54" s="148">
        <f t="shared" si="12"/>
        <v>0</v>
      </c>
      <c r="R54" s="148"/>
      <c r="S54" s="148"/>
      <c r="T54" s="149">
        <v>2</v>
      </c>
      <c r="U54" s="148">
        <f t="shared" si="13"/>
        <v>2</v>
      </c>
      <c r="V54" s="138"/>
      <c r="W54" s="138"/>
      <c r="X54" s="138"/>
      <c r="Y54" s="138"/>
      <c r="Z54" s="138"/>
      <c r="AA54" s="138"/>
      <c r="AB54" s="138"/>
      <c r="AC54" s="138"/>
      <c r="AD54" s="138"/>
      <c r="AE54" s="138" t="s">
        <v>100</v>
      </c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64">
        <v>30</v>
      </c>
      <c r="B55" s="165" t="s">
        <v>171</v>
      </c>
      <c r="C55" s="177" t="s">
        <v>172</v>
      </c>
      <c r="D55" s="166" t="s">
        <v>173</v>
      </c>
      <c r="E55" s="167">
        <v>20</v>
      </c>
      <c r="F55" s="168"/>
      <c r="G55" s="169">
        <f t="shared" si="7"/>
        <v>0</v>
      </c>
      <c r="H55" s="168"/>
      <c r="I55" s="169">
        <f t="shared" si="8"/>
        <v>0</v>
      </c>
      <c r="J55" s="168"/>
      <c r="K55" s="169">
        <f t="shared" si="9"/>
        <v>0</v>
      </c>
      <c r="L55" s="169">
        <v>0</v>
      </c>
      <c r="M55" s="169">
        <f t="shared" si="10"/>
        <v>0</v>
      </c>
      <c r="N55" s="166">
        <v>0</v>
      </c>
      <c r="O55" s="166">
        <f t="shared" si="11"/>
        <v>0</v>
      </c>
      <c r="P55" s="166">
        <v>0</v>
      </c>
      <c r="Q55" s="166">
        <f t="shared" si="12"/>
        <v>0</v>
      </c>
      <c r="R55" s="166"/>
      <c r="S55" s="166"/>
      <c r="T55" s="170">
        <v>0</v>
      </c>
      <c r="U55" s="166">
        <f t="shared" si="13"/>
        <v>0</v>
      </c>
      <c r="V55" s="138"/>
      <c r="W55" s="138"/>
      <c r="X55" s="138"/>
      <c r="Y55" s="138"/>
      <c r="Z55" s="138"/>
      <c r="AA55" s="138"/>
      <c r="AB55" s="138"/>
      <c r="AC55" s="138"/>
      <c r="AD55" s="138"/>
      <c r="AE55" s="138" t="s">
        <v>100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265"/>
      <c r="B56" s="266"/>
      <c r="C56" s="270"/>
      <c r="D56" s="271"/>
      <c r="E56" s="272"/>
      <c r="F56" s="304"/>
      <c r="G56" s="273"/>
      <c r="H56" s="268"/>
      <c r="I56" s="269"/>
      <c r="J56" s="268"/>
      <c r="K56" s="269"/>
      <c r="L56" s="269"/>
      <c r="M56" s="269"/>
      <c r="N56" s="267"/>
      <c r="O56" s="267"/>
      <c r="P56" s="267"/>
      <c r="Q56" s="267"/>
      <c r="R56" s="267"/>
      <c r="S56" s="267"/>
      <c r="T56" s="267"/>
      <c r="U56" s="267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ht="25.5" customHeight="1" outlineLevel="1" x14ac:dyDescent="0.2">
      <c r="A57" s="140" t="s">
        <v>89</v>
      </c>
      <c r="B57" s="147" t="s">
        <v>180</v>
      </c>
      <c r="C57" s="274" t="s">
        <v>182</v>
      </c>
      <c r="D57" s="275"/>
      <c r="E57" s="276"/>
      <c r="F57" s="277"/>
      <c r="G57" s="156">
        <f>SUMIF(AE58:AE61,"&lt;&gt;NOR",G58:G61)</f>
        <v>0</v>
      </c>
      <c r="H57" s="268"/>
      <c r="I57" s="269"/>
      <c r="J57" s="268"/>
      <c r="K57" s="269"/>
      <c r="L57" s="269"/>
      <c r="M57" s="269"/>
      <c r="N57" s="267"/>
      <c r="O57" s="267"/>
      <c r="P57" s="267"/>
      <c r="Q57" s="267"/>
      <c r="R57" s="267"/>
      <c r="S57" s="267"/>
      <c r="T57" s="267"/>
      <c r="U57" s="267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278">
        <v>31</v>
      </c>
      <c r="B58" s="279"/>
      <c r="C58" s="279"/>
      <c r="D58" s="279"/>
      <c r="E58" s="279"/>
      <c r="F58" s="279"/>
      <c r="G58" s="282">
        <f t="shared" ref="G58:G61" si="14">ROUND(E58*F58,2)</f>
        <v>0</v>
      </c>
      <c r="H58" s="268"/>
      <c r="I58" s="269"/>
      <c r="J58" s="268"/>
      <c r="K58" s="269"/>
      <c r="L58" s="269"/>
      <c r="M58" s="269"/>
      <c r="N58" s="267"/>
      <c r="O58" s="267"/>
      <c r="P58" s="267"/>
      <c r="Q58" s="267"/>
      <c r="R58" s="267"/>
      <c r="S58" s="267"/>
      <c r="T58" s="267"/>
      <c r="U58" s="267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39">
        <v>32</v>
      </c>
      <c r="B59" s="280"/>
      <c r="C59" s="280"/>
      <c r="D59" s="280"/>
      <c r="E59" s="280"/>
      <c r="F59" s="280"/>
      <c r="G59" s="155">
        <f t="shared" si="14"/>
        <v>0</v>
      </c>
      <c r="H59" s="268"/>
      <c r="I59" s="269"/>
      <c r="J59" s="268"/>
      <c r="K59" s="269"/>
      <c r="L59" s="269"/>
      <c r="M59" s="269"/>
      <c r="N59" s="267"/>
      <c r="O59" s="267"/>
      <c r="P59" s="267"/>
      <c r="Q59" s="267"/>
      <c r="R59" s="267"/>
      <c r="S59" s="267"/>
      <c r="T59" s="267"/>
      <c r="U59" s="267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39">
        <v>33</v>
      </c>
      <c r="B60" s="280"/>
      <c r="C60" s="280"/>
      <c r="D60" s="280"/>
      <c r="E60" s="280"/>
      <c r="F60" s="280"/>
      <c r="G60" s="155">
        <f t="shared" si="14"/>
        <v>0</v>
      </c>
      <c r="H60" s="268"/>
      <c r="I60" s="269"/>
      <c r="J60" s="268"/>
      <c r="K60" s="269"/>
      <c r="L60" s="269"/>
      <c r="M60" s="269"/>
      <c r="N60" s="267"/>
      <c r="O60" s="267"/>
      <c r="P60" s="267"/>
      <c r="Q60" s="267"/>
      <c r="R60" s="267"/>
      <c r="S60" s="267"/>
      <c r="T60" s="267"/>
      <c r="U60" s="267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4">
        <v>34</v>
      </c>
      <c r="B61" s="281"/>
      <c r="C61" s="281"/>
      <c r="D61" s="281"/>
      <c r="E61" s="281"/>
      <c r="F61" s="281"/>
      <c r="G61" s="169">
        <f t="shared" si="14"/>
        <v>0</v>
      </c>
      <c r="H61" s="268"/>
      <c r="I61" s="269"/>
      <c r="J61" s="268"/>
      <c r="K61" s="269"/>
      <c r="L61" s="269"/>
      <c r="M61" s="269"/>
      <c r="N61" s="267"/>
      <c r="O61" s="267"/>
      <c r="P61" s="267"/>
      <c r="Q61" s="267"/>
      <c r="R61" s="267"/>
      <c r="S61" s="267"/>
      <c r="T61" s="267"/>
      <c r="U61" s="267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x14ac:dyDescent="0.2">
      <c r="A62" s="190"/>
      <c r="B62" s="7" t="s">
        <v>174</v>
      </c>
      <c r="C62" s="178" t="s">
        <v>174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AC62">
        <v>15</v>
      </c>
      <c r="AD62">
        <v>21</v>
      </c>
    </row>
    <row r="63" spans="1:60" x14ac:dyDescent="0.2">
      <c r="A63" s="171"/>
      <c r="B63" s="172">
        <v>26</v>
      </c>
      <c r="C63" s="179" t="s">
        <v>174</v>
      </c>
      <c r="D63" s="173"/>
      <c r="E63" s="173"/>
      <c r="F63" s="173"/>
      <c r="G63" s="174">
        <f>G8+G19+G49+G57</f>
        <v>0</v>
      </c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AC63">
        <f>SUMIF(L7:L55,AC62,G7:G55)</f>
        <v>0</v>
      </c>
      <c r="AD63">
        <f>SUMIF(L7:L55,AD62,G7:G55)</f>
        <v>0</v>
      </c>
      <c r="AE63" t="s">
        <v>175</v>
      </c>
    </row>
    <row r="64" spans="1:60" x14ac:dyDescent="0.2">
      <c r="A64" s="190"/>
      <c r="B64" s="7" t="s">
        <v>174</v>
      </c>
      <c r="C64" s="178" t="s">
        <v>174</v>
      </c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</row>
    <row r="65" spans="1:31" x14ac:dyDescent="0.2">
      <c r="A65" s="190"/>
      <c r="B65" s="7" t="s">
        <v>174</v>
      </c>
      <c r="C65" s="178" t="s">
        <v>174</v>
      </c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</row>
    <row r="66" spans="1:31" x14ac:dyDescent="0.2">
      <c r="A66" s="244" t="s">
        <v>178</v>
      </c>
      <c r="B66" s="244"/>
      <c r="C66" s="245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</row>
    <row r="67" spans="1:31" x14ac:dyDescent="0.2">
      <c r="A67" s="246"/>
      <c r="B67" s="247"/>
      <c r="C67" s="248"/>
      <c r="D67" s="247"/>
      <c r="E67" s="247"/>
      <c r="F67" s="247"/>
      <c r="G67" s="249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AE67" t="s">
        <v>176</v>
      </c>
    </row>
    <row r="68" spans="1:31" x14ac:dyDescent="0.2">
      <c r="A68" s="250"/>
      <c r="B68" s="251"/>
      <c r="C68" s="252"/>
      <c r="D68" s="251"/>
      <c r="E68" s="251"/>
      <c r="F68" s="251"/>
      <c r="G68" s="253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</row>
    <row r="69" spans="1:31" x14ac:dyDescent="0.2">
      <c r="A69" s="250"/>
      <c r="B69" s="251"/>
      <c r="C69" s="252"/>
      <c r="D69" s="251"/>
      <c r="E69" s="251"/>
      <c r="F69" s="251"/>
      <c r="G69" s="253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</row>
    <row r="70" spans="1:31" x14ac:dyDescent="0.2">
      <c r="A70" s="250"/>
      <c r="B70" s="251"/>
      <c r="C70" s="252"/>
      <c r="D70" s="251"/>
      <c r="E70" s="251"/>
      <c r="F70" s="251"/>
      <c r="G70" s="253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</row>
    <row r="71" spans="1:31" x14ac:dyDescent="0.2">
      <c r="A71" s="254"/>
      <c r="B71" s="255"/>
      <c r="C71" s="256"/>
      <c r="D71" s="255"/>
      <c r="E71" s="255"/>
      <c r="F71" s="255"/>
      <c r="G71" s="257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</row>
    <row r="72" spans="1:31" x14ac:dyDescent="0.2">
      <c r="A72" s="190"/>
      <c r="B72" s="7" t="s">
        <v>174</v>
      </c>
      <c r="C72" s="178" t="s">
        <v>174</v>
      </c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</row>
    <row r="73" spans="1:31" x14ac:dyDescent="0.2">
      <c r="C73" s="180"/>
      <c r="AE73" t="s">
        <v>177</v>
      </c>
    </row>
  </sheetData>
  <sheetProtection sheet="1" objects="1" scenarios="1"/>
  <protectedRanges>
    <protectedRange password="DD01" sqref="F9 F9 F12:F17 F20 F22 F24:F25 F27 F29 F31 F33:F37 F39 F41 F43 F45 F47 F50:F55 B58:F61 A67" name="Oblast2"/>
    <protectedRange password="DD01" sqref="F9 F12:F17 F20 F22 F24:F25 F27 F29 F31 F33:F37 F39 F41 F43 F45 F47 F50:F61 A67 B58:E61" name="Oblast1"/>
  </protectedRanges>
  <mergeCells count="21">
    <mergeCell ref="C30:G30"/>
    <mergeCell ref="A1:G1"/>
    <mergeCell ref="C2:G2"/>
    <mergeCell ref="C3:G3"/>
    <mergeCell ref="C4:G4"/>
    <mergeCell ref="C10:G10"/>
    <mergeCell ref="C11:G11"/>
    <mergeCell ref="C18:G18"/>
    <mergeCell ref="C21:G21"/>
    <mergeCell ref="C23:G23"/>
    <mergeCell ref="C26:G26"/>
    <mergeCell ref="C28:G28"/>
    <mergeCell ref="C48:G48"/>
    <mergeCell ref="A66:C66"/>
    <mergeCell ref="A67:G71"/>
    <mergeCell ref="C32:G32"/>
    <mergeCell ref="C38:G38"/>
    <mergeCell ref="C40:G40"/>
    <mergeCell ref="C42:G42"/>
    <mergeCell ref="C44:G44"/>
    <mergeCell ref="C46:G46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43</vt:i4>
      </vt:variant>
    </vt:vector>
  </HeadingPairs>
  <TitlesOfParts>
    <vt:vector size="47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Pudivítr, Josef</cp:lastModifiedBy>
  <cp:lastPrinted>2014-02-28T09:52:57Z</cp:lastPrinted>
  <dcterms:created xsi:type="dcterms:W3CDTF">2009-04-08T07:15:50Z</dcterms:created>
  <dcterms:modified xsi:type="dcterms:W3CDTF">2020-05-25T07:02:33Z</dcterms:modified>
</cp:coreProperties>
</file>