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16" yWindow="65416" windowWidth="29040" windowHeight="15840" activeTab="1"/>
  </bookViews>
  <sheets>
    <sheet name="Rekapitulace stavby" sheetId="1" r:id="rId1"/>
    <sheet name="00 - MDK - zádveří" sheetId="2" r:id="rId2"/>
    <sheet name="Elektroinstalace" sheetId="3" r:id="rId3"/>
  </sheets>
  <definedNames>
    <definedName name="_xlnm._FilterDatabase" localSheetId="1" hidden="1">'00 - MDK - zádveří'!$C$128:$K$321</definedName>
    <definedName name="_xlnm.Print_Area" localSheetId="1">'00 - MDK - zádveří'!$C$4:$J$76,'00 - MDK - zádveří'!$C$82:$J$112,'00 - MDK - zádveří'!$C$118:$K$321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'00 - MDK - zádveří'!$128:$128</definedName>
  </definedNames>
  <calcPr calcId="191029"/>
  <extLst/>
</workbook>
</file>

<file path=xl/sharedStrings.xml><?xml version="1.0" encoding="utf-8"?>
<sst xmlns="http://schemas.openxmlformats.org/spreadsheetml/2006/main" count="2107" uniqueCount="591">
  <si>
    <t>Export Komplet</t>
  </si>
  <si>
    <t/>
  </si>
  <si>
    <t>2.0</t>
  </si>
  <si>
    <t>ZAMOK</t>
  </si>
  <si>
    <t>False</t>
  </si>
  <si>
    <t>{cfd860e8-cb3c-4b73-8ef6-cb4df318417d}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</si>
  <si>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</si>
  <si>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</si>
  <si>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</si>
  <si>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</si>
  <si>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</si>
  <si>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</si>
  <si>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</si>
  <si>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</si>
  <si>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</si>
  <si>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</si>
  <si>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</si>
  <si>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MDK - zádveří</t>
  </si>
  <si>
    <t>KSO:</t>
  </si>
  <si>
    <t>CC-CZ:</t>
  </si>
  <si>
    <t>Místo:</t>
  </si>
  <si>
    <t>Sokolov, 5. Května 655</t>
  </si>
  <si>
    <t>Datum:</t>
  </si>
  <si>
    <t>11. 7. 2019</t>
  </si>
  <si>
    <t>Zadavatel:</t>
  </si>
  <si>
    <t>IČ:</t>
  </si>
  <si>
    <t>Město Sokolov</t>
  </si>
  <si>
    <t>DIČ:</t>
  </si>
  <si>
    <t>Uchazeč:</t>
  </si>
  <si>
    <t>Vyplň údaj</t>
  </si>
  <si>
    <t>Projektant:</t>
  </si>
  <si>
    <t>Ing. arch. Olga Růžičková</t>
  </si>
  <si>
    <t>True</t>
  </si>
  <si>
    <t>Zpracovatel:</t>
  </si>
  <si>
    <t>Michal Kubelka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</si>
  <si>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</si>
  <si>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</si>
  <si>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</si>
  <si>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</si>
  <si>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</si>
  <si>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</si>
  <si>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</si>
  <si>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</si>
  <si>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</si>
  <si>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</si>
  <si>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</si>
  <si>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</si>
  <si>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</si>
  <si>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</si>
  <si>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</si>
  <si>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</si>
  <si>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</si>
  <si>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</si>
  <si>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</si>
  <si>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</si>
  <si>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</si>
  <si>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</si>
  <si>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</si>
  <si>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</si>
  <si>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</si>
  <si>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</si>
  <si>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</si>
  <si>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</si>
  <si>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</si>
  <si>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</si>
  <si>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</si>
  <si>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</si>
  <si>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</si>
  <si>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</si>
  <si>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</si>
  <si>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</si>
  <si>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</si>
  <si>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</si>
  <si>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</si>
  <si>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</si>
  <si>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</si>
  <si>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</si>
  <si>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</si>
  <si>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</si>
  <si>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</si>
  <si>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</si>
  <si>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</si>
  <si>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</si>
  <si>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</si>
  <si>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</si>
  <si>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</si>
  <si>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</si>
  <si>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</si>
  <si>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</si>
  <si>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</si>
  <si>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</si>
  <si>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</si>
  <si>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</si>
  <si>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</si>
  <si>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</si>
  <si>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711 - Izolace proti vodě, vlhkosti a plynům</t>
  </si>
  <si>
    <t xml:space="preserve">    741 - Elektroinstalace - silnoproud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</si>
  <si>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</si>
  <si>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</si>
  <si>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</si>
  <si>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782 - Dokončovací práce - obklady z kamene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</si>
  <si>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</si>
  <si>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</si>
  <si>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</si>
  <si>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</si>
  <si>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VRN6 - Územní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</si>
  <si>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</si>
  <si>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</si>
  <si>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</si>
  <si>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</si>
  <si>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</si>
  <si>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</si>
  <si>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</si>
  <si>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</si>
  <si>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</si>
  <si>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</si>
  <si>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</si>
  <si>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</si>
  <si>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</si>
  <si>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</si>
  <si>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</si>
  <si>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</si>
  <si>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</si>
  <si>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</si>
  <si>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</si>
  <si>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</si>
  <si>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619991001</t>
  </si>
  <si>
    <t>Zakrytí podlah fólií přilepenou lepící páskou</t>
  </si>
  <si>
    <t>m2</t>
  </si>
  <si>
    <t>4</t>
  </si>
  <si>
    <t>1028498708</t>
  </si>
  <si>
    <t>PP</t>
  </si>
  <si>
    <t>Zakrytí vnitřních ploch před znečištěním  včetně pozdějšího odkrytí podlah fólií přilepenou lepící páskou</t>
  </si>
  <si>
    <t>VV</t>
  </si>
  <si>
    <t>10,1*7,44</t>
  </si>
  <si>
    <t>(2,8*0,1)*3</t>
  </si>
  <si>
    <t>3,445*0,1</t>
  </si>
  <si>
    <t>3,445*1</t>
  </si>
  <si>
    <t>Součet</t>
  </si>
  <si>
    <t>629991011</t>
  </si>
  <si>
    <t>Zakrytí výplní otvorů a svislých ploch fólií přilepenou lepící páskou</t>
  </si>
  <si>
    <t>-1901353662</t>
  </si>
  <si>
    <t>Zakrytí vnějších ploch před znečištěním  včetně pozdějšího odkrytí výplní otvorů a svislých ploch fólií přilepenou lepící páskou</t>
  </si>
  <si>
    <t>3,445*3,75</t>
  </si>
  <si>
    <t>(2,83*3,75)*6</t>
  </si>
  <si>
    <t>(1,5*3,75)*4</t>
  </si>
  <si>
    <t>3</t>
  </si>
  <si>
    <t>622311141</t>
  </si>
  <si>
    <t>Vápenná omítka štuková dvouvrstvá vnějších stěn nanášená ručně</t>
  </si>
  <si>
    <t>528630607</t>
  </si>
  <si>
    <t>Omítka vápenná vnějších ploch nanášená ručně dvouvrstvá, tloušťky jádrové omítky do 15 mm a tloušťky štuku do 3 mm štuková stěn</t>
  </si>
  <si>
    <t>Začištění po výměně dveří</t>
  </si>
  <si>
    <t>((2,83+3,75+3,75)*0,2)*3</t>
  </si>
  <si>
    <t>612321141</t>
  </si>
  <si>
    <t>Vápenocementová omítka štuková dvouvrstvá vnitřních stěn nanášená ručně</t>
  </si>
  <si>
    <t>995295236</t>
  </si>
  <si>
    <t>Omítka vápenocementová vnitřních ploch  nanášená ručně dvouvrstvá, tloušťky jádrové omítky do 10 mm a tloušťky štuku do 3 mm štuková svislých konstrukcí stěn</t>
  </si>
  <si>
    <t>Niky radiátorů</t>
  </si>
  <si>
    <t>16,895</t>
  </si>
  <si>
    <t>Kolem dveří</t>
  </si>
  <si>
    <t>((2,83+3,75+3,75)*3)*0,1</t>
  </si>
  <si>
    <t>(3,75*2)*0,1</t>
  </si>
  <si>
    <t>5</t>
  </si>
  <si>
    <t>632451101</t>
  </si>
  <si>
    <t>Cementový samonivelační potěr ze suchých směsí tloušťky do 5 mm vč. podkladní penetrace</t>
  </si>
  <si>
    <t>-1655377104</t>
  </si>
  <si>
    <t>Potěr cementový samonivelační ze suchých směsí tloušťky přes 2 do 5 mm</t>
  </si>
  <si>
    <t>9</t>
  </si>
  <si>
    <t>Ostatní konstrukce a práce, bourání</t>
  </si>
  <si>
    <t>009-x1</t>
  </si>
  <si>
    <t>Ochrana kamenného obkladu před poškozením při provádění prací</t>
  </si>
  <si>
    <t>soubor</t>
  </si>
  <si>
    <t>-1504732586</t>
  </si>
  <si>
    <t>7</t>
  </si>
  <si>
    <t>965024131</t>
  </si>
  <si>
    <t>Bourání kamenných podlah nebo dlažeb z desek nebo mozaiky pl přes 1 m2</t>
  </si>
  <si>
    <t>-2015182895</t>
  </si>
  <si>
    <t>Bourání podlah kamenných  bez podkladního lože, s jakoukoliv výplní spár z desek nebo mozaiky, plochy přes 1 m2</t>
  </si>
  <si>
    <t>3*2,5</t>
  </si>
  <si>
    <t>8</t>
  </si>
  <si>
    <t>952902121</t>
  </si>
  <si>
    <t>Čištění budov zametení drsných podlah</t>
  </si>
  <si>
    <t>-753268296</t>
  </si>
  <si>
    <t>Čištění budov při provádění oprav a udržovacích prací  podlah drsných nebo chodníků zametením</t>
  </si>
  <si>
    <t>Po demontáži kamen. dlažby</t>
  </si>
  <si>
    <t>7,5</t>
  </si>
  <si>
    <t>949101112</t>
  </si>
  <si>
    <t>Lešení pomocné pro objekty pozemních staveb s lešeňovou podlahou v do 3,5 m zatížení do 150 kg/m2</t>
  </si>
  <si>
    <t>-480807928</t>
  </si>
  <si>
    <t>Lešení pomocné pracovní pro objekty pozemních staveb  pro zatížení do 150 kg/m2, o výšce lešeňové podlahy přes 1,9 do 3,5 m</t>
  </si>
  <si>
    <t>10</t>
  </si>
  <si>
    <t>952901114</t>
  </si>
  <si>
    <t>Vyčištění budov bytové a občanské výstavby při výšce podlaží přes 4 m</t>
  </si>
  <si>
    <t>2084267186</t>
  </si>
  <si>
    <t>Vyčištění budov nebo objektů před předáním do užívání  budov bytové nebo občanské výstavby, světlé výšky podlaží přes 4 m</t>
  </si>
  <si>
    <t>997</t>
  </si>
  <si>
    <t>Přesun sutě</t>
  </si>
  <si>
    <t>11</t>
  </si>
  <si>
    <t>997013211</t>
  </si>
  <si>
    <t>Vnitrostaveništní doprava suti a vybouraných hmot pro budovy v do 6 m ručně</t>
  </si>
  <si>
    <t>t</t>
  </si>
  <si>
    <t>-630716638</t>
  </si>
  <si>
    <t>Vnitrostaveništní doprava suti a vybouraných hmot  vodorovně do 50 m svisle ručně pro budovy a haly výšky do 6 m</t>
  </si>
  <si>
    <t>12</t>
  </si>
  <si>
    <t>997002611</t>
  </si>
  <si>
    <t>Nakládání suti a vybouraných hmot</t>
  </si>
  <si>
    <t>1662611870</t>
  </si>
  <si>
    <t>Nakládání suti a vybouraných hmot na dopravní prostředek  pro vodorovné přemístění</t>
  </si>
  <si>
    <t>13</t>
  </si>
  <si>
    <t>997013501</t>
  </si>
  <si>
    <t>Odvoz suti a vybouraných hmot na skládku nebo meziskládku do 1 km se složením</t>
  </si>
  <si>
    <t>1133212166</t>
  </si>
  <si>
    <t>Odvoz suti a vybouraných hmot na skládku nebo meziskládku  se složením, na vzdálenost do 1 km</t>
  </si>
  <si>
    <t>14</t>
  </si>
  <si>
    <t>997013509</t>
  </si>
  <si>
    <t>Příplatek k odvozu suti a vybouraných hmot na skládku ZKD 1 km přes 1 km</t>
  </si>
  <si>
    <t>1074702359</t>
  </si>
  <si>
    <t>Odvoz suti a vybouraných hmot na skládku nebo meziskládku  se složením, na vzdálenost Příplatek k ceně za každý další i započatý 1 km přes 1 km</t>
  </si>
  <si>
    <t>2,571*6</t>
  </si>
  <si>
    <t>997013831</t>
  </si>
  <si>
    <t>Poplatek za uložení na skládce (skládkovné) stavebního odpadu směsného kód odpadu 170 904</t>
  </si>
  <si>
    <t>1937836612</t>
  </si>
  <si>
    <t>Poplatek za uložení stavebního odpadu na skládce (skládkovné) směsného stavebního a demoličního zatříděného do Katalogu odpadů pod kódem 170 904</t>
  </si>
  <si>
    <t>PSV</t>
  </si>
  <si>
    <t>Práce a dodávky PSV</t>
  </si>
  <si>
    <t>711</t>
  </si>
  <si>
    <t>Izolace proti vodě, vlhkosti a plynům</t>
  </si>
  <si>
    <t>16</t>
  </si>
  <si>
    <t>711113117</t>
  </si>
  <si>
    <t>Izolace proti vlhkosti vodorovná za studena těsnicí stěrkou jednosložkovou na bázi cementu</t>
  </si>
  <si>
    <t>1358793178</t>
  </si>
  <si>
    <t>Izolace proti zemní vlhkosti natěradly a tmely za studena na ploše vodorovné V těsnicí stěrkou jednosložkovu na bázi cementu</t>
  </si>
  <si>
    <t>17</t>
  </si>
  <si>
    <t>711113127</t>
  </si>
  <si>
    <t>Izolace proti vlhkosti svislá za studena těsnicí stěrkou jednosložkovou na bázi cementu</t>
  </si>
  <si>
    <t>772233909</t>
  </si>
  <si>
    <t>Izolace proti zemní vlhkosti natěradly a tmely za studena na ploše svislé S těsnicí stěrkou jednosložkovu na bázi cementu</t>
  </si>
  <si>
    <t>(3+3+2,5+2,5)*0,05</t>
  </si>
  <si>
    <t>18</t>
  </si>
  <si>
    <t>998711201</t>
  </si>
  <si>
    <t>Přesun hmot procentní pro izolace proti vodě, vlhkosti a plynům v objektech v do 6 m</t>
  </si>
  <si>
    <t>%</t>
  </si>
  <si>
    <t>1745773128</t>
  </si>
  <si>
    <t>Přesun hmot pro izolace proti vodě, vlhkosti a plynům  stanovený procentní sazbou (%) z ceny vodorovná dopravní vzdálenost do 50 m v objektech výšky do 6 m</t>
  </si>
  <si>
    <t>741</t>
  </si>
  <si>
    <t>Elektroinstalace - silnoproud</t>
  </si>
  <si>
    <t>19</t>
  </si>
  <si>
    <t>741-x8</t>
  </si>
  <si>
    <t>Přenos ceny ze samostatného záložky - Elektroinstalace</t>
  </si>
  <si>
    <t>-1610853497</t>
  </si>
  <si>
    <t>20</t>
  </si>
  <si>
    <t>741371843</t>
  </si>
  <si>
    <t>Demontáž svítidla bytového se standardní paticí přisazeného do 0,36 m2 bez zachováním funkčnosti</t>
  </si>
  <si>
    <t>kus</t>
  </si>
  <si>
    <t>1880590155</t>
  </si>
  <si>
    <t>Demontáž svítidel bez zachování funkčnosti (do suti) v bytových nebo společenských místnostech se standardní paticí (E27, T5, GU10) přisazených, ploše přes 0,09 do 0,36 m2</t>
  </si>
  <si>
    <t>741371875</t>
  </si>
  <si>
    <t>Demontáž svítidla byt se standard paticí skleněného lustr typu do 10 zdrojů bezzachováním funkčnosti</t>
  </si>
  <si>
    <t>-1789310371</t>
  </si>
  <si>
    <t>Demontáž svítidel bez zachování funkčnosti (do suti) v bytových nebo společenských místnostech se standardní paticí (E27, T5, GU10) skleněných lustrového typu do 10 zdrojů</t>
  </si>
  <si>
    <t>22</t>
  </si>
  <si>
    <t>741-x1</t>
  </si>
  <si>
    <t>D+M Závěsné svítidlo Searchlight 1995-5AB REGENCY vč. žárovek</t>
  </si>
  <si>
    <t>-1931042809</t>
  </si>
  <si>
    <t>23</t>
  </si>
  <si>
    <t>741-x2</t>
  </si>
  <si>
    <t>D+M Nástěnné svítidlo Searchlight 1991-1AB REGENCY vč. žárovky</t>
  </si>
  <si>
    <t>1380058487</t>
  </si>
  <si>
    <t>24</t>
  </si>
  <si>
    <t>741-x3</t>
  </si>
  <si>
    <t>D+M Stropní svítdlo Searchlight 5772-2AB WINDSOR vč. žárovek</t>
  </si>
  <si>
    <t>135041116</t>
  </si>
  <si>
    <t>25</t>
  </si>
  <si>
    <t>741-x4</t>
  </si>
  <si>
    <t>D+M Nouzové svítidlo s vlastní baterií 1h 50lm DIANA LED NM vč. rámečku do podhledu DIANA LED</t>
  </si>
  <si>
    <t>162994518</t>
  </si>
  <si>
    <t>26</t>
  </si>
  <si>
    <t>741-x5</t>
  </si>
  <si>
    <t>D+M Vestavná nerezová zásuvka s víčkem, krytí IP 55 (zásuvka v nice topení)</t>
  </si>
  <si>
    <t>1699882922</t>
  </si>
  <si>
    <t>27</t>
  </si>
  <si>
    <t>741-x6</t>
  </si>
  <si>
    <t>D+M Zásuvka do podhledu s víčkem ASFORA, IP44, bílá</t>
  </si>
  <si>
    <t>812732763</t>
  </si>
  <si>
    <t>28</t>
  </si>
  <si>
    <t>741-x7</t>
  </si>
  <si>
    <t>D+M Duální vestavná nerezová zásuvka venkovní s víčkem, krytí IP55</t>
  </si>
  <si>
    <t>-1401511478</t>
  </si>
  <si>
    <t>29</t>
  </si>
  <si>
    <t>998741201</t>
  </si>
  <si>
    <t>Přesun hmot procentní pro silnoproud v objektech v do 6 m</t>
  </si>
  <si>
    <t>-771092508</t>
  </si>
  <si>
    <t>Přesun hmot pro silnoproud stanovený procentní sazbou (%) z ceny vodorovná dopravní vzdálenost do 50 m v objektech výšky do 6 m</t>
  </si>
  <si>
    <t>763</t>
  </si>
  <si>
    <t>Konstrukce suché výstavby</t>
  </si>
  <si>
    <t>30</t>
  </si>
  <si>
    <t>763131411</t>
  </si>
  <si>
    <t>-1102537047</t>
  </si>
  <si>
    <t>Podhled ze sádrokartonových desek  dvouvrstvá zavěšená spodní konstrukce z ocelových profilů CD, UD jednoduše opláštěná deskou standardní A, tl. 12,5 mm, bez TI</t>
  </si>
  <si>
    <t>10,99*7,54</t>
  </si>
  <si>
    <t>-0,83*0,1</t>
  </si>
  <si>
    <t>-0,81*0,1</t>
  </si>
  <si>
    <t>3,445*0,09</t>
  </si>
  <si>
    <t>(2,78+2,78+2,78+2,78+2,8+2,8+2,8+2,8+2,81+2,81+2,81+2,81+(2,77*12))*0,4</t>
  </si>
  <si>
    <t>31</t>
  </si>
  <si>
    <t>764-x1</t>
  </si>
  <si>
    <t>SDK předěl a prostup kabelového žlabu s PO EI 45 DP1 - spec. dle PD</t>
  </si>
  <si>
    <t>948920407</t>
  </si>
  <si>
    <t>SDK předěl s PO EI 45 DP1 - spec. dle PD</t>
  </si>
  <si>
    <t>(0,4+0,27+1,2)*(7,54*2)</t>
  </si>
  <si>
    <t>10,1*1</t>
  </si>
  <si>
    <t>32</t>
  </si>
  <si>
    <t>763-x2</t>
  </si>
  <si>
    <t>Kompletní provedení SDK pilíře - spec. dle PD (PO, vyztužení....)</t>
  </si>
  <si>
    <t>746074613</t>
  </si>
  <si>
    <t>Kompletní provedení SDK pilíře - spec. dle PD</t>
  </si>
  <si>
    <t>(0,8+0,8+0,45+0,45)*3,75</t>
  </si>
  <si>
    <t>33</t>
  </si>
  <si>
    <t>998763401</t>
  </si>
  <si>
    <t>Přesun hmot procentní pro sádrokartonové konstrukce v objektech v do 6 m</t>
  </si>
  <si>
    <t>-1275943935</t>
  </si>
  <si>
    <t>Přesun hmot pro konstrukce montované z desek  stanovený procentní sazbou (%) z ceny vodorovná dopravní vzdálenost do 50 m v objektech výšky do 6 m</t>
  </si>
  <si>
    <t>766</t>
  </si>
  <si>
    <t>Konstrukce truhlářské</t>
  </si>
  <si>
    <t>34</t>
  </si>
  <si>
    <t>766-x1</t>
  </si>
  <si>
    <t>D+M Dřevěná stěna s dveřmi a příslušenstvím vel. 2830x3750mm ozn. 01/T - spec. dle PD</t>
  </si>
  <si>
    <t>-2090733681</t>
  </si>
  <si>
    <t>35</t>
  </si>
  <si>
    <t>766-x2</t>
  </si>
  <si>
    <t>D+M Dřevěná stěna s dveřmi a příslušenstvím vel. 2830x3750mm ozn. 02/T - spec. dle PD</t>
  </si>
  <si>
    <t>1672602938</t>
  </si>
  <si>
    <t>36</t>
  </si>
  <si>
    <t>766-x3</t>
  </si>
  <si>
    <t>D+M Dřevěná stěna s dveřmi a příslušenstvím vel. 1500x3750mm ozn. 03/T - spec. dle PD</t>
  </si>
  <si>
    <t>1839401165</t>
  </si>
  <si>
    <t>37</t>
  </si>
  <si>
    <t>766-x4</t>
  </si>
  <si>
    <t>D+M Dřevěná stěna s dveřmi a příslušenstvím vel. 1500x3750mm ozn. 04/T - spec. dle PD</t>
  </si>
  <si>
    <t>-1426696951</t>
  </si>
  <si>
    <t>38</t>
  </si>
  <si>
    <t>766-x5</t>
  </si>
  <si>
    <t>D+M Kryt radiátorů - spec. dle PD</t>
  </si>
  <si>
    <t>579359505</t>
  </si>
  <si>
    <t>39</t>
  </si>
  <si>
    <t>766699762/R</t>
  </si>
  <si>
    <t>Montáž překrytí stěn lištou rohovou - rohy SDK pilíře</t>
  </si>
  <si>
    <t>m</t>
  </si>
  <si>
    <t>-324349391</t>
  </si>
  <si>
    <t>Montáž ostatních truhlářských konstrukcí překrytí spár stěn lištou rohovou</t>
  </si>
  <si>
    <t>2*4</t>
  </si>
  <si>
    <t>40</t>
  </si>
  <si>
    <t>M</t>
  </si>
  <si>
    <t>61418200/R2</t>
  </si>
  <si>
    <t>lišta dřevěná smrk 34/8mm barva dle stěn</t>
  </si>
  <si>
    <t>-797509332</t>
  </si>
  <si>
    <t>lišta podlahová dřevěná smrk 25x25mm</t>
  </si>
  <si>
    <t>8*1,1 'Přepočtené koeficientem množství</t>
  </si>
  <si>
    <t>41</t>
  </si>
  <si>
    <t>766699772</t>
  </si>
  <si>
    <t>Montáž překrytí podhledových spár lištou rohovou - překrytí spár SDK/kamenný pbklad</t>
  </si>
  <si>
    <t>-1173411029</t>
  </si>
  <si>
    <t>Montáž ostatních truhlářských konstrukcí překrytí spár podhledů lištou rohovou</t>
  </si>
  <si>
    <t>7,45+7,45+10,05+(0,1*10)</t>
  </si>
  <si>
    <t>42</t>
  </si>
  <si>
    <t>61418200/R</t>
  </si>
  <si>
    <t>lišta dřevěná smrk 34/8mm bílá</t>
  </si>
  <si>
    <t>-465653575</t>
  </si>
  <si>
    <t>25,95*1,1 'Přepočtené koeficientem množství</t>
  </si>
  <si>
    <t>43</t>
  </si>
  <si>
    <t>998766201</t>
  </si>
  <si>
    <t>Přesun hmot procentní pro konstrukce truhlářské v objektech v do 6 m</t>
  </si>
  <si>
    <t>1762868126</t>
  </si>
  <si>
    <t>Přesun hmot pro konstrukce truhlářské stanovený procentní sazbou (%) z ceny vodorovná dopravní vzdálenost do 50 m v objektech výšky do 6 m</t>
  </si>
  <si>
    <t>767</t>
  </si>
  <si>
    <t>Konstrukce zámečnické</t>
  </si>
  <si>
    <t>44</t>
  </si>
  <si>
    <t>767112812</t>
  </si>
  <si>
    <t>Demontáž stěn pro zasklení svařovaných</t>
  </si>
  <si>
    <t>-482605261</t>
  </si>
  <si>
    <t>Demontáž stěn a příček pro zasklení  svařovaných</t>
  </si>
  <si>
    <t>3.445*3,75</t>
  </si>
  <si>
    <t>45</t>
  </si>
  <si>
    <t>767581802</t>
  </si>
  <si>
    <t>Demontáž podhledu lamel</t>
  </si>
  <si>
    <t>1718508956</t>
  </si>
  <si>
    <t>Demontáž podhledů  lamel</t>
  </si>
  <si>
    <t>(2,8+2,8+2,8)*0,1</t>
  </si>
  <si>
    <t>46</t>
  </si>
  <si>
    <t>767582800</t>
  </si>
  <si>
    <t>Demontáž roštu podhledu</t>
  </si>
  <si>
    <t>-493160688</t>
  </si>
  <si>
    <t>Demontáž podhledů  roštů</t>
  </si>
  <si>
    <t>47</t>
  </si>
  <si>
    <t>767661811</t>
  </si>
  <si>
    <t>Demontáž mříží pevných nebo otevíravých</t>
  </si>
  <si>
    <t>1078558835</t>
  </si>
  <si>
    <t>(1,5*3,55)*2</t>
  </si>
  <si>
    <t>48</t>
  </si>
  <si>
    <t>767-x1</t>
  </si>
  <si>
    <t>D+M Vstupní rohož např. Gama-Topwell 22 Standard vč. lemování - spec. dle PD</t>
  </si>
  <si>
    <t>-1174649535</t>
  </si>
  <si>
    <t>49</t>
  </si>
  <si>
    <t>998767201</t>
  </si>
  <si>
    <t>Přesun hmot procentní pro zámečnické konstrukce v objektech v do 6 m</t>
  </si>
  <si>
    <t>-86125486</t>
  </si>
  <si>
    <t>Přesun hmot pro zámečnické konstrukce  stanovený procentní sazbou (%) z ceny vodorovná dopravní vzdálenost do 50 m v objektech výšky do 6 m</t>
  </si>
  <si>
    <t>782</t>
  </si>
  <si>
    <t>Dokončovací práce - obklady z kamene</t>
  </si>
  <si>
    <t>50</t>
  </si>
  <si>
    <t>782-x1</t>
  </si>
  <si>
    <t>Kontrola stávajících kamenných obkladů vč. případných lokálních oprav</t>
  </si>
  <si>
    <t>877715483</t>
  </si>
  <si>
    <t>51</t>
  </si>
  <si>
    <t>998782201</t>
  </si>
  <si>
    <t>Přesun hmot procentní pro obklady kamenné v objektech v do 6 m</t>
  </si>
  <si>
    <t>-1555359607</t>
  </si>
  <si>
    <t>Přesun hmot pro obklady kamenné  stanovený procentní sazbou (%) z ceny vodorovná dopravní vzdálenost do 50 m v objektech výšky do 6 m</t>
  </si>
  <si>
    <t>783</t>
  </si>
  <si>
    <t>Dokončovací práce - nátěry</t>
  </si>
  <si>
    <t>52</t>
  </si>
  <si>
    <t>783606821</t>
  </si>
  <si>
    <t>Odstranění nátěrů z litinových otopných těles obroušením</t>
  </si>
  <si>
    <t>-521959961</t>
  </si>
  <si>
    <t>Odstranění nátěrů z otopných těles litinových obroušením</t>
  </si>
  <si>
    <t>(1.2*0.65)*4</t>
  </si>
  <si>
    <t>53</t>
  </si>
  <si>
    <t>783614141</t>
  </si>
  <si>
    <t>Základní jednonásobný syntetický nátěr litinových otopných těles</t>
  </si>
  <si>
    <t>-1336934684</t>
  </si>
  <si>
    <t>Základní nátěr otopných těles jednonásobný litinových syntetický</t>
  </si>
  <si>
    <t>54</t>
  </si>
  <si>
    <t>783617147</t>
  </si>
  <si>
    <t>Krycí dvojnásobný syntetický nátěr litinových otopných těles</t>
  </si>
  <si>
    <t>1978186090</t>
  </si>
  <si>
    <t>Krycí nátěr (email) otopných těles litinových dvojnásobný syntetický</t>
  </si>
  <si>
    <t>55</t>
  </si>
  <si>
    <t>783823135</t>
  </si>
  <si>
    <t>Penetrační silikonový nátěr hladkých, tenkovrstvých zrnitých nebo štukových omítek</t>
  </si>
  <si>
    <t>-1155554502</t>
  </si>
  <si>
    <t>Penetrační nátěr omítek hladkých omítek hladkých, zrnitých tenkovrstvých nebo štukových stupně členitosti 1 a 2 silikonový</t>
  </si>
  <si>
    <t>56</t>
  </si>
  <si>
    <t>783827425</t>
  </si>
  <si>
    <t>Krycí dvojnásobný silikonový nátěr omítek stupně členitosti 1 a 2 - odstín dle stávající fasády (růžová)</t>
  </si>
  <si>
    <t>-190279756</t>
  </si>
  <si>
    <t>Krycí (ochranný ) nátěr omítek dvojnásobný hladkých omítek hladkých, zrnitých tenkovrstvých nebo štukových stupně členitosti 1 a 2 silikonový</t>
  </si>
  <si>
    <t>784</t>
  </si>
  <si>
    <t>Dokončovací práce - malby a tapety</t>
  </si>
  <si>
    <t>57</t>
  </si>
  <si>
    <t>784121003</t>
  </si>
  <si>
    <t>Oškrabání malby v mísnostech výšky do 5,00 m</t>
  </si>
  <si>
    <t>1453991646</t>
  </si>
  <si>
    <t>Oškrabání malby v místnostech výšky přes 3,80 do 5,00 m</t>
  </si>
  <si>
    <t>((1,45+0,33+0,33)*3,55)*2</t>
  </si>
  <si>
    <t>(1,45*0,33)*4</t>
  </si>
  <si>
    <t>58</t>
  </si>
  <si>
    <t>784181123</t>
  </si>
  <si>
    <t>Hloubková jednonásobná penetrace podkladu v místnostech výšky do 5,00 m</t>
  </si>
  <si>
    <t>367427381</t>
  </si>
  <si>
    <t>Penetrace podkladu jednonásobná hloubková v místnostech výšky přes 3,80 do 5,00 m</t>
  </si>
  <si>
    <t>20,744+110,076+9,375+38,3</t>
  </si>
  <si>
    <t>59</t>
  </si>
  <si>
    <t>784211103</t>
  </si>
  <si>
    <t>Dvojnásobné bílé malby ze směsí za mokra výborně otěruvzdorných v místnostech výšky do 5,00 m</t>
  </si>
  <si>
    <t>189078856</t>
  </si>
  <si>
    <t>Malby z malířských směsí otěruvzdorných za mokra dvojnásobné, bílé za mokra otěruvzdorné výborně v místnostech výšky přes 3,80 do 5,00 m</t>
  </si>
  <si>
    <t>60</t>
  </si>
  <si>
    <t>784211163</t>
  </si>
  <si>
    <t>Příplatek k cenám 2x maleb ze směsí za mokra otěruvzdorných za barevnou malbu středně sytého odstínu</t>
  </si>
  <si>
    <t>1355697167</t>
  </si>
  <si>
    <t>Malby z malířských směsí otěruvzdorných za mokra Příplatek k cenám dvojnásobných maleb za provádění barevné malby tónované na tónovacích automatech, v odstínu středně sytém</t>
  </si>
  <si>
    <t>(2,4*2,4)*6</t>
  </si>
  <si>
    <t>VRN</t>
  </si>
  <si>
    <t>Vedlejší rozpočtové náklady</t>
  </si>
  <si>
    <t>VRN3</t>
  </si>
  <si>
    <t>Zařízení staveniště</t>
  </si>
  <si>
    <t>61</t>
  </si>
  <si>
    <t>030001000</t>
  </si>
  <si>
    <t>1024</t>
  </si>
  <si>
    <t>-1572066073</t>
  </si>
  <si>
    <t>VRN6</t>
  </si>
  <si>
    <t>Územní vlivy</t>
  </si>
  <si>
    <t>62</t>
  </si>
  <si>
    <t>065002000</t>
  </si>
  <si>
    <t>Mimostaveništní doprava materiálů</t>
  </si>
  <si>
    <t>-65790204</t>
  </si>
  <si>
    <t>VRN9</t>
  </si>
  <si>
    <t>Ostatní náklady</t>
  </si>
  <si>
    <t>63</t>
  </si>
  <si>
    <t>090001000</t>
  </si>
  <si>
    <t>Ostatní náklady - náklady dle uvážení zhotovitele - např. průběžný úklid stavby, náklady spojené s pracemi za provozu, inž. činnost apod...</t>
  </si>
  <si>
    <t>-940684948</t>
  </si>
  <si>
    <t>základní cena</t>
  </si>
  <si>
    <t>součet</t>
  </si>
  <si>
    <t>revize</t>
  </si>
  <si>
    <t>koordinace</t>
  </si>
  <si>
    <t>pomocné práce</t>
  </si>
  <si>
    <t>ostatní</t>
  </si>
  <si>
    <t>rozvaděč</t>
  </si>
  <si>
    <t>svítidla</t>
  </si>
  <si>
    <t>instal.materiál</t>
  </si>
  <si>
    <t>přístroje</t>
  </si>
  <si>
    <t>kabely</t>
  </si>
  <si>
    <t>Rekapitulace</t>
  </si>
  <si>
    <t>hod</t>
  </si>
  <si>
    <t>Revize</t>
  </si>
  <si>
    <t>požadavky stavební</t>
  </si>
  <si>
    <t>koordinace profesí</t>
  </si>
  <si>
    <t>celkem za oddíl</t>
  </si>
  <si>
    <t>ks</t>
  </si>
  <si>
    <t>upevnění lustrů</t>
  </si>
  <si>
    <t>průrazy, zatmelení</t>
  </si>
  <si>
    <t>kpl</t>
  </si>
  <si>
    <t>rýhy,krabice,atd</t>
  </si>
  <si>
    <t>zednické přípomoce</t>
  </si>
  <si>
    <t>Pomocné práce</t>
  </si>
  <si>
    <t>skutečné provedení</t>
  </si>
  <si>
    <t>práce mimo položky</t>
  </si>
  <si>
    <t>jednání cizí dodávky</t>
  </si>
  <si>
    <t>Ostatní</t>
  </si>
  <si>
    <t>drátování přístrojů</t>
  </si>
  <si>
    <t>doplnění rozvaděče</t>
  </si>
  <si>
    <t>upevnění,napojení</t>
  </si>
  <si>
    <t>DIN lišta</t>
  </si>
  <si>
    <t>demontáže nahrazených prvků</t>
  </si>
  <si>
    <t>doplnění na místě</t>
  </si>
  <si>
    <t>pomocná montáž</t>
  </si>
  <si>
    <t>hl.vypínač DIN</t>
  </si>
  <si>
    <t>vypínač na lištu DIN-3/63A</t>
  </si>
  <si>
    <t>osvětlení</t>
  </si>
  <si>
    <t>vypínače na lištu DIN-10A</t>
  </si>
  <si>
    <t>kompakt</t>
  </si>
  <si>
    <t>jistič+chránič-16A,0,03mA</t>
  </si>
  <si>
    <t>jistič+chránič-10A,0,03mA</t>
  </si>
  <si>
    <t>Rozvaděč RS1-úpravy ve stávající skříni</t>
  </si>
  <si>
    <t>recyklace svítidel</t>
  </si>
  <si>
    <t>recyklace zdrojů</t>
  </si>
  <si>
    <t>18W</t>
  </si>
  <si>
    <t>kompaktní úsporná žárovka</t>
  </si>
  <si>
    <t>21W</t>
  </si>
  <si>
    <t>přisazené</t>
  </si>
  <si>
    <t>demontáže stáv.svítidel</t>
  </si>
  <si>
    <t>do podhledu-dle pož.zprávy</t>
  </si>
  <si>
    <t>2N-svítidlo nouz. vlastní zdroj</t>
  </si>
  <si>
    <t>1x21W,IP65,údržba-výměna</t>
  </si>
  <si>
    <t>(2)-svítidlo zář.stropní přisazené</t>
  </si>
  <si>
    <t>6x40W,IP20, lustr</t>
  </si>
  <si>
    <t>(1)-svítidlo žár.stropní přisazené</t>
  </si>
  <si>
    <t>Svítidla-dodávka součást interiéru,zde pouze montáž</t>
  </si>
  <si>
    <t>celkem za  oddíl</t>
  </si>
  <si>
    <t>pomocný materiál</t>
  </si>
  <si>
    <t>svorka</t>
  </si>
  <si>
    <t xml:space="preserve">trubka PVC </t>
  </si>
  <si>
    <t xml:space="preserve">kabel.lišta se zákrytem </t>
  </si>
  <si>
    <t>krabice universální</t>
  </si>
  <si>
    <t>krabice rozvodná</t>
  </si>
  <si>
    <t>krabice přístrojová</t>
  </si>
  <si>
    <t>Instalační materiál</t>
  </si>
  <si>
    <t>v mram.obkladu</t>
  </si>
  <si>
    <t>demontáž zásuvky-zrušení kabelu</t>
  </si>
  <si>
    <t>kovová,design dle arch.</t>
  </si>
  <si>
    <t>zásuvka, IP44,s ochr.víkem</t>
  </si>
  <si>
    <t>materiál v interiéru</t>
  </si>
  <si>
    <t>Přístroje ovládací a zásuvkové</t>
  </si>
  <si>
    <t>prořez</t>
  </si>
  <si>
    <t>do 2,5mm2</t>
  </si>
  <si>
    <t>ukončení vodičů</t>
  </si>
  <si>
    <t>CY 4 pospojení UT,stav.prvků</t>
  </si>
  <si>
    <t>vodič</t>
  </si>
  <si>
    <t>3Jx2,5</t>
  </si>
  <si>
    <t>CHKE-V-zásuvky,dveře</t>
  </si>
  <si>
    <t>3Jx1,5</t>
  </si>
  <si>
    <t>CHKE-V -osvětlení</t>
  </si>
  <si>
    <t>Kabeláž</t>
  </si>
  <si>
    <t>celkem</t>
  </si>
  <si>
    <t>montáž</t>
  </si>
  <si>
    <t>materiál</t>
  </si>
  <si>
    <t>kabeláž v liště protipožární</t>
  </si>
  <si>
    <t>dle PBŘ je prostor CHÚC!!!</t>
  </si>
  <si>
    <t>množství</t>
  </si>
  <si>
    <t>ks/m</t>
  </si>
  <si>
    <t>Zádveří DK-ELEKTRO</t>
  </si>
  <si>
    <t>k ceně bude účtováno DPH dle směrnic</t>
  </si>
  <si>
    <t>VV slouží pro výběrové řízení-standardní srovnatelné ceny</t>
  </si>
  <si>
    <t>je možno použít dodávek srovnatelné nebo vyšší kvality</t>
  </si>
  <si>
    <t>výkaz výměr bude upraven dle skutečných dodávek na stavbu</t>
  </si>
  <si>
    <t>Výkaz výměr pro objekt opravy zádveří HDK 1NP</t>
  </si>
  <si>
    <t>datum</t>
  </si>
  <si>
    <t>Sokolov, Hornický kulturní dům</t>
  </si>
  <si>
    <t>www.stavebnikalkulace.cz</t>
  </si>
  <si>
    <t>SDK podhled desky 1xA 12,5 bez TI dvouvrstvá spodní kce profil CD+UD - složitější konstrukce - spec. dle 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</si>
</sst>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%"/>
    <numFmt numFmtId="165" formatCode="dd\.mm\.yyyy"/>
    <numFmt numFmtId="166" formatCode="#,##0.00000"/>
    <numFmt numFmtId="167" formatCode="#,##0.000"/>
    <numFmt numFmtId="168" formatCode="0.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>
      <alignment/>
      <protection/>
    </xf>
  </cellStyleXfs>
  <cellXfs count="35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3" fillId="0" borderId="0" xfId="21" applyFont="1">
      <alignment/>
      <protection/>
    </xf>
    <xf numFmtId="0" fontId="39" fillId="0" borderId="0" xfId="21">
      <alignment/>
      <protection/>
    </xf>
    <xf numFmtId="1" fontId="3" fillId="0" borderId="23" xfId="21" applyNumberFormat="1" applyFont="1" applyBorder="1">
      <alignment/>
      <protection/>
    </xf>
    <xf numFmtId="0" fontId="39" fillId="0" borderId="24" xfId="21" applyBorder="1">
      <alignment/>
      <protection/>
    </xf>
    <xf numFmtId="9" fontId="39" fillId="0" borderId="24" xfId="21" applyNumberFormat="1" applyBorder="1">
      <alignment/>
      <protection/>
    </xf>
    <xf numFmtId="0" fontId="39" fillId="0" borderId="25" xfId="21" applyBorder="1">
      <alignment/>
      <protection/>
    </xf>
    <xf numFmtId="1" fontId="18" fillId="0" borderId="26" xfId="21" applyNumberFormat="1" applyFont="1" applyBorder="1">
      <alignment/>
      <protection/>
    </xf>
    <xf numFmtId="0" fontId="39" fillId="0" borderId="27" xfId="21" applyBorder="1">
      <alignment/>
      <protection/>
    </xf>
    <xf numFmtId="0" fontId="40" fillId="0" borderId="27" xfId="21" applyFont="1" applyBorder="1">
      <alignment/>
      <protection/>
    </xf>
    <xf numFmtId="0" fontId="39" fillId="0" borderId="28" xfId="21" applyBorder="1">
      <alignment/>
      <protection/>
    </xf>
    <xf numFmtId="1" fontId="3" fillId="0" borderId="29" xfId="21" applyNumberFormat="1" applyFont="1" applyBorder="1">
      <alignment/>
      <protection/>
    </xf>
    <xf numFmtId="0" fontId="39" fillId="0" borderId="30" xfId="21" applyBorder="1">
      <alignment/>
      <protection/>
    </xf>
    <xf numFmtId="0" fontId="39" fillId="0" borderId="31" xfId="21" applyBorder="1">
      <alignment/>
      <protection/>
    </xf>
    <xf numFmtId="0" fontId="3" fillId="0" borderId="26" xfId="21" applyFont="1" applyBorder="1">
      <alignment/>
      <protection/>
    </xf>
    <xf numFmtId="1" fontId="3" fillId="0" borderId="26" xfId="21" applyNumberFormat="1" applyFont="1" applyBorder="1">
      <alignment/>
      <protection/>
    </xf>
    <xf numFmtId="0" fontId="18" fillId="0" borderId="28" xfId="21" applyFont="1" applyBorder="1">
      <alignment/>
      <protection/>
    </xf>
    <xf numFmtId="0" fontId="18" fillId="0" borderId="26" xfId="21" applyFont="1" applyBorder="1">
      <alignment/>
      <protection/>
    </xf>
    <xf numFmtId="0" fontId="3" fillId="0" borderId="28" xfId="21" applyFont="1" applyBorder="1">
      <alignment/>
      <protection/>
    </xf>
    <xf numFmtId="2" fontId="18" fillId="0" borderId="26" xfId="21" applyNumberFormat="1" applyFont="1" applyBorder="1">
      <alignment/>
      <protection/>
    </xf>
    <xf numFmtId="2" fontId="3" fillId="0" borderId="26" xfId="21" applyNumberFormat="1" applyFont="1" applyBorder="1">
      <alignment/>
      <protection/>
    </xf>
    <xf numFmtId="0" fontId="40" fillId="0" borderId="28" xfId="21" applyFont="1" applyBorder="1">
      <alignment/>
      <protection/>
    </xf>
    <xf numFmtId="168" fontId="18" fillId="0" borderId="26" xfId="21" applyNumberFormat="1" applyFont="1" applyBorder="1">
      <alignment/>
      <protection/>
    </xf>
    <xf numFmtId="9" fontId="39" fillId="0" borderId="27" xfId="21" applyNumberFormat="1" applyBorder="1">
      <alignment/>
      <protection/>
    </xf>
    <xf numFmtId="0" fontId="3" fillId="0" borderId="28" xfId="21" applyFont="1" applyBorder="1">
      <alignment/>
      <protection/>
    </xf>
    <xf numFmtId="168" fontId="3" fillId="0" borderId="26" xfId="21" applyNumberFormat="1" applyFont="1" applyBorder="1">
      <alignment/>
      <protection/>
    </xf>
    <xf numFmtId="0" fontId="3" fillId="0" borderId="30" xfId="21" applyFont="1" applyBorder="1">
      <alignment/>
      <protection/>
    </xf>
    <xf numFmtId="0" fontId="3" fillId="0" borderId="29" xfId="21" applyFont="1" applyBorder="1">
      <alignment/>
      <protection/>
    </xf>
    <xf numFmtId="0" fontId="39" fillId="0" borderId="32" xfId="21" applyBorder="1">
      <alignment/>
      <protection/>
    </xf>
    <xf numFmtId="0" fontId="39" fillId="0" borderId="33" xfId="21" applyBorder="1">
      <alignment/>
      <protection/>
    </xf>
    <xf numFmtId="0" fontId="18" fillId="0" borderId="34" xfId="21" applyFont="1" applyBorder="1">
      <alignment/>
      <protection/>
    </xf>
    <xf numFmtId="0" fontId="39" fillId="0" borderId="23" xfId="21" applyBorder="1">
      <alignment/>
      <protection/>
    </xf>
    <xf numFmtId="0" fontId="18" fillId="0" borderId="25" xfId="21" applyFont="1" applyBorder="1">
      <alignment/>
      <protection/>
    </xf>
    <xf numFmtId="0" fontId="39" fillId="0" borderId="34" xfId="21" applyBorder="1">
      <alignment/>
      <protection/>
    </xf>
    <xf numFmtId="0" fontId="39" fillId="0" borderId="35" xfId="21" applyBorder="1">
      <alignment/>
      <protection/>
    </xf>
    <xf numFmtId="0" fontId="39" fillId="0" borderId="36" xfId="21" applyBorder="1">
      <alignment/>
      <protection/>
    </xf>
    <xf numFmtId="0" fontId="18" fillId="0" borderId="37" xfId="21" applyFont="1" applyBorder="1">
      <alignment/>
      <protection/>
    </xf>
    <xf numFmtId="0" fontId="18" fillId="0" borderId="0" xfId="21" applyFont="1">
      <alignment/>
      <protection/>
    </xf>
    <xf numFmtId="1" fontId="18" fillId="0" borderId="0" xfId="21" applyNumberFormat="1" applyFont="1">
      <alignment/>
      <protection/>
    </xf>
    <xf numFmtId="1" fontId="18" fillId="0" borderId="38" xfId="21" applyNumberFormat="1" applyFont="1" applyBorder="1">
      <alignment/>
      <protection/>
    </xf>
    <xf numFmtId="1" fontId="18" fillId="0" borderId="39" xfId="21" applyNumberFormat="1" applyFont="1" applyBorder="1">
      <alignment/>
      <protection/>
    </xf>
    <xf numFmtId="0" fontId="3" fillId="0" borderId="40" xfId="21" applyFont="1" applyBorder="1">
      <alignment/>
      <protection/>
    </xf>
    <xf numFmtId="14" fontId="18" fillId="0" borderId="0" xfId="21" applyNumberFormat="1" applyFont="1">
      <alignment/>
      <protection/>
    </xf>
    <xf numFmtId="0" fontId="38" fillId="0" borderId="0" xfId="20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38" fillId="0" borderId="0" xfId="20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ebnikalkulace.cz/" TargetMode="External" /><Relationship Id="rId2" Type="http://schemas.openxmlformats.org/officeDocument/2006/relationships/hyperlink" Target="http://www.stavebnikalkulace.cz/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workbookViewId="0" topLeftCell="A1">
      <selection activeCell="AM91" sqref="AM9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18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31" t="s">
        <v>14</v>
      </c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22"/>
      <c r="AQ5" s="22"/>
      <c r="AR5" s="20"/>
      <c r="BE5" s="308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33" t="s">
        <v>17</v>
      </c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32"/>
      <c r="AO6" s="332"/>
      <c r="AP6" s="22"/>
      <c r="AQ6" s="22"/>
      <c r="AR6" s="20"/>
      <c r="BE6" s="309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309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309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09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09"/>
      <c r="BS10" s="17" t="s">
        <v>6</v>
      </c>
    </row>
    <row r="11" spans="2:71" s="1" customFormat="1" ht="18.4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09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09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309"/>
      <c r="BS13" s="17" t="s">
        <v>6</v>
      </c>
    </row>
    <row r="14" spans="2:71" ht="12.75">
      <c r="B14" s="21"/>
      <c r="C14" s="22"/>
      <c r="D14" s="22"/>
      <c r="E14" s="334" t="s">
        <v>29</v>
      </c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309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09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09"/>
      <c r="BS16" s="17" t="s">
        <v>4</v>
      </c>
    </row>
    <row r="17" spans="2:71" s="1" customFormat="1" ht="18.4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09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09"/>
      <c r="BS18" s="17" t="s">
        <v>6</v>
      </c>
    </row>
    <row r="19" spans="2:71" s="1" customFormat="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09"/>
      <c r="BS19" s="17" t="s">
        <v>6</v>
      </c>
    </row>
    <row r="20" spans="2:71" s="1" customFormat="1" ht="18.4" customHeight="1">
      <c r="B20" s="21"/>
      <c r="C20" s="22"/>
      <c r="D20" s="22"/>
      <c r="E20" s="307" t="s">
        <v>589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09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09"/>
    </row>
    <row r="22" spans="2:57" s="1" customFormat="1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09"/>
    </row>
    <row r="23" spans="2:57" s="1" customFormat="1" ht="16.5" customHeight="1">
      <c r="B23" s="21"/>
      <c r="C23" s="22"/>
      <c r="D23" s="22"/>
      <c r="E23" s="336" t="s">
        <v>1</v>
      </c>
      <c r="F23" s="336"/>
      <c r="G23" s="336"/>
      <c r="H23" s="336"/>
      <c r="I23" s="336"/>
      <c r="J23" s="336"/>
      <c r="K23" s="336"/>
      <c r="L23" s="336"/>
      <c r="M23" s="336"/>
      <c r="N23" s="336"/>
      <c r="O23" s="336"/>
      <c r="P23" s="336"/>
      <c r="Q23" s="336"/>
      <c r="R23" s="336"/>
      <c r="S23" s="336"/>
      <c r="T23" s="336"/>
      <c r="U23" s="336"/>
      <c r="V23" s="336"/>
      <c r="W23" s="336"/>
      <c r="X23" s="336"/>
      <c r="Y23" s="336"/>
      <c r="Z23" s="336"/>
      <c r="AA23" s="336"/>
      <c r="AB23" s="336"/>
      <c r="AC23" s="336"/>
      <c r="AD23" s="336"/>
      <c r="AE23" s="336"/>
      <c r="AF23" s="336"/>
      <c r="AG23" s="336"/>
      <c r="AH23" s="336"/>
      <c r="AI23" s="336"/>
      <c r="AJ23" s="336"/>
      <c r="AK23" s="336"/>
      <c r="AL23" s="336"/>
      <c r="AM23" s="336"/>
      <c r="AN23" s="336"/>
      <c r="AO23" s="22"/>
      <c r="AP23" s="22"/>
      <c r="AQ23" s="22"/>
      <c r="AR23" s="20"/>
      <c r="BE23" s="309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09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09"/>
    </row>
    <row r="26" spans="1:57" s="2" customFormat="1" ht="25.9" customHeight="1">
      <c r="A26" s="34"/>
      <c r="B26" s="35"/>
      <c r="C26" s="36"/>
      <c r="D26" s="37" t="s">
        <v>36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11">
        <f>ROUND(AG94,2)</f>
        <v>0</v>
      </c>
      <c r="AL26" s="312"/>
      <c r="AM26" s="312"/>
      <c r="AN26" s="312"/>
      <c r="AO26" s="312"/>
      <c r="AP26" s="36"/>
      <c r="AQ26" s="36"/>
      <c r="AR26" s="39"/>
      <c r="BE26" s="309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309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37" t="s">
        <v>37</v>
      </c>
      <c r="M28" s="337"/>
      <c r="N28" s="337"/>
      <c r="O28" s="337"/>
      <c r="P28" s="337"/>
      <c r="Q28" s="36"/>
      <c r="R28" s="36"/>
      <c r="S28" s="36"/>
      <c r="T28" s="36"/>
      <c r="U28" s="36"/>
      <c r="V28" s="36"/>
      <c r="W28" s="337" t="s">
        <v>38</v>
      </c>
      <c r="X28" s="337"/>
      <c r="Y28" s="337"/>
      <c r="Z28" s="337"/>
      <c r="AA28" s="337"/>
      <c r="AB28" s="337"/>
      <c r="AC28" s="337"/>
      <c r="AD28" s="337"/>
      <c r="AE28" s="337"/>
      <c r="AF28" s="36"/>
      <c r="AG28" s="36"/>
      <c r="AH28" s="36"/>
      <c r="AI28" s="36"/>
      <c r="AJ28" s="36"/>
      <c r="AK28" s="337" t="s">
        <v>39</v>
      </c>
      <c r="AL28" s="337"/>
      <c r="AM28" s="337"/>
      <c r="AN28" s="337"/>
      <c r="AO28" s="337"/>
      <c r="AP28" s="36"/>
      <c r="AQ28" s="36"/>
      <c r="AR28" s="39"/>
      <c r="BE28" s="309"/>
    </row>
    <row r="29" spans="2:57" s="3" customFormat="1" ht="14.45" customHeight="1">
      <c r="B29" s="40"/>
      <c r="C29" s="41"/>
      <c r="D29" s="29" t="s">
        <v>40</v>
      </c>
      <c r="E29" s="41"/>
      <c r="F29" s="29" t="s">
        <v>41</v>
      </c>
      <c r="G29" s="41"/>
      <c r="H29" s="41"/>
      <c r="I29" s="41"/>
      <c r="J29" s="41"/>
      <c r="K29" s="41"/>
      <c r="L29" s="338">
        <v>0.21</v>
      </c>
      <c r="M29" s="314"/>
      <c r="N29" s="314"/>
      <c r="O29" s="314"/>
      <c r="P29" s="314"/>
      <c r="Q29" s="41"/>
      <c r="R29" s="41"/>
      <c r="S29" s="41"/>
      <c r="T29" s="41"/>
      <c r="U29" s="41"/>
      <c r="V29" s="41"/>
      <c r="W29" s="313">
        <f>ROUND(AZ94,2)</f>
        <v>0</v>
      </c>
      <c r="X29" s="314"/>
      <c r="Y29" s="314"/>
      <c r="Z29" s="314"/>
      <c r="AA29" s="314"/>
      <c r="AB29" s="314"/>
      <c r="AC29" s="314"/>
      <c r="AD29" s="314"/>
      <c r="AE29" s="314"/>
      <c r="AF29" s="41"/>
      <c r="AG29" s="41"/>
      <c r="AH29" s="41"/>
      <c r="AI29" s="41"/>
      <c r="AJ29" s="41"/>
      <c r="AK29" s="313">
        <f>ROUND(AV94,2)</f>
        <v>0</v>
      </c>
      <c r="AL29" s="314"/>
      <c r="AM29" s="314"/>
      <c r="AN29" s="314"/>
      <c r="AO29" s="314"/>
      <c r="AP29" s="41"/>
      <c r="AQ29" s="41"/>
      <c r="AR29" s="42"/>
      <c r="BE29" s="310"/>
    </row>
    <row r="30" spans="2:57" s="3" customFormat="1" ht="14.45" customHeight="1">
      <c r="B30" s="40"/>
      <c r="C30" s="41"/>
      <c r="D30" s="41"/>
      <c r="E30" s="41"/>
      <c r="F30" s="29" t="s">
        <v>42</v>
      </c>
      <c r="G30" s="41"/>
      <c r="H30" s="41"/>
      <c r="I30" s="41"/>
      <c r="J30" s="41"/>
      <c r="K30" s="41"/>
      <c r="L30" s="338">
        <v>0.15</v>
      </c>
      <c r="M30" s="314"/>
      <c r="N30" s="314"/>
      <c r="O30" s="314"/>
      <c r="P30" s="314"/>
      <c r="Q30" s="41"/>
      <c r="R30" s="41"/>
      <c r="S30" s="41"/>
      <c r="T30" s="41"/>
      <c r="U30" s="41"/>
      <c r="V30" s="41"/>
      <c r="W30" s="313">
        <f>ROUND(BA94,2)</f>
        <v>0</v>
      </c>
      <c r="X30" s="314"/>
      <c r="Y30" s="314"/>
      <c r="Z30" s="314"/>
      <c r="AA30" s="314"/>
      <c r="AB30" s="314"/>
      <c r="AC30" s="314"/>
      <c r="AD30" s="314"/>
      <c r="AE30" s="314"/>
      <c r="AF30" s="41"/>
      <c r="AG30" s="41"/>
      <c r="AH30" s="41"/>
      <c r="AI30" s="41"/>
      <c r="AJ30" s="41"/>
      <c r="AK30" s="313">
        <f>ROUND(AW94,2)</f>
        <v>0</v>
      </c>
      <c r="AL30" s="314"/>
      <c r="AM30" s="314"/>
      <c r="AN30" s="314"/>
      <c r="AO30" s="314"/>
      <c r="AP30" s="41"/>
      <c r="AQ30" s="41"/>
      <c r="AR30" s="42"/>
      <c r="BE30" s="310"/>
    </row>
    <row r="31" spans="2:57" s="3" customFormat="1" ht="14.45" customHeight="1" hidden="1">
      <c r="B31" s="40"/>
      <c r="C31" s="41"/>
      <c r="D31" s="41"/>
      <c r="E31" s="41"/>
      <c r="F31" s="29" t="s">
        <v>43</v>
      </c>
      <c r="G31" s="41"/>
      <c r="H31" s="41"/>
      <c r="I31" s="41"/>
      <c r="J31" s="41"/>
      <c r="K31" s="41"/>
      <c r="L31" s="338">
        <v>0.21</v>
      </c>
      <c r="M31" s="314"/>
      <c r="N31" s="314"/>
      <c r="O31" s="314"/>
      <c r="P31" s="314"/>
      <c r="Q31" s="41"/>
      <c r="R31" s="41"/>
      <c r="S31" s="41"/>
      <c r="T31" s="41"/>
      <c r="U31" s="41"/>
      <c r="V31" s="41"/>
      <c r="W31" s="313">
        <f>ROUND(BB94,2)</f>
        <v>0</v>
      </c>
      <c r="X31" s="314"/>
      <c r="Y31" s="314"/>
      <c r="Z31" s="314"/>
      <c r="AA31" s="314"/>
      <c r="AB31" s="314"/>
      <c r="AC31" s="314"/>
      <c r="AD31" s="314"/>
      <c r="AE31" s="314"/>
      <c r="AF31" s="41"/>
      <c r="AG31" s="41"/>
      <c r="AH31" s="41"/>
      <c r="AI31" s="41"/>
      <c r="AJ31" s="41"/>
      <c r="AK31" s="313">
        <v>0</v>
      </c>
      <c r="AL31" s="314"/>
      <c r="AM31" s="314"/>
      <c r="AN31" s="314"/>
      <c r="AO31" s="314"/>
      <c r="AP31" s="41"/>
      <c r="AQ31" s="41"/>
      <c r="AR31" s="42"/>
      <c r="BE31" s="310"/>
    </row>
    <row r="32" spans="2:57" s="3" customFormat="1" ht="14.45" customHeight="1" hidden="1">
      <c r="B32" s="40"/>
      <c r="C32" s="41"/>
      <c r="D32" s="41"/>
      <c r="E32" s="41"/>
      <c r="F32" s="29" t="s">
        <v>44</v>
      </c>
      <c r="G32" s="41"/>
      <c r="H32" s="41"/>
      <c r="I32" s="41"/>
      <c r="J32" s="41"/>
      <c r="K32" s="41"/>
      <c r="L32" s="338">
        <v>0.15</v>
      </c>
      <c r="M32" s="314"/>
      <c r="N32" s="314"/>
      <c r="O32" s="314"/>
      <c r="P32" s="314"/>
      <c r="Q32" s="41"/>
      <c r="R32" s="41"/>
      <c r="S32" s="41"/>
      <c r="T32" s="41"/>
      <c r="U32" s="41"/>
      <c r="V32" s="41"/>
      <c r="W32" s="313">
        <f>ROUND(BC94,2)</f>
        <v>0</v>
      </c>
      <c r="X32" s="314"/>
      <c r="Y32" s="314"/>
      <c r="Z32" s="314"/>
      <c r="AA32" s="314"/>
      <c r="AB32" s="314"/>
      <c r="AC32" s="314"/>
      <c r="AD32" s="314"/>
      <c r="AE32" s="314"/>
      <c r="AF32" s="41"/>
      <c r="AG32" s="41"/>
      <c r="AH32" s="41"/>
      <c r="AI32" s="41"/>
      <c r="AJ32" s="41"/>
      <c r="AK32" s="313">
        <v>0</v>
      </c>
      <c r="AL32" s="314"/>
      <c r="AM32" s="314"/>
      <c r="AN32" s="314"/>
      <c r="AO32" s="314"/>
      <c r="AP32" s="41"/>
      <c r="AQ32" s="41"/>
      <c r="AR32" s="42"/>
      <c r="BE32" s="310"/>
    </row>
    <row r="33" spans="2:57" s="3" customFormat="1" ht="14.45" customHeight="1" hidden="1">
      <c r="B33" s="40"/>
      <c r="C33" s="41"/>
      <c r="D33" s="41"/>
      <c r="E33" s="41"/>
      <c r="F33" s="29" t="s">
        <v>45</v>
      </c>
      <c r="G33" s="41"/>
      <c r="H33" s="41"/>
      <c r="I33" s="41"/>
      <c r="J33" s="41"/>
      <c r="K33" s="41"/>
      <c r="L33" s="338">
        <v>0</v>
      </c>
      <c r="M33" s="314"/>
      <c r="N33" s="314"/>
      <c r="O33" s="314"/>
      <c r="P33" s="314"/>
      <c r="Q33" s="41"/>
      <c r="R33" s="41"/>
      <c r="S33" s="41"/>
      <c r="T33" s="41"/>
      <c r="U33" s="41"/>
      <c r="V33" s="41"/>
      <c r="W33" s="313">
        <f>ROUND(BD94,2)</f>
        <v>0</v>
      </c>
      <c r="X33" s="314"/>
      <c r="Y33" s="314"/>
      <c r="Z33" s="314"/>
      <c r="AA33" s="314"/>
      <c r="AB33" s="314"/>
      <c r="AC33" s="314"/>
      <c r="AD33" s="314"/>
      <c r="AE33" s="314"/>
      <c r="AF33" s="41"/>
      <c r="AG33" s="41"/>
      <c r="AH33" s="41"/>
      <c r="AI33" s="41"/>
      <c r="AJ33" s="41"/>
      <c r="AK33" s="313">
        <v>0</v>
      </c>
      <c r="AL33" s="314"/>
      <c r="AM33" s="314"/>
      <c r="AN33" s="314"/>
      <c r="AO33" s="314"/>
      <c r="AP33" s="41"/>
      <c r="AQ33" s="41"/>
      <c r="AR33" s="42"/>
      <c r="BE33" s="310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09"/>
    </row>
    <row r="35" spans="1:57" s="2" customFormat="1" ht="25.9" customHeight="1">
      <c r="A35" s="34"/>
      <c r="B35" s="35"/>
      <c r="C35" s="43"/>
      <c r="D35" s="44" t="s">
        <v>46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47</v>
      </c>
      <c r="U35" s="45"/>
      <c r="V35" s="45"/>
      <c r="W35" s="45"/>
      <c r="X35" s="349" t="s">
        <v>48</v>
      </c>
      <c r="Y35" s="316"/>
      <c r="Z35" s="316"/>
      <c r="AA35" s="316"/>
      <c r="AB35" s="316"/>
      <c r="AC35" s="45"/>
      <c r="AD35" s="45"/>
      <c r="AE35" s="45"/>
      <c r="AF35" s="45"/>
      <c r="AG35" s="45"/>
      <c r="AH35" s="45"/>
      <c r="AI35" s="45"/>
      <c r="AJ35" s="45"/>
      <c r="AK35" s="315">
        <f>SUM(AK26:AK33)</f>
        <v>0</v>
      </c>
      <c r="AL35" s="316"/>
      <c r="AM35" s="316"/>
      <c r="AN35" s="316"/>
      <c r="AO35" s="317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49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50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51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52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51</v>
      </c>
      <c r="AI60" s="38"/>
      <c r="AJ60" s="38"/>
      <c r="AK60" s="38"/>
      <c r="AL60" s="38"/>
      <c r="AM60" s="52" t="s">
        <v>52</v>
      </c>
      <c r="AN60" s="38"/>
      <c r="AO60" s="38"/>
      <c r="AP60" s="36"/>
      <c r="AQ60" s="36"/>
      <c r="AR60" s="39"/>
      <c r="BE60" s="34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53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54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51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52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51</v>
      </c>
      <c r="AI75" s="38"/>
      <c r="AJ75" s="38"/>
      <c r="AK75" s="38"/>
      <c r="AL75" s="38"/>
      <c r="AM75" s="52" t="s">
        <v>52</v>
      </c>
      <c r="AN75" s="38"/>
      <c r="AO75" s="38"/>
      <c r="AP75" s="36"/>
      <c r="AQ75" s="36"/>
      <c r="AR75" s="39"/>
      <c r="BE75" s="34"/>
    </row>
    <row r="76" spans="1:57" s="2" customFormat="1" ht="12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55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00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321" t="str">
        <f>K6</f>
        <v>MDK - zádveří</v>
      </c>
      <c r="M85" s="322"/>
      <c r="N85" s="322"/>
      <c r="O85" s="322"/>
      <c r="P85" s="322"/>
      <c r="Q85" s="322"/>
      <c r="R85" s="322"/>
      <c r="S85" s="322"/>
      <c r="T85" s="322"/>
      <c r="U85" s="322"/>
      <c r="V85" s="322"/>
      <c r="W85" s="322"/>
      <c r="X85" s="322"/>
      <c r="Y85" s="322"/>
      <c r="Z85" s="322"/>
      <c r="AA85" s="322"/>
      <c r="AB85" s="322"/>
      <c r="AC85" s="322"/>
      <c r="AD85" s="322"/>
      <c r="AE85" s="322"/>
      <c r="AF85" s="322"/>
      <c r="AG85" s="322"/>
      <c r="AH85" s="322"/>
      <c r="AI85" s="322"/>
      <c r="AJ85" s="322"/>
      <c r="AK85" s="322"/>
      <c r="AL85" s="322"/>
      <c r="AM85" s="322"/>
      <c r="AN85" s="322"/>
      <c r="AO85" s="322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Sokolov, 5. Května 655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323" t="str">
        <f>IF(AN8="","",AN8)</f>
        <v>11. 7. 2019</v>
      </c>
      <c r="AN87" s="323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Město Sokolov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324" t="str">
        <f>IF(E17="","",E17)</f>
        <v>Ing. arch. Olga Růžičková</v>
      </c>
      <c r="AN89" s="320"/>
      <c r="AO89" s="320"/>
      <c r="AP89" s="320"/>
      <c r="AQ89" s="36"/>
      <c r="AR89" s="39"/>
      <c r="AS89" s="325" t="s">
        <v>56</v>
      </c>
      <c r="AT89" s="326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33</v>
      </c>
      <c r="AJ90" s="36"/>
      <c r="AK90" s="36"/>
      <c r="AL90" s="36"/>
      <c r="AM90" s="319" t="s">
        <v>589</v>
      </c>
      <c r="AN90" s="320"/>
      <c r="AO90" s="320"/>
      <c r="AP90" s="320"/>
      <c r="AQ90" s="36"/>
      <c r="AR90" s="39"/>
      <c r="AS90" s="327"/>
      <c r="AT90" s="328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329"/>
      <c r="AT91" s="330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348" t="s">
        <v>57</v>
      </c>
      <c r="D92" s="340"/>
      <c r="E92" s="340"/>
      <c r="F92" s="340"/>
      <c r="G92" s="340"/>
      <c r="H92" s="73"/>
      <c r="I92" s="341" t="s">
        <v>58</v>
      </c>
      <c r="J92" s="340"/>
      <c r="K92" s="340"/>
      <c r="L92" s="340"/>
      <c r="M92" s="340"/>
      <c r="N92" s="340"/>
      <c r="O92" s="340"/>
      <c r="P92" s="340"/>
      <c r="Q92" s="340"/>
      <c r="R92" s="340"/>
      <c r="S92" s="340"/>
      <c r="T92" s="340"/>
      <c r="U92" s="340"/>
      <c r="V92" s="340"/>
      <c r="W92" s="340"/>
      <c r="X92" s="340"/>
      <c r="Y92" s="340"/>
      <c r="Z92" s="340"/>
      <c r="AA92" s="340"/>
      <c r="AB92" s="340"/>
      <c r="AC92" s="340"/>
      <c r="AD92" s="340"/>
      <c r="AE92" s="340"/>
      <c r="AF92" s="340"/>
      <c r="AG92" s="339" t="s">
        <v>59</v>
      </c>
      <c r="AH92" s="340"/>
      <c r="AI92" s="340"/>
      <c r="AJ92" s="340"/>
      <c r="AK92" s="340"/>
      <c r="AL92" s="340"/>
      <c r="AM92" s="340"/>
      <c r="AN92" s="341" t="s">
        <v>60</v>
      </c>
      <c r="AO92" s="340"/>
      <c r="AP92" s="342"/>
      <c r="AQ92" s="74" t="s">
        <v>61</v>
      </c>
      <c r="AR92" s="39"/>
      <c r="AS92" s="75" t="s">
        <v>62</v>
      </c>
      <c r="AT92" s="76" t="s">
        <v>63</v>
      </c>
      <c r="AU92" s="76" t="s">
        <v>64</v>
      </c>
      <c r="AV92" s="76" t="s">
        <v>65</v>
      </c>
      <c r="AW92" s="76" t="s">
        <v>66</v>
      </c>
      <c r="AX92" s="76" t="s">
        <v>67</v>
      </c>
      <c r="AY92" s="76" t="s">
        <v>68</v>
      </c>
      <c r="AZ92" s="76" t="s">
        <v>69</v>
      </c>
      <c r="BA92" s="76" t="s">
        <v>70</v>
      </c>
      <c r="BB92" s="76" t="s">
        <v>71</v>
      </c>
      <c r="BC92" s="76" t="s">
        <v>72</v>
      </c>
      <c r="BD92" s="77" t="s">
        <v>73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74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346">
        <f>ROUND(AG95,2)</f>
        <v>0</v>
      </c>
      <c r="AH94" s="346"/>
      <c r="AI94" s="346"/>
      <c r="AJ94" s="346"/>
      <c r="AK94" s="346"/>
      <c r="AL94" s="346"/>
      <c r="AM94" s="346"/>
      <c r="AN94" s="347">
        <f>SUM(AG94,AT94)</f>
        <v>0</v>
      </c>
      <c r="AO94" s="347"/>
      <c r="AP94" s="347"/>
      <c r="AQ94" s="85" t="s">
        <v>1</v>
      </c>
      <c r="AR94" s="86"/>
      <c r="AS94" s="87">
        <f>ROUND(AS95,2)</f>
        <v>0</v>
      </c>
      <c r="AT94" s="88">
        <f>ROUND(SUM(AV94:AW94),2)</f>
        <v>0</v>
      </c>
      <c r="AU94" s="89">
        <f>ROUND(AU95,5)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ROUND(AZ95,2)</f>
        <v>0</v>
      </c>
      <c r="BA94" s="88">
        <f>ROUND(BA95,2)</f>
        <v>0</v>
      </c>
      <c r="BB94" s="88">
        <f>ROUND(BB95,2)</f>
        <v>0</v>
      </c>
      <c r="BC94" s="88">
        <f>ROUND(BC95,2)</f>
        <v>0</v>
      </c>
      <c r="BD94" s="90">
        <f>ROUND(BD95,2)</f>
        <v>0</v>
      </c>
      <c r="BS94" s="91" t="s">
        <v>75</v>
      </c>
      <c r="BT94" s="91" t="s">
        <v>76</v>
      </c>
      <c r="BV94" s="91" t="s">
        <v>77</v>
      </c>
      <c r="BW94" s="91" t="s">
        <v>5</v>
      </c>
      <c r="BX94" s="91" t="s">
        <v>78</v>
      </c>
      <c r="CL94" s="91" t="s">
        <v>1</v>
      </c>
    </row>
    <row r="95" spans="1:90" s="7" customFormat="1" ht="16.5" customHeight="1">
      <c r="A95" s="92" t="s">
        <v>79</v>
      </c>
      <c r="B95" s="93"/>
      <c r="C95" s="94"/>
      <c r="D95" s="345" t="s">
        <v>14</v>
      </c>
      <c r="E95" s="345"/>
      <c r="F95" s="345"/>
      <c r="G95" s="345"/>
      <c r="H95" s="345"/>
      <c r="I95" s="95"/>
      <c r="J95" s="345" t="s">
        <v>17</v>
      </c>
      <c r="K95" s="345"/>
      <c r="L95" s="345"/>
      <c r="M95" s="345"/>
      <c r="N95" s="345"/>
      <c r="O95" s="345"/>
      <c r="P95" s="345"/>
      <c r="Q95" s="345"/>
      <c r="R95" s="345"/>
      <c r="S95" s="345"/>
      <c r="T95" s="345"/>
      <c r="U95" s="345"/>
      <c r="V95" s="345"/>
      <c r="W95" s="345"/>
      <c r="X95" s="345"/>
      <c r="Y95" s="345"/>
      <c r="Z95" s="345"/>
      <c r="AA95" s="345"/>
      <c r="AB95" s="345"/>
      <c r="AC95" s="345"/>
      <c r="AD95" s="345"/>
      <c r="AE95" s="345"/>
      <c r="AF95" s="345"/>
      <c r="AG95" s="343">
        <f>'00 - MDK - zádveří'!J28</f>
        <v>0</v>
      </c>
      <c r="AH95" s="344"/>
      <c r="AI95" s="344"/>
      <c r="AJ95" s="344"/>
      <c r="AK95" s="344"/>
      <c r="AL95" s="344"/>
      <c r="AM95" s="344"/>
      <c r="AN95" s="343">
        <f>SUM(AG95,AT95)</f>
        <v>0</v>
      </c>
      <c r="AO95" s="344"/>
      <c r="AP95" s="344"/>
      <c r="AQ95" s="96" t="s">
        <v>80</v>
      </c>
      <c r="AR95" s="97"/>
      <c r="AS95" s="98">
        <v>0</v>
      </c>
      <c r="AT95" s="99">
        <f>ROUND(SUM(AV95:AW95),2)</f>
        <v>0</v>
      </c>
      <c r="AU95" s="100">
        <f>'00 - MDK - zádveří'!P129</f>
        <v>0</v>
      </c>
      <c r="AV95" s="99">
        <f>'00 - MDK - zádveří'!J31</f>
        <v>0</v>
      </c>
      <c r="AW95" s="99">
        <f>'00 - MDK - zádveří'!J32</f>
        <v>0</v>
      </c>
      <c r="AX95" s="99">
        <f>'00 - MDK - zádveří'!J33</f>
        <v>0</v>
      </c>
      <c r="AY95" s="99">
        <f>'00 - MDK - zádveří'!J34</f>
        <v>0</v>
      </c>
      <c r="AZ95" s="99">
        <f>'00 - MDK - zádveří'!F31</f>
        <v>0</v>
      </c>
      <c r="BA95" s="99">
        <f>'00 - MDK - zádveří'!F32</f>
        <v>0</v>
      </c>
      <c r="BB95" s="99">
        <f>'00 - MDK - zádveří'!F33</f>
        <v>0</v>
      </c>
      <c r="BC95" s="99">
        <f>'00 - MDK - zádveří'!F34</f>
        <v>0</v>
      </c>
      <c r="BD95" s="101">
        <f>'00 - MDK - zádveří'!F35</f>
        <v>0</v>
      </c>
      <c r="BT95" s="102" t="s">
        <v>81</v>
      </c>
      <c r="BU95" s="102" t="s">
        <v>82</v>
      </c>
      <c r="BV95" s="102" t="s">
        <v>77</v>
      </c>
      <c r="BW95" s="102" t="s">
        <v>5</v>
      </c>
      <c r="BX95" s="102" t="s">
        <v>78</v>
      </c>
      <c r="CL95" s="102" t="s">
        <v>1</v>
      </c>
    </row>
    <row r="96" spans="1:57" s="2" customFormat="1" ht="30" customHeight="1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9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2" customFormat="1" ht="6.95" customHeight="1">
      <c r="A97" s="34"/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sheetProtection algorithmName="SHA-512" hashValue="2JT6FQZ1vOCBYaHc+NtxyMsUPu+6xLPXhLRD5i+jEUplhc+MaLQZAqfwspXWRgcOSHCSN0C/roOuBow0wGQeCw==" saltValue="HVQ0olE6dLlELBQXdO2NDg==" spinCount="100000" sheet="1" objects="1" scenarios="1" formatColumns="0" formatRows="0"/>
  <mergeCells count="42">
    <mergeCell ref="L30:P30"/>
    <mergeCell ref="L31:P31"/>
    <mergeCell ref="L32:P32"/>
    <mergeCell ref="L33:P33"/>
    <mergeCell ref="C92:G92"/>
    <mergeCell ref="I92:AF92"/>
    <mergeCell ref="X35:AB35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00 - MDK - zádveří'!C2" display="/"/>
    <hyperlink ref="E20" r:id="rId1" display="http://www.stavebnikalkulace.cz/"/>
    <hyperlink ref="AM90" r:id="rId2" display="http://www.stavebnikalkulace.cz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22"/>
  <sheetViews>
    <sheetView showGridLines="0" tabSelected="1" workbookViewId="0" topLeftCell="A294">
      <selection activeCell="Z13" sqref="Z1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3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7" t="s">
        <v>5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83</v>
      </c>
    </row>
    <row r="4" spans="2:46" s="1" customFormat="1" ht="24.95" customHeight="1">
      <c r="B4" s="20"/>
      <c r="D4" s="107" t="s">
        <v>84</v>
      </c>
      <c r="I4" s="103"/>
      <c r="L4" s="20"/>
      <c r="M4" s="108" t="s">
        <v>10</v>
      </c>
      <c r="AT4" s="17" t="s">
        <v>4</v>
      </c>
    </row>
    <row r="5" spans="2:12" s="1" customFormat="1" ht="6.95" customHeight="1">
      <c r="B5" s="20"/>
      <c r="I5" s="103"/>
      <c r="L5" s="20"/>
    </row>
    <row r="6" spans="1:31" s="2" customFormat="1" ht="12" customHeight="1">
      <c r="A6" s="34"/>
      <c r="B6" s="39"/>
      <c r="C6" s="34"/>
      <c r="D6" s="109" t="s">
        <v>16</v>
      </c>
      <c r="E6" s="34"/>
      <c r="F6" s="34"/>
      <c r="G6" s="34"/>
      <c r="H6" s="34"/>
      <c r="I6" s="110"/>
      <c r="J6" s="34"/>
      <c r="K6" s="34"/>
      <c r="L6" s="51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s="2" customFormat="1" ht="16.5" customHeight="1">
      <c r="A7" s="34"/>
      <c r="B7" s="39"/>
      <c r="C7" s="34"/>
      <c r="D7" s="34"/>
      <c r="E7" s="351" t="s">
        <v>17</v>
      </c>
      <c r="F7" s="352"/>
      <c r="G7" s="352"/>
      <c r="H7" s="352"/>
      <c r="I7" s="110"/>
      <c r="J7" s="34"/>
      <c r="K7" s="34"/>
      <c r="L7" s="51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s="2" customFormat="1" ht="12">
      <c r="A8" s="34"/>
      <c r="B8" s="39"/>
      <c r="C8" s="34"/>
      <c r="D8" s="34"/>
      <c r="E8" s="34"/>
      <c r="F8" s="34"/>
      <c r="G8" s="34"/>
      <c r="H8" s="34"/>
      <c r="I8" s="110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2" customHeight="1">
      <c r="A9" s="34"/>
      <c r="B9" s="39"/>
      <c r="C9" s="34"/>
      <c r="D9" s="109" t="s">
        <v>18</v>
      </c>
      <c r="E9" s="34"/>
      <c r="F9" s="111" t="s">
        <v>1</v>
      </c>
      <c r="G9" s="34"/>
      <c r="H9" s="34"/>
      <c r="I9" s="112" t="s">
        <v>19</v>
      </c>
      <c r="J9" s="111" t="s">
        <v>1</v>
      </c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09" t="s">
        <v>20</v>
      </c>
      <c r="E10" s="34"/>
      <c r="F10" s="111" t="s">
        <v>21</v>
      </c>
      <c r="G10" s="34"/>
      <c r="H10" s="34"/>
      <c r="I10" s="112" t="s">
        <v>22</v>
      </c>
      <c r="J10" s="113" t="str">
        <f>'Rekapitulace stavby'!AN8</f>
        <v>11. 7. 2019</v>
      </c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0.9" customHeight="1">
      <c r="A11" s="34"/>
      <c r="B11" s="39"/>
      <c r="C11" s="34"/>
      <c r="D11" s="34"/>
      <c r="E11" s="34"/>
      <c r="F11" s="34"/>
      <c r="G11" s="34"/>
      <c r="H11" s="34"/>
      <c r="I11" s="110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9" t="s">
        <v>24</v>
      </c>
      <c r="E12" s="34"/>
      <c r="F12" s="34"/>
      <c r="G12" s="34"/>
      <c r="H12" s="34"/>
      <c r="I12" s="112" t="s">
        <v>25</v>
      </c>
      <c r="J12" s="111" t="s">
        <v>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8" customHeight="1">
      <c r="A13" s="34"/>
      <c r="B13" s="39"/>
      <c r="C13" s="34"/>
      <c r="D13" s="34"/>
      <c r="E13" s="111" t="s">
        <v>26</v>
      </c>
      <c r="F13" s="34"/>
      <c r="G13" s="34"/>
      <c r="H13" s="34"/>
      <c r="I13" s="112" t="s">
        <v>27</v>
      </c>
      <c r="J13" s="111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6.95" customHeight="1">
      <c r="A14" s="34"/>
      <c r="B14" s="39"/>
      <c r="C14" s="34"/>
      <c r="D14" s="34"/>
      <c r="E14" s="34"/>
      <c r="F14" s="34"/>
      <c r="G14" s="34"/>
      <c r="H14" s="34"/>
      <c r="I14" s="110"/>
      <c r="J14" s="34"/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9"/>
      <c r="C15" s="34"/>
      <c r="D15" s="109" t="s">
        <v>28</v>
      </c>
      <c r="E15" s="34"/>
      <c r="F15" s="34"/>
      <c r="G15" s="34"/>
      <c r="H15" s="34"/>
      <c r="I15" s="112" t="s">
        <v>25</v>
      </c>
      <c r="J15" s="30" t="str">
        <f>'Rekapitulace stavby'!AN13</f>
        <v>Vyplň údaj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8" customHeight="1">
      <c r="A16" s="34"/>
      <c r="B16" s="39"/>
      <c r="C16" s="34"/>
      <c r="D16" s="34"/>
      <c r="E16" s="353" t="str">
        <f>'Rekapitulace stavby'!E14</f>
        <v>Vyplň údaj</v>
      </c>
      <c r="F16" s="354"/>
      <c r="G16" s="354"/>
      <c r="H16" s="354"/>
      <c r="I16" s="112" t="s">
        <v>27</v>
      </c>
      <c r="J16" s="30" t="str">
        <f>'Rekapitulace stavby'!AN14</f>
        <v>Vyplň údaj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6.95" customHeight="1">
      <c r="A17" s="34"/>
      <c r="B17" s="39"/>
      <c r="C17" s="34"/>
      <c r="D17" s="34"/>
      <c r="E17" s="34"/>
      <c r="F17" s="34"/>
      <c r="G17" s="34"/>
      <c r="H17" s="34"/>
      <c r="I17" s="110"/>
      <c r="J17" s="34"/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09" t="s">
        <v>30</v>
      </c>
      <c r="E18" s="34"/>
      <c r="F18" s="34"/>
      <c r="G18" s="34"/>
      <c r="H18" s="34"/>
      <c r="I18" s="112" t="s">
        <v>25</v>
      </c>
      <c r="J18" s="111" t="s">
        <v>1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11" t="s">
        <v>31</v>
      </c>
      <c r="F19" s="34"/>
      <c r="G19" s="34"/>
      <c r="H19" s="34"/>
      <c r="I19" s="112" t="s">
        <v>27</v>
      </c>
      <c r="J19" s="111" t="s">
        <v>1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5" customHeight="1">
      <c r="A20" s="34"/>
      <c r="B20" s="39"/>
      <c r="C20" s="34"/>
      <c r="D20" s="34"/>
      <c r="E20" s="34"/>
      <c r="F20" s="34"/>
      <c r="G20" s="34"/>
      <c r="H20" s="34"/>
      <c r="I20" s="110"/>
      <c r="J20" s="34"/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09" t="s">
        <v>33</v>
      </c>
      <c r="E21" s="34"/>
      <c r="F21" s="34"/>
      <c r="G21" s="34"/>
      <c r="H21" s="34"/>
      <c r="I21" s="112" t="s">
        <v>25</v>
      </c>
      <c r="J21" s="111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111" t="s">
        <v>34</v>
      </c>
      <c r="F22" s="34"/>
      <c r="G22" s="34"/>
      <c r="H22" s="34"/>
      <c r="I22" s="112" t="s">
        <v>27</v>
      </c>
      <c r="J22" s="111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5" customHeight="1">
      <c r="A23" s="34"/>
      <c r="B23" s="39"/>
      <c r="C23" s="34"/>
      <c r="D23" s="34"/>
      <c r="E23" s="34"/>
      <c r="F23" s="34"/>
      <c r="G23" s="34"/>
      <c r="H23" s="34"/>
      <c r="I23" s="110"/>
      <c r="J23" s="34"/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09" t="s">
        <v>35</v>
      </c>
      <c r="E24" s="34"/>
      <c r="F24" s="34"/>
      <c r="G24" s="34"/>
      <c r="H24" s="34"/>
      <c r="I24" s="110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8" customFormat="1" ht="16.5" customHeight="1">
      <c r="A25" s="114"/>
      <c r="B25" s="115"/>
      <c r="C25" s="114"/>
      <c r="D25" s="114"/>
      <c r="E25" s="355" t="s">
        <v>1</v>
      </c>
      <c r="F25" s="355"/>
      <c r="G25" s="355"/>
      <c r="H25" s="355"/>
      <c r="I25" s="116"/>
      <c r="J25" s="114"/>
      <c r="K25" s="114"/>
      <c r="L25" s="117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</row>
    <row r="26" spans="1:31" s="2" customFormat="1" ht="6.95" customHeight="1">
      <c r="A26" s="34"/>
      <c r="B26" s="39"/>
      <c r="C26" s="34"/>
      <c r="D26" s="34"/>
      <c r="E26" s="34"/>
      <c r="F26" s="34"/>
      <c r="G26" s="34"/>
      <c r="H26" s="34"/>
      <c r="I26" s="110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118"/>
      <c r="E27" s="118"/>
      <c r="F27" s="118"/>
      <c r="G27" s="118"/>
      <c r="H27" s="118"/>
      <c r="I27" s="119"/>
      <c r="J27" s="118"/>
      <c r="K27" s="118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25.35" customHeight="1">
      <c r="A28" s="34"/>
      <c r="B28" s="39"/>
      <c r="C28" s="34"/>
      <c r="D28" s="120" t="s">
        <v>36</v>
      </c>
      <c r="E28" s="34"/>
      <c r="F28" s="34"/>
      <c r="G28" s="34"/>
      <c r="H28" s="34"/>
      <c r="I28" s="110"/>
      <c r="J28" s="121">
        <f>ROUND(J129,2)</f>
        <v>0</v>
      </c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9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5" customHeight="1">
      <c r="A30" s="34"/>
      <c r="B30" s="39"/>
      <c r="C30" s="34"/>
      <c r="D30" s="34"/>
      <c r="E30" s="34"/>
      <c r="F30" s="122" t="s">
        <v>38</v>
      </c>
      <c r="G30" s="34"/>
      <c r="H30" s="34"/>
      <c r="I30" s="123" t="s">
        <v>37</v>
      </c>
      <c r="J30" s="122" t="s">
        <v>39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5" customHeight="1">
      <c r="A31" s="34"/>
      <c r="B31" s="39"/>
      <c r="C31" s="34"/>
      <c r="D31" s="124" t="s">
        <v>40</v>
      </c>
      <c r="E31" s="109" t="s">
        <v>41</v>
      </c>
      <c r="F31" s="125">
        <f>ROUND((SUM(BE129:BE321)),2)</f>
        <v>0</v>
      </c>
      <c r="G31" s="34"/>
      <c r="H31" s="34"/>
      <c r="I31" s="126">
        <v>0.21</v>
      </c>
      <c r="J31" s="125">
        <f>ROUND(((SUM(BE129:BE321))*I31),2)</f>
        <v>0</v>
      </c>
      <c r="K31" s="3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109" t="s">
        <v>42</v>
      </c>
      <c r="F32" s="125">
        <f>ROUND((SUM(BF129:BF321)),2)</f>
        <v>0</v>
      </c>
      <c r="G32" s="34"/>
      <c r="H32" s="34"/>
      <c r="I32" s="126">
        <v>0.15</v>
      </c>
      <c r="J32" s="125">
        <f>ROUND(((SUM(BF129:BF321))*I32),2)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34"/>
      <c r="E33" s="109" t="s">
        <v>43</v>
      </c>
      <c r="F33" s="125">
        <f>ROUND((SUM(BG129:BG321)),2)</f>
        <v>0</v>
      </c>
      <c r="G33" s="34"/>
      <c r="H33" s="34"/>
      <c r="I33" s="126">
        <v>0.21</v>
      </c>
      <c r="J33" s="125">
        <f>0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9" t="s">
        <v>44</v>
      </c>
      <c r="F34" s="125">
        <f>ROUND((SUM(BH129:BH321)),2)</f>
        <v>0</v>
      </c>
      <c r="G34" s="34"/>
      <c r="H34" s="34"/>
      <c r="I34" s="126">
        <v>0.15</v>
      </c>
      <c r="J34" s="125">
        <f>0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9" t="s">
        <v>45</v>
      </c>
      <c r="F35" s="125">
        <f>ROUND((SUM(BI129:BI321)),2)</f>
        <v>0</v>
      </c>
      <c r="G35" s="34"/>
      <c r="H35" s="34"/>
      <c r="I35" s="126">
        <v>0</v>
      </c>
      <c r="J35" s="125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6.95" customHeight="1">
      <c r="A36" s="34"/>
      <c r="B36" s="39"/>
      <c r="C36" s="34"/>
      <c r="D36" s="34"/>
      <c r="E36" s="34"/>
      <c r="F36" s="34"/>
      <c r="G36" s="34"/>
      <c r="H36" s="34"/>
      <c r="I36" s="110"/>
      <c r="J36" s="34"/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25.35" customHeight="1">
      <c r="A37" s="34"/>
      <c r="B37" s="39"/>
      <c r="C37" s="127"/>
      <c r="D37" s="128" t="s">
        <v>46</v>
      </c>
      <c r="E37" s="129"/>
      <c r="F37" s="129"/>
      <c r="G37" s="130" t="s">
        <v>47</v>
      </c>
      <c r="H37" s="131" t="s">
        <v>48</v>
      </c>
      <c r="I37" s="132"/>
      <c r="J37" s="133">
        <f>SUM(J28:J35)</f>
        <v>0</v>
      </c>
      <c r="K37" s="1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>
      <c r="A38" s="34"/>
      <c r="B38" s="39"/>
      <c r="C38" s="34"/>
      <c r="D38" s="34"/>
      <c r="E38" s="34"/>
      <c r="F38" s="34"/>
      <c r="G38" s="34"/>
      <c r="H38" s="34"/>
      <c r="I38" s="110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2:12" s="1" customFormat="1" ht="14.45" customHeight="1">
      <c r="B39" s="20"/>
      <c r="I39" s="103"/>
      <c r="L39" s="20"/>
    </row>
    <row r="40" spans="2:12" s="1" customFormat="1" ht="14.45" customHeight="1">
      <c r="B40" s="20"/>
      <c r="I40" s="103"/>
      <c r="L40" s="20"/>
    </row>
    <row r="41" spans="2:12" s="1" customFormat="1" ht="14.45" customHeight="1">
      <c r="B41" s="20"/>
      <c r="I41" s="103"/>
      <c r="L41" s="20"/>
    </row>
    <row r="42" spans="2:12" s="1" customFormat="1" ht="14.45" customHeight="1">
      <c r="B42" s="20"/>
      <c r="I42" s="103"/>
      <c r="L42" s="20"/>
    </row>
    <row r="43" spans="2:12" s="1" customFormat="1" ht="14.45" customHeight="1">
      <c r="B43" s="20"/>
      <c r="I43" s="103"/>
      <c r="L43" s="20"/>
    </row>
    <row r="44" spans="2:12" s="1" customFormat="1" ht="14.45" customHeight="1">
      <c r="B44" s="20"/>
      <c r="I44" s="103"/>
      <c r="L44" s="20"/>
    </row>
    <row r="45" spans="2:12" s="1" customFormat="1" ht="14.45" customHeight="1">
      <c r="B45" s="20"/>
      <c r="I45" s="103"/>
      <c r="L45" s="20"/>
    </row>
    <row r="46" spans="2:12" s="1" customFormat="1" ht="14.45" customHeight="1">
      <c r="B46" s="20"/>
      <c r="I46" s="103"/>
      <c r="L46" s="20"/>
    </row>
    <row r="47" spans="2:12" s="1" customFormat="1" ht="14.45" customHeight="1">
      <c r="B47" s="20"/>
      <c r="I47" s="103"/>
      <c r="L47" s="20"/>
    </row>
    <row r="48" spans="2:12" s="1" customFormat="1" ht="14.45" customHeight="1">
      <c r="B48" s="20"/>
      <c r="I48" s="103"/>
      <c r="L48" s="20"/>
    </row>
    <row r="49" spans="2:12" s="1" customFormat="1" ht="14.45" customHeight="1">
      <c r="B49" s="20"/>
      <c r="I49" s="103"/>
      <c r="L49" s="20"/>
    </row>
    <row r="50" spans="2:12" s="2" customFormat="1" ht="14.45" customHeight="1">
      <c r="B50" s="51"/>
      <c r="D50" s="135" t="s">
        <v>49</v>
      </c>
      <c r="E50" s="136"/>
      <c r="F50" s="136"/>
      <c r="G50" s="135" t="s">
        <v>50</v>
      </c>
      <c r="H50" s="136"/>
      <c r="I50" s="137"/>
      <c r="J50" s="136"/>
      <c r="K50" s="136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38" t="s">
        <v>51</v>
      </c>
      <c r="E61" s="139"/>
      <c r="F61" s="140" t="s">
        <v>52</v>
      </c>
      <c r="G61" s="138" t="s">
        <v>51</v>
      </c>
      <c r="H61" s="139"/>
      <c r="I61" s="141"/>
      <c r="J61" s="142" t="s">
        <v>52</v>
      </c>
      <c r="K61" s="139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5" t="s">
        <v>53</v>
      </c>
      <c r="E65" s="143"/>
      <c r="F65" s="143"/>
      <c r="G65" s="135" t="s">
        <v>54</v>
      </c>
      <c r="H65" s="143"/>
      <c r="I65" s="144"/>
      <c r="J65" s="143"/>
      <c r="K65" s="143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38" t="s">
        <v>51</v>
      </c>
      <c r="E76" s="139"/>
      <c r="F76" s="140" t="s">
        <v>52</v>
      </c>
      <c r="G76" s="138" t="s">
        <v>51</v>
      </c>
      <c r="H76" s="139"/>
      <c r="I76" s="141"/>
      <c r="J76" s="142" t="s">
        <v>52</v>
      </c>
      <c r="K76" s="139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7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8"/>
      <c r="C81" s="149"/>
      <c r="D81" s="149"/>
      <c r="E81" s="149"/>
      <c r="F81" s="149"/>
      <c r="G81" s="149"/>
      <c r="H81" s="149"/>
      <c r="I81" s="150"/>
      <c r="J81" s="149"/>
      <c r="K81" s="14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85</v>
      </c>
      <c r="D82" s="36"/>
      <c r="E82" s="36"/>
      <c r="F82" s="36"/>
      <c r="G82" s="36"/>
      <c r="H82" s="36"/>
      <c r="I82" s="110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10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10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1" t="str">
        <f>E7</f>
        <v>MDK - zádveří</v>
      </c>
      <c r="F85" s="350"/>
      <c r="G85" s="350"/>
      <c r="H85" s="350"/>
      <c r="I85" s="110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110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2" customHeight="1">
      <c r="A87" s="34"/>
      <c r="B87" s="35"/>
      <c r="C87" s="29" t="s">
        <v>20</v>
      </c>
      <c r="D87" s="36"/>
      <c r="E87" s="36"/>
      <c r="F87" s="27" t="str">
        <f>F10</f>
        <v>Sokolov, 5. Května 655</v>
      </c>
      <c r="G87" s="36"/>
      <c r="H87" s="36"/>
      <c r="I87" s="112" t="s">
        <v>22</v>
      </c>
      <c r="J87" s="66" t="str">
        <f>IF(J10="","",J10)</f>
        <v>11. 7. 2019</v>
      </c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10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27.95" customHeight="1">
      <c r="A89" s="34"/>
      <c r="B89" s="35"/>
      <c r="C89" s="29" t="s">
        <v>24</v>
      </c>
      <c r="D89" s="36"/>
      <c r="E89" s="36"/>
      <c r="F89" s="27" t="str">
        <f>E13</f>
        <v>Město Sokolov</v>
      </c>
      <c r="G89" s="36"/>
      <c r="H89" s="36"/>
      <c r="I89" s="112" t="s">
        <v>30</v>
      </c>
      <c r="J89" s="32" t="str">
        <f>E19</f>
        <v>Ing. arch. Olga Růžičková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5.2" customHeight="1">
      <c r="A90" s="34"/>
      <c r="B90" s="35"/>
      <c r="C90" s="29" t="s">
        <v>28</v>
      </c>
      <c r="D90" s="36"/>
      <c r="E90" s="36"/>
      <c r="F90" s="27" t="str">
        <f>IF(E16="","",E16)</f>
        <v>Vyplň údaj</v>
      </c>
      <c r="G90" s="36"/>
      <c r="H90" s="36"/>
      <c r="I90" s="112" t="s">
        <v>33</v>
      </c>
      <c r="J90" s="32" t="str">
        <f>E22</f>
        <v>Michal Kubelka</v>
      </c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0.35" customHeight="1">
      <c r="A91" s="34"/>
      <c r="B91" s="35"/>
      <c r="C91" s="36"/>
      <c r="D91" s="36"/>
      <c r="E91" s="36"/>
      <c r="F91" s="36"/>
      <c r="G91" s="36"/>
      <c r="H91" s="36"/>
      <c r="I91" s="110"/>
      <c r="J91" s="36"/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9.25" customHeight="1">
      <c r="A92" s="34"/>
      <c r="B92" s="35"/>
      <c r="C92" s="151" t="s">
        <v>86</v>
      </c>
      <c r="D92" s="152"/>
      <c r="E92" s="152"/>
      <c r="F92" s="152"/>
      <c r="G92" s="152"/>
      <c r="H92" s="152"/>
      <c r="I92" s="153"/>
      <c r="J92" s="154" t="s">
        <v>87</v>
      </c>
      <c r="K92" s="152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0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2.9" customHeight="1">
      <c r="A94" s="34"/>
      <c r="B94" s="35"/>
      <c r="C94" s="155" t="s">
        <v>88</v>
      </c>
      <c r="D94" s="36"/>
      <c r="E94" s="36"/>
      <c r="F94" s="36"/>
      <c r="G94" s="36"/>
      <c r="H94" s="36"/>
      <c r="I94" s="110"/>
      <c r="J94" s="84">
        <f>J129</f>
        <v>0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U94" s="17" t="s">
        <v>89</v>
      </c>
    </row>
    <row r="95" spans="2:12" s="9" customFormat="1" ht="24.95" customHeight="1">
      <c r="B95" s="156"/>
      <c r="C95" s="157"/>
      <c r="D95" s="158" t="s">
        <v>90</v>
      </c>
      <c r="E95" s="159"/>
      <c r="F95" s="159"/>
      <c r="G95" s="159"/>
      <c r="H95" s="159"/>
      <c r="I95" s="160"/>
      <c r="J95" s="161">
        <f>J130</f>
        <v>0</v>
      </c>
      <c r="K95" s="157"/>
      <c r="L95" s="162"/>
    </row>
    <row r="96" spans="2:12" s="10" customFormat="1" ht="19.9" customHeight="1">
      <c r="B96" s="163"/>
      <c r="C96" s="164"/>
      <c r="D96" s="165" t="s">
        <v>91</v>
      </c>
      <c r="E96" s="166"/>
      <c r="F96" s="166"/>
      <c r="G96" s="166"/>
      <c r="H96" s="166"/>
      <c r="I96" s="167"/>
      <c r="J96" s="168">
        <f>J131</f>
        <v>0</v>
      </c>
      <c r="K96" s="164"/>
      <c r="L96" s="169"/>
    </row>
    <row r="97" spans="2:12" s="10" customFormat="1" ht="19.9" customHeight="1">
      <c r="B97" s="163"/>
      <c r="C97" s="164"/>
      <c r="D97" s="165" t="s">
        <v>92</v>
      </c>
      <c r="E97" s="166"/>
      <c r="F97" s="166"/>
      <c r="G97" s="166"/>
      <c r="H97" s="166"/>
      <c r="I97" s="167"/>
      <c r="J97" s="168">
        <f>J159</f>
        <v>0</v>
      </c>
      <c r="K97" s="164"/>
      <c r="L97" s="169"/>
    </row>
    <row r="98" spans="2:12" s="10" customFormat="1" ht="19.9" customHeight="1">
      <c r="B98" s="163"/>
      <c r="C98" s="164"/>
      <c r="D98" s="165" t="s">
        <v>93</v>
      </c>
      <c r="E98" s="166"/>
      <c r="F98" s="166"/>
      <c r="G98" s="166"/>
      <c r="H98" s="166"/>
      <c r="I98" s="167"/>
      <c r="J98" s="168">
        <f>J173</f>
        <v>0</v>
      </c>
      <c r="K98" s="164"/>
      <c r="L98" s="169"/>
    </row>
    <row r="99" spans="2:12" s="9" customFormat="1" ht="24.95" customHeight="1">
      <c r="B99" s="156"/>
      <c r="C99" s="157"/>
      <c r="D99" s="158" t="s">
        <v>94</v>
      </c>
      <c r="E99" s="159"/>
      <c r="F99" s="159"/>
      <c r="G99" s="159"/>
      <c r="H99" s="159"/>
      <c r="I99" s="160"/>
      <c r="J99" s="161">
        <f>J185</f>
        <v>0</v>
      </c>
      <c r="K99" s="157"/>
      <c r="L99" s="162"/>
    </row>
    <row r="100" spans="2:12" s="10" customFormat="1" ht="19.9" customHeight="1">
      <c r="B100" s="163"/>
      <c r="C100" s="164"/>
      <c r="D100" s="165" t="s">
        <v>95</v>
      </c>
      <c r="E100" s="166"/>
      <c r="F100" s="166"/>
      <c r="G100" s="166"/>
      <c r="H100" s="166"/>
      <c r="I100" s="167"/>
      <c r="J100" s="168">
        <f>J186</f>
        <v>0</v>
      </c>
      <c r="K100" s="164"/>
      <c r="L100" s="169"/>
    </row>
    <row r="101" spans="2:12" s="10" customFormat="1" ht="19.9" customHeight="1">
      <c r="B101" s="163"/>
      <c r="C101" s="164"/>
      <c r="D101" s="165" t="s">
        <v>96</v>
      </c>
      <c r="E101" s="166"/>
      <c r="F101" s="166"/>
      <c r="G101" s="166"/>
      <c r="H101" s="166"/>
      <c r="I101" s="167"/>
      <c r="J101" s="168">
        <f>J194</f>
        <v>0</v>
      </c>
      <c r="K101" s="164"/>
      <c r="L101" s="169"/>
    </row>
    <row r="102" spans="2:12" s="10" customFormat="1" ht="19.9" customHeight="1">
      <c r="B102" s="163"/>
      <c r="C102" s="164"/>
      <c r="D102" s="165" t="s">
        <v>97</v>
      </c>
      <c r="E102" s="166"/>
      <c r="F102" s="166"/>
      <c r="G102" s="166"/>
      <c r="H102" s="166"/>
      <c r="I102" s="167"/>
      <c r="J102" s="168">
        <f>J217</f>
        <v>0</v>
      </c>
      <c r="K102" s="164"/>
      <c r="L102" s="169"/>
    </row>
    <row r="103" spans="2:12" s="10" customFormat="1" ht="19.9" customHeight="1">
      <c r="B103" s="163"/>
      <c r="C103" s="164"/>
      <c r="D103" s="165" t="s">
        <v>98</v>
      </c>
      <c r="E103" s="166"/>
      <c r="F103" s="166"/>
      <c r="G103" s="166"/>
      <c r="H103" s="166"/>
      <c r="I103" s="167"/>
      <c r="J103" s="168">
        <f>J237</f>
        <v>0</v>
      </c>
      <c r="K103" s="164"/>
      <c r="L103" s="169"/>
    </row>
    <row r="104" spans="2:12" s="10" customFormat="1" ht="19.9" customHeight="1">
      <c r="B104" s="163"/>
      <c r="C104" s="164"/>
      <c r="D104" s="165" t="s">
        <v>99</v>
      </c>
      <c r="E104" s="166"/>
      <c r="F104" s="166"/>
      <c r="G104" s="166"/>
      <c r="H104" s="166"/>
      <c r="I104" s="167"/>
      <c r="J104" s="168">
        <f>J262</f>
        <v>0</v>
      </c>
      <c r="K104" s="164"/>
      <c r="L104" s="169"/>
    </row>
    <row r="105" spans="2:12" s="10" customFormat="1" ht="19.9" customHeight="1">
      <c r="B105" s="163"/>
      <c r="C105" s="164"/>
      <c r="D105" s="165" t="s">
        <v>100</v>
      </c>
      <c r="E105" s="166"/>
      <c r="F105" s="166"/>
      <c r="G105" s="166"/>
      <c r="H105" s="166"/>
      <c r="I105" s="167"/>
      <c r="J105" s="168">
        <f>J280</f>
        <v>0</v>
      </c>
      <c r="K105" s="164"/>
      <c r="L105" s="169"/>
    </row>
    <row r="106" spans="2:12" s="10" customFormat="1" ht="19.9" customHeight="1">
      <c r="B106" s="163"/>
      <c r="C106" s="164"/>
      <c r="D106" s="165" t="s">
        <v>101</v>
      </c>
      <c r="E106" s="166"/>
      <c r="F106" s="166"/>
      <c r="G106" s="166"/>
      <c r="H106" s="166"/>
      <c r="I106" s="167"/>
      <c r="J106" s="168">
        <f>J285</f>
        <v>0</v>
      </c>
      <c r="K106" s="164"/>
      <c r="L106" s="169"/>
    </row>
    <row r="107" spans="2:12" s="10" customFormat="1" ht="19.9" customHeight="1">
      <c r="B107" s="163"/>
      <c r="C107" s="164"/>
      <c r="D107" s="165" t="s">
        <v>102</v>
      </c>
      <c r="E107" s="166"/>
      <c r="F107" s="166"/>
      <c r="G107" s="166"/>
      <c r="H107" s="166"/>
      <c r="I107" s="167"/>
      <c r="J107" s="168">
        <f>J297</f>
        <v>0</v>
      </c>
      <c r="K107" s="164"/>
      <c r="L107" s="169"/>
    </row>
    <row r="108" spans="2:12" s="9" customFormat="1" ht="24.95" customHeight="1">
      <c r="B108" s="156"/>
      <c r="C108" s="157"/>
      <c r="D108" s="158" t="s">
        <v>103</v>
      </c>
      <c r="E108" s="159"/>
      <c r="F108" s="159"/>
      <c r="G108" s="159"/>
      <c r="H108" s="159"/>
      <c r="I108" s="160"/>
      <c r="J108" s="161">
        <f>J312</f>
        <v>0</v>
      </c>
      <c r="K108" s="157"/>
      <c r="L108" s="162"/>
    </row>
    <row r="109" spans="2:12" s="10" customFormat="1" ht="19.9" customHeight="1">
      <c r="B109" s="163"/>
      <c r="C109" s="164"/>
      <c r="D109" s="165" t="s">
        <v>104</v>
      </c>
      <c r="E109" s="166"/>
      <c r="F109" s="166"/>
      <c r="G109" s="166"/>
      <c r="H109" s="166"/>
      <c r="I109" s="167"/>
      <c r="J109" s="168">
        <f>J313</f>
        <v>0</v>
      </c>
      <c r="K109" s="164"/>
      <c r="L109" s="169"/>
    </row>
    <row r="110" spans="2:12" s="10" customFormat="1" ht="19.9" customHeight="1">
      <c r="B110" s="163"/>
      <c r="C110" s="164"/>
      <c r="D110" s="165" t="s">
        <v>105</v>
      </c>
      <c r="E110" s="166"/>
      <c r="F110" s="166"/>
      <c r="G110" s="166"/>
      <c r="H110" s="166"/>
      <c r="I110" s="167"/>
      <c r="J110" s="168">
        <f>J316</f>
        <v>0</v>
      </c>
      <c r="K110" s="164"/>
      <c r="L110" s="169"/>
    </row>
    <row r="111" spans="2:12" s="10" customFormat="1" ht="19.9" customHeight="1">
      <c r="B111" s="163"/>
      <c r="C111" s="164"/>
      <c r="D111" s="165" t="s">
        <v>106</v>
      </c>
      <c r="E111" s="166"/>
      <c r="F111" s="166"/>
      <c r="G111" s="166"/>
      <c r="H111" s="166"/>
      <c r="I111" s="167"/>
      <c r="J111" s="168">
        <f>J319</f>
        <v>0</v>
      </c>
      <c r="K111" s="164"/>
      <c r="L111" s="169"/>
    </row>
    <row r="112" spans="1:31" s="2" customFormat="1" ht="21.75" customHeight="1">
      <c r="A112" s="34"/>
      <c r="B112" s="35"/>
      <c r="C112" s="36"/>
      <c r="D112" s="36"/>
      <c r="E112" s="36"/>
      <c r="F112" s="36"/>
      <c r="G112" s="36"/>
      <c r="H112" s="36"/>
      <c r="I112" s="110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54"/>
      <c r="C113" s="55"/>
      <c r="D113" s="55"/>
      <c r="E113" s="55"/>
      <c r="F113" s="55"/>
      <c r="G113" s="55"/>
      <c r="H113" s="55"/>
      <c r="I113" s="147"/>
      <c r="J113" s="55"/>
      <c r="K113" s="55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7" spans="1:31" s="2" customFormat="1" ht="6.95" customHeight="1">
      <c r="A117" s="34"/>
      <c r="B117" s="56"/>
      <c r="C117" s="57"/>
      <c r="D117" s="57"/>
      <c r="E117" s="57"/>
      <c r="F117" s="57"/>
      <c r="G117" s="57"/>
      <c r="H117" s="57"/>
      <c r="I117" s="150"/>
      <c r="J117" s="57"/>
      <c r="K117" s="57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24.95" customHeight="1">
      <c r="A118" s="34"/>
      <c r="B118" s="35"/>
      <c r="C118" s="23" t="s">
        <v>107</v>
      </c>
      <c r="D118" s="36"/>
      <c r="E118" s="36"/>
      <c r="F118" s="36"/>
      <c r="G118" s="36"/>
      <c r="H118" s="36"/>
      <c r="I118" s="110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110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16</v>
      </c>
      <c r="D120" s="36"/>
      <c r="E120" s="36"/>
      <c r="F120" s="36"/>
      <c r="G120" s="36"/>
      <c r="H120" s="36"/>
      <c r="I120" s="110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6.5" customHeight="1">
      <c r="A121" s="34"/>
      <c r="B121" s="35"/>
      <c r="C121" s="36"/>
      <c r="D121" s="36"/>
      <c r="E121" s="321" t="str">
        <f>E7</f>
        <v>MDK - zádveří</v>
      </c>
      <c r="F121" s="350"/>
      <c r="G121" s="350"/>
      <c r="H121" s="350"/>
      <c r="I121" s="110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6.95" customHeight="1">
      <c r="A122" s="34"/>
      <c r="B122" s="35"/>
      <c r="C122" s="36"/>
      <c r="D122" s="36"/>
      <c r="E122" s="36"/>
      <c r="F122" s="36"/>
      <c r="G122" s="36"/>
      <c r="H122" s="36"/>
      <c r="I122" s="110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2" customHeight="1">
      <c r="A123" s="34"/>
      <c r="B123" s="35"/>
      <c r="C123" s="29" t="s">
        <v>20</v>
      </c>
      <c r="D123" s="36"/>
      <c r="E123" s="36"/>
      <c r="F123" s="27" t="str">
        <f>F10</f>
        <v>Sokolov, 5. Května 655</v>
      </c>
      <c r="G123" s="36"/>
      <c r="H123" s="36"/>
      <c r="I123" s="112" t="s">
        <v>22</v>
      </c>
      <c r="J123" s="66" t="str">
        <f>IF(J10="","",J10)</f>
        <v>11. 7. 2019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6.95" customHeight="1">
      <c r="A124" s="34"/>
      <c r="B124" s="35"/>
      <c r="C124" s="36"/>
      <c r="D124" s="36"/>
      <c r="E124" s="36"/>
      <c r="F124" s="36"/>
      <c r="G124" s="36"/>
      <c r="H124" s="36"/>
      <c r="I124" s="110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27.95" customHeight="1">
      <c r="A125" s="34"/>
      <c r="B125" s="35"/>
      <c r="C125" s="29" t="s">
        <v>24</v>
      </c>
      <c r="D125" s="36"/>
      <c r="E125" s="36"/>
      <c r="F125" s="27" t="str">
        <f>E13</f>
        <v>Město Sokolov</v>
      </c>
      <c r="G125" s="36"/>
      <c r="H125" s="36"/>
      <c r="I125" s="112" t="s">
        <v>30</v>
      </c>
      <c r="J125" s="32" t="str">
        <f>E19</f>
        <v>Ing. arch. Olga Růžičková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5.2" customHeight="1">
      <c r="A126" s="34"/>
      <c r="B126" s="35"/>
      <c r="C126" s="29" t="s">
        <v>28</v>
      </c>
      <c r="D126" s="36"/>
      <c r="E126" s="36"/>
      <c r="F126" s="27" t="str">
        <f>IF(E16="","",E16)</f>
        <v>Vyplň údaj</v>
      </c>
      <c r="G126" s="36"/>
      <c r="H126" s="36"/>
      <c r="I126" s="112" t="s">
        <v>33</v>
      </c>
      <c r="J126" s="32" t="str">
        <f>E22</f>
        <v>Michal Kubelka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0.35" customHeight="1">
      <c r="A127" s="34"/>
      <c r="B127" s="35"/>
      <c r="C127" s="36"/>
      <c r="D127" s="36"/>
      <c r="E127" s="36"/>
      <c r="F127" s="36"/>
      <c r="G127" s="36"/>
      <c r="H127" s="36"/>
      <c r="I127" s="110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11" customFormat="1" ht="29.25" customHeight="1">
      <c r="A128" s="170"/>
      <c r="B128" s="171"/>
      <c r="C128" s="172" t="s">
        <v>108</v>
      </c>
      <c r="D128" s="173" t="s">
        <v>61</v>
      </c>
      <c r="E128" s="173" t="s">
        <v>57</v>
      </c>
      <c r="F128" s="173" t="s">
        <v>58</v>
      </c>
      <c r="G128" s="173" t="s">
        <v>109</v>
      </c>
      <c r="H128" s="173" t="s">
        <v>110</v>
      </c>
      <c r="I128" s="174" t="s">
        <v>111</v>
      </c>
      <c r="J128" s="175" t="s">
        <v>87</v>
      </c>
      <c r="K128" s="176" t="s">
        <v>112</v>
      </c>
      <c r="L128" s="177"/>
      <c r="M128" s="75" t="s">
        <v>1</v>
      </c>
      <c r="N128" s="76" t="s">
        <v>40</v>
      </c>
      <c r="O128" s="76" t="s">
        <v>113</v>
      </c>
      <c r="P128" s="76" t="s">
        <v>114</v>
      </c>
      <c r="Q128" s="76" t="s">
        <v>115</v>
      </c>
      <c r="R128" s="76" t="s">
        <v>116</v>
      </c>
      <c r="S128" s="76" t="s">
        <v>117</v>
      </c>
      <c r="T128" s="77" t="s">
        <v>118</v>
      </c>
      <c r="U128" s="170"/>
      <c r="V128" s="170"/>
      <c r="W128" s="170"/>
      <c r="X128" s="170"/>
      <c r="Y128" s="170"/>
      <c r="Z128" s="170"/>
      <c r="AA128" s="170"/>
      <c r="AB128" s="170"/>
      <c r="AC128" s="170"/>
      <c r="AD128" s="170"/>
      <c r="AE128" s="170"/>
    </row>
    <row r="129" spans="1:63" s="2" customFormat="1" ht="22.9" customHeight="1">
      <c r="A129" s="34"/>
      <c r="B129" s="35"/>
      <c r="C129" s="82" t="s">
        <v>119</v>
      </c>
      <c r="D129" s="36"/>
      <c r="E129" s="36"/>
      <c r="F129" s="36"/>
      <c r="G129" s="36"/>
      <c r="H129" s="36"/>
      <c r="I129" s="110"/>
      <c r="J129" s="178">
        <f>BK129</f>
        <v>0</v>
      </c>
      <c r="K129" s="36"/>
      <c r="L129" s="39"/>
      <c r="M129" s="78"/>
      <c r="N129" s="179"/>
      <c r="O129" s="79"/>
      <c r="P129" s="180">
        <f>P130+P185+P312</f>
        <v>0</v>
      </c>
      <c r="Q129" s="79"/>
      <c r="R129" s="180">
        <f>R130+R185+R312</f>
        <v>2.1217498800000003</v>
      </c>
      <c r="S129" s="79"/>
      <c r="T129" s="181">
        <f>T130+T185+T312</f>
        <v>2.5714684500000002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75</v>
      </c>
      <c r="AU129" s="17" t="s">
        <v>89</v>
      </c>
      <c r="BK129" s="182">
        <f>BK130+BK185+BK312</f>
        <v>0</v>
      </c>
    </row>
    <row r="130" spans="2:63" s="12" customFormat="1" ht="25.9" customHeight="1">
      <c r="B130" s="183"/>
      <c r="C130" s="184"/>
      <c r="D130" s="185" t="s">
        <v>75</v>
      </c>
      <c r="E130" s="186" t="s">
        <v>120</v>
      </c>
      <c r="F130" s="186" t="s">
        <v>121</v>
      </c>
      <c r="G130" s="184"/>
      <c r="H130" s="184"/>
      <c r="I130" s="187"/>
      <c r="J130" s="188">
        <f>BK130</f>
        <v>0</v>
      </c>
      <c r="K130" s="184"/>
      <c r="L130" s="189"/>
      <c r="M130" s="190"/>
      <c r="N130" s="191"/>
      <c r="O130" s="191"/>
      <c r="P130" s="192">
        <f>P131+P159+P173</f>
        <v>0</v>
      </c>
      <c r="Q130" s="191"/>
      <c r="R130" s="192">
        <f>R131+R159+R173</f>
        <v>0.6326682200000001</v>
      </c>
      <c r="S130" s="191"/>
      <c r="T130" s="193">
        <f>T131+T159+T173</f>
        <v>1.44</v>
      </c>
      <c r="AR130" s="194" t="s">
        <v>81</v>
      </c>
      <c r="AT130" s="195" t="s">
        <v>75</v>
      </c>
      <c r="AU130" s="195" t="s">
        <v>76</v>
      </c>
      <c r="AY130" s="194" t="s">
        <v>122</v>
      </c>
      <c r="BK130" s="196">
        <f>BK131+BK159+BK173</f>
        <v>0</v>
      </c>
    </row>
    <row r="131" spans="2:63" s="12" customFormat="1" ht="22.9" customHeight="1">
      <c r="B131" s="183"/>
      <c r="C131" s="184"/>
      <c r="D131" s="185" t="s">
        <v>75</v>
      </c>
      <c r="E131" s="197" t="s">
        <v>123</v>
      </c>
      <c r="F131" s="197" t="s">
        <v>124</v>
      </c>
      <c r="G131" s="184"/>
      <c r="H131" s="184"/>
      <c r="I131" s="187"/>
      <c r="J131" s="198">
        <f>BK131</f>
        <v>0</v>
      </c>
      <c r="K131" s="184"/>
      <c r="L131" s="189"/>
      <c r="M131" s="190"/>
      <c r="N131" s="191"/>
      <c r="O131" s="191"/>
      <c r="P131" s="192">
        <f>SUM(P132:P158)</f>
        <v>0</v>
      </c>
      <c r="Q131" s="191"/>
      <c r="R131" s="192">
        <f>SUM(R132:R158)</f>
        <v>0.6127247200000001</v>
      </c>
      <c r="S131" s="191"/>
      <c r="T131" s="193">
        <f>SUM(T132:T158)</f>
        <v>0</v>
      </c>
      <c r="AR131" s="194" t="s">
        <v>81</v>
      </c>
      <c r="AT131" s="195" t="s">
        <v>75</v>
      </c>
      <c r="AU131" s="195" t="s">
        <v>81</v>
      </c>
      <c r="AY131" s="194" t="s">
        <v>122</v>
      </c>
      <c r="BK131" s="196">
        <f>SUM(BK132:BK158)</f>
        <v>0</v>
      </c>
    </row>
    <row r="132" spans="1:65" s="2" customFormat="1" ht="16.5" customHeight="1">
      <c r="A132" s="34"/>
      <c r="B132" s="35"/>
      <c r="C132" s="199" t="s">
        <v>81</v>
      </c>
      <c r="D132" s="199" t="s">
        <v>125</v>
      </c>
      <c r="E132" s="200" t="s">
        <v>126</v>
      </c>
      <c r="F132" s="201" t="s">
        <v>127</v>
      </c>
      <c r="G132" s="202" t="s">
        <v>128</v>
      </c>
      <c r="H132" s="203">
        <v>79.774</v>
      </c>
      <c r="I132" s="204"/>
      <c r="J132" s="205">
        <f>ROUND(I132*H132,2)</f>
        <v>0</v>
      </c>
      <c r="K132" s="206"/>
      <c r="L132" s="39"/>
      <c r="M132" s="207" t="s">
        <v>1</v>
      </c>
      <c r="N132" s="208" t="s">
        <v>41</v>
      </c>
      <c r="O132" s="71"/>
      <c r="P132" s="209">
        <f>O132*H132</f>
        <v>0</v>
      </c>
      <c r="Q132" s="209">
        <v>0</v>
      </c>
      <c r="R132" s="209">
        <f>Q132*H132</f>
        <v>0</v>
      </c>
      <c r="S132" s="209">
        <v>0</v>
      </c>
      <c r="T132" s="210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11" t="s">
        <v>129</v>
      </c>
      <c r="AT132" s="211" t="s">
        <v>125</v>
      </c>
      <c r="AU132" s="211" t="s">
        <v>83</v>
      </c>
      <c r="AY132" s="17" t="s">
        <v>122</v>
      </c>
      <c r="BE132" s="212">
        <f>IF(N132="základní",J132,0)</f>
        <v>0</v>
      </c>
      <c r="BF132" s="212">
        <f>IF(N132="snížená",J132,0)</f>
        <v>0</v>
      </c>
      <c r="BG132" s="212">
        <f>IF(N132="zákl. přenesená",J132,0)</f>
        <v>0</v>
      </c>
      <c r="BH132" s="212">
        <f>IF(N132="sníž. přenesená",J132,0)</f>
        <v>0</v>
      </c>
      <c r="BI132" s="212">
        <f>IF(N132="nulová",J132,0)</f>
        <v>0</v>
      </c>
      <c r="BJ132" s="17" t="s">
        <v>81</v>
      </c>
      <c r="BK132" s="212">
        <f>ROUND(I132*H132,2)</f>
        <v>0</v>
      </c>
      <c r="BL132" s="17" t="s">
        <v>129</v>
      </c>
      <c r="BM132" s="211" t="s">
        <v>130</v>
      </c>
    </row>
    <row r="133" spans="1:47" s="2" customFormat="1" ht="19.5">
      <c r="A133" s="34"/>
      <c r="B133" s="35"/>
      <c r="C133" s="36"/>
      <c r="D133" s="213" t="s">
        <v>131</v>
      </c>
      <c r="E133" s="36"/>
      <c r="F133" s="214" t="s">
        <v>132</v>
      </c>
      <c r="G133" s="36"/>
      <c r="H133" s="36"/>
      <c r="I133" s="110"/>
      <c r="J133" s="36"/>
      <c r="K133" s="36"/>
      <c r="L133" s="39"/>
      <c r="M133" s="215"/>
      <c r="N133" s="216"/>
      <c r="O133" s="71"/>
      <c r="P133" s="71"/>
      <c r="Q133" s="71"/>
      <c r="R133" s="71"/>
      <c r="S133" s="71"/>
      <c r="T133" s="72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131</v>
      </c>
      <c r="AU133" s="17" t="s">
        <v>83</v>
      </c>
    </row>
    <row r="134" spans="2:51" s="13" customFormat="1" ht="12">
      <c r="B134" s="217"/>
      <c r="C134" s="218"/>
      <c r="D134" s="213" t="s">
        <v>133</v>
      </c>
      <c r="E134" s="219" t="s">
        <v>1</v>
      </c>
      <c r="F134" s="220" t="s">
        <v>134</v>
      </c>
      <c r="G134" s="218"/>
      <c r="H134" s="221">
        <v>75.144</v>
      </c>
      <c r="I134" s="222"/>
      <c r="J134" s="218"/>
      <c r="K134" s="218"/>
      <c r="L134" s="223"/>
      <c r="M134" s="224"/>
      <c r="N134" s="225"/>
      <c r="O134" s="225"/>
      <c r="P134" s="225"/>
      <c r="Q134" s="225"/>
      <c r="R134" s="225"/>
      <c r="S134" s="225"/>
      <c r="T134" s="226"/>
      <c r="AT134" s="227" t="s">
        <v>133</v>
      </c>
      <c r="AU134" s="227" t="s">
        <v>83</v>
      </c>
      <c r="AV134" s="13" t="s">
        <v>83</v>
      </c>
      <c r="AW134" s="13" t="s">
        <v>32</v>
      </c>
      <c r="AX134" s="13" t="s">
        <v>76</v>
      </c>
      <c r="AY134" s="227" t="s">
        <v>122</v>
      </c>
    </row>
    <row r="135" spans="2:51" s="13" customFormat="1" ht="12">
      <c r="B135" s="217"/>
      <c r="C135" s="218"/>
      <c r="D135" s="213" t="s">
        <v>133</v>
      </c>
      <c r="E135" s="219" t="s">
        <v>1</v>
      </c>
      <c r="F135" s="220" t="s">
        <v>135</v>
      </c>
      <c r="G135" s="218"/>
      <c r="H135" s="221">
        <v>0.84</v>
      </c>
      <c r="I135" s="222"/>
      <c r="J135" s="218"/>
      <c r="K135" s="218"/>
      <c r="L135" s="223"/>
      <c r="M135" s="224"/>
      <c r="N135" s="225"/>
      <c r="O135" s="225"/>
      <c r="P135" s="225"/>
      <c r="Q135" s="225"/>
      <c r="R135" s="225"/>
      <c r="S135" s="225"/>
      <c r="T135" s="226"/>
      <c r="AT135" s="227" t="s">
        <v>133</v>
      </c>
      <c r="AU135" s="227" t="s">
        <v>83</v>
      </c>
      <c r="AV135" s="13" t="s">
        <v>83</v>
      </c>
      <c r="AW135" s="13" t="s">
        <v>32</v>
      </c>
      <c r="AX135" s="13" t="s">
        <v>76</v>
      </c>
      <c r="AY135" s="227" t="s">
        <v>122</v>
      </c>
    </row>
    <row r="136" spans="2:51" s="13" customFormat="1" ht="12">
      <c r="B136" s="217"/>
      <c r="C136" s="218"/>
      <c r="D136" s="213" t="s">
        <v>133</v>
      </c>
      <c r="E136" s="219" t="s">
        <v>1</v>
      </c>
      <c r="F136" s="220" t="s">
        <v>136</v>
      </c>
      <c r="G136" s="218"/>
      <c r="H136" s="221">
        <v>0.345</v>
      </c>
      <c r="I136" s="222"/>
      <c r="J136" s="218"/>
      <c r="K136" s="218"/>
      <c r="L136" s="223"/>
      <c r="M136" s="224"/>
      <c r="N136" s="225"/>
      <c r="O136" s="225"/>
      <c r="P136" s="225"/>
      <c r="Q136" s="225"/>
      <c r="R136" s="225"/>
      <c r="S136" s="225"/>
      <c r="T136" s="226"/>
      <c r="AT136" s="227" t="s">
        <v>133</v>
      </c>
      <c r="AU136" s="227" t="s">
        <v>83</v>
      </c>
      <c r="AV136" s="13" t="s">
        <v>83</v>
      </c>
      <c r="AW136" s="13" t="s">
        <v>32</v>
      </c>
      <c r="AX136" s="13" t="s">
        <v>76</v>
      </c>
      <c r="AY136" s="227" t="s">
        <v>122</v>
      </c>
    </row>
    <row r="137" spans="2:51" s="13" customFormat="1" ht="12">
      <c r="B137" s="217"/>
      <c r="C137" s="218"/>
      <c r="D137" s="213" t="s">
        <v>133</v>
      </c>
      <c r="E137" s="219" t="s">
        <v>1</v>
      </c>
      <c r="F137" s="220" t="s">
        <v>137</v>
      </c>
      <c r="G137" s="218"/>
      <c r="H137" s="221">
        <v>3.445</v>
      </c>
      <c r="I137" s="222"/>
      <c r="J137" s="218"/>
      <c r="K137" s="218"/>
      <c r="L137" s="223"/>
      <c r="M137" s="224"/>
      <c r="N137" s="225"/>
      <c r="O137" s="225"/>
      <c r="P137" s="225"/>
      <c r="Q137" s="225"/>
      <c r="R137" s="225"/>
      <c r="S137" s="225"/>
      <c r="T137" s="226"/>
      <c r="AT137" s="227" t="s">
        <v>133</v>
      </c>
      <c r="AU137" s="227" t="s">
        <v>83</v>
      </c>
      <c r="AV137" s="13" t="s">
        <v>83</v>
      </c>
      <c r="AW137" s="13" t="s">
        <v>32</v>
      </c>
      <c r="AX137" s="13" t="s">
        <v>76</v>
      </c>
      <c r="AY137" s="227" t="s">
        <v>122</v>
      </c>
    </row>
    <row r="138" spans="2:51" s="14" customFormat="1" ht="12">
      <c r="B138" s="228"/>
      <c r="C138" s="229"/>
      <c r="D138" s="213" t="s">
        <v>133</v>
      </c>
      <c r="E138" s="230" t="s">
        <v>1</v>
      </c>
      <c r="F138" s="231" t="s">
        <v>138</v>
      </c>
      <c r="G138" s="229"/>
      <c r="H138" s="232">
        <v>79.774</v>
      </c>
      <c r="I138" s="233"/>
      <c r="J138" s="229"/>
      <c r="K138" s="229"/>
      <c r="L138" s="234"/>
      <c r="M138" s="235"/>
      <c r="N138" s="236"/>
      <c r="O138" s="236"/>
      <c r="P138" s="236"/>
      <c r="Q138" s="236"/>
      <c r="R138" s="236"/>
      <c r="S138" s="236"/>
      <c r="T138" s="237"/>
      <c r="AT138" s="238" t="s">
        <v>133</v>
      </c>
      <c r="AU138" s="238" t="s">
        <v>83</v>
      </c>
      <c r="AV138" s="14" t="s">
        <v>129</v>
      </c>
      <c r="AW138" s="14" t="s">
        <v>32</v>
      </c>
      <c r="AX138" s="14" t="s">
        <v>81</v>
      </c>
      <c r="AY138" s="238" t="s">
        <v>122</v>
      </c>
    </row>
    <row r="139" spans="1:65" s="2" customFormat="1" ht="24" customHeight="1">
      <c r="A139" s="34"/>
      <c r="B139" s="35"/>
      <c r="C139" s="199" t="s">
        <v>83</v>
      </c>
      <c r="D139" s="199" t="s">
        <v>125</v>
      </c>
      <c r="E139" s="200" t="s">
        <v>139</v>
      </c>
      <c r="F139" s="201" t="s">
        <v>140</v>
      </c>
      <c r="G139" s="202" t="s">
        <v>128</v>
      </c>
      <c r="H139" s="203">
        <v>99.094</v>
      </c>
      <c r="I139" s="204"/>
      <c r="J139" s="205">
        <f>ROUND(I139*H139,2)</f>
        <v>0</v>
      </c>
      <c r="K139" s="206"/>
      <c r="L139" s="39"/>
      <c r="M139" s="207" t="s">
        <v>1</v>
      </c>
      <c r="N139" s="208" t="s">
        <v>41</v>
      </c>
      <c r="O139" s="71"/>
      <c r="P139" s="209">
        <f>O139*H139</f>
        <v>0</v>
      </c>
      <c r="Q139" s="209">
        <v>0</v>
      </c>
      <c r="R139" s="209">
        <f>Q139*H139</f>
        <v>0</v>
      </c>
      <c r="S139" s="209">
        <v>0</v>
      </c>
      <c r="T139" s="210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11" t="s">
        <v>129</v>
      </c>
      <c r="AT139" s="211" t="s">
        <v>125</v>
      </c>
      <c r="AU139" s="211" t="s">
        <v>83</v>
      </c>
      <c r="AY139" s="17" t="s">
        <v>122</v>
      </c>
      <c r="BE139" s="212">
        <f>IF(N139="základní",J139,0)</f>
        <v>0</v>
      </c>
      <c r="BF139" s="212">
        <f>IF(N139="snížená",J139,0)</f>
        <v>0</v>
      </c>
      <c r="BG139" s="212">
        <f>IF(N139="zákl. přenesená",J139,0)</f>
        <v>0</v>
      </c>
      <c r="BH139" s="212">
        <f>IF(N139="sníž. přenesená",J139,0)</f>
        <v>0</v>
      </c>
      <c r="BI139" s="212">
        <f>IF(N139="nulová",J139,0)</f>
        <v>0</v>
      </c>
      <c r="BJ139" s="17" t="s">
        <v>81</v>
      </c>
      <c r="BK139" s="212">
        <f>ROUND(I139*H139,2)</f>
        <v>0</v>
      </c>
      <c r="BL139" s="17" t="s">
        <v>129</v>
      </c>
      <c r="BM139" s="211" t="s">
        <v>141</v>
      </c>
    </row>
    <row r="140" spans="1:47" s="2" customFormat="1" ht="19.5">
      <c r="A140" s="34"/>
      <c r="B140" s="35"/>
      <c r="C140" s="36"/>
      <c r="D140" s="213" t="s">
        <v>131</v>
      </c>
      <c r="E140" s="36"/>
      <c r="F140" s="214" t="s">
        <v>142</v>
      </c>
      <c r="G140" s="36"/>
      <c r="H140" s="36"/>
      <c r="I140" s="110"/>
      <c r="J140" s="36"/>
      <c r="K140" s="36"/>
      <c r="L140" s="39"/>
      <c r="M140" s="215"/>
      <c r="N140" s="216"/>
      <c r="O140" s="71"/>
      <c r="P140" s="71"/>
      <c r="Q140" s="71"/>
      <c r="R140" s="71"/>
      <c r="S140" s="71"/>
      <c r="T140" s="72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131</v>
      </c>
      <c r="AU140" s="17" t="s">
        <v>83</v>
      </c>
    </row>
    <row r="141" spans="2:51" s="13" customFormat="1" ht="12">
      <c r="B141" s="217"/>
      <c r="C141" s="218"/>
      <c r="D141" s="213" t="s">
        <v>133</v>
      </c>
      <c r="E141" s="219" t="s">
        <v>1</v>
      </c>
      <c r="F141" s="220" t="s">
        <v>143</v>
      </c>
      <c r="G141" s="218"/>
      <c r="H141" s="221">
        <v>12.919</v>
      </c>
      <c r="I141" s="222"/>
      <c r="J141" s="218"/>
      <c r="K141" s="218"/>
      <c r="L141" s="223"/>
      <c r="M141" s="224"/>
      <c r="N141" s="225"/>
      <c r="O141" s="225"/>
      <c r="P141" s="225"/>
      <c r="Q141" s="225"/>
      <c r="R141" s="225"/>
      <c r="S141" s="225"/>
      <c r="T141" s="226"/>
      <c r="AT141" s="227" t="s">
        <v>133</v>
      </c>
      <c r="AU141" s="227" t="s">
        <v>83</v>
      </c>
      <c r="AV141" s="13" t="s">
        <v>83</v>
      </c>
      <c r="AW141" s="13" t="s">
        <v>32</v>
      </c>
      <c r="AX141" s="13" t="s">
        <v>76</v>
      </c>
      <c r="AY141" s="227" t="s">
        <v>122</v>
      </c>
    </row>
    <row r="142" spans="2:51" s="13" customFormat="1" ht="12">
      <c r="B142" s="217"/>
      <c r="C142" s="218"/>
      <c r="D142" s="213" t="s">
        <v>133</v>
      </c>
      <c r="E142" s="219" t="s">
        <v>1</v>
      </c>
      <c r="F142" s="220" t="s">
        <v>144</v>
      </c>
      <c r="G142" s="218"/>
      <c r="H142" s="221">
        <v>63.675</v>
      </c>
      <c r="I142" s="222"/>
      <c r="J142" s="218"/>
      <c r="K142" s="218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133</v>
      </c>
      <c r="AU142" s="227" t="s">
        <v>83</v>
      </c>
      <c r="AV142" s="13" t="s">
        <v>83</v>
      </c>
      <c r="AW142" s="13" t="s">
        <v>32</v>
      </c>
      <c r="AX142" s="13" t="s">
        <v>76</v>
      </c>
      <c r="AY142" s="227" t="s">
        <v>122</v>
      </c>
    </row>
    <row r="143" spans="2:51" s="13" customFormat="1" ht="12">
      <c r="B143" s="217"/>
      <c r="C143" s="218"/>
      <c r="D143" s="213" t="s">
        <v>133</v>
      </c>
      <c r="E143" s="219" t="s">
        <v>1</v>
      </c>
      <c r="F143" s="220" t="s">
        <v>145</v>
      </c>
      <c r="G143" s="218"/>
      <c r="H143" s="221">
        <v>22.5</v>
      </c>
      <c r="I143" s="222"/>
      <c r="J143" s="218"/>
      <c r="K143" s="218"/>
      <c r="L143" s="223"/>
      <c r="M143" s="224"/>
      <c r="N143" s="225"/>
      <c r="O143" s="225"/>
      <c r="P143" s="225"/>
      <c r="Q143" s="225"/>
      <c r="R143" s="225"/>
      <c r="S143" s="225"/>
      <c r="T143" s="226"/>
      <c r="AT143" s="227" t="s">
        <v>133</v>
      </c>
      <c r="AU143" s="227" t="s">
        <v>83</v>
      </c>
      <c r="AV143" s="13" t="s">
        <v>83</v>
      </c>
      <c r="AW143" s="13" t="s">
        <v>32</v>
      </c>
      <c r="AX143" s="13" t="s">
        <v>76</v>
      </c>
      <c r="AY143" s="227" t="s">
        <v>122</v>
      </c>
    </row>
    <row r="144" spans="2:51" s="14" customFormat="1" ht="12">
      <c r="B144" s="228"/>
      <c r="C144" s="229"/>
      <c r="D144" s="213" t="s">
        <v>133</v>
      </c>
      <c r="E144" s="230" t="s">
        <v>1</v>
      </c>
      <c r="F144" s="231" t="s">
        <v>138</v>
      </c>
      <c r="G144" s="229"/>
      <c r="H144" s="232">
        <v>99.094</v>
      </c>
      <c r="I144" s="233"/>
      <c r="J144" s="229"/>
      <c r="K144" s="229"/>
      <c r="L144" s="234"/>
      <c r="M144" s="235"/>
      <c r="N144" s="236"/>
      <c r="O144" s="236"/>
      <c r="P144" s="236"/>
      <c r="Q144" s="236"/>
      <c r="R144" s="236"/>
      <c r="S144" s="236"/>
      <c r="T144" s="237"/>
      <c r="AT144" s="238" t="s">
        <v>133</v>
      </c>
      <c r="AU144" s="238" t="s">
        <v>83</v>
      </c>
      <c r="AV144" s="14" t="s">
        <v>129</v>
      </c>
      <c r="AW144" s="14" t="s">
        <v>32</v>
      </c>
      <c r="AX144" s="14" t="s">
        <v>81</v>
      </c>
      <c r="AY144" s="238" t="s">
        <v>122</v>
      </c>
    </row>
    <row r="145" spans="1:65" s="2" customFormat="1" ht="24" customHeight="1">
      <c r="A145" s="34"/>
      <c r="B145" s="35"/>
      <c r="C145" s="199" t="s">
        <v>146</v>
      </c>
      <c r="D145" s="199" t="s">
        <v>125</v>
      </c>
      <c r="E145" s="200" t="s">
        <v>147</v>
      </c>
      <c r="F145" s="201" t="s">
        <v>148</v>
      </c>
      <c r="G145" s="202" t="s">
        <v>128</v>
      </c>
      <c r="H145" s="203">
        <v>6.198</v>
      </c>
      <c r="I145" s="204"/>
      <c r="J145" s="205">
        <f>ROUND(I145*H145,2)</f>
        <v>0</v>
      </c>
      <c r="K145" s="206"/>
      <c r="L145" s="39"/>
      <c r="M145" s="207" t="s">
        <v>1</v>
      </c>
      <c r="N145" s="208" t="s">
        <v>41</v>
      </c>
      <c r="O145" s="71"/>
      <c r="P145" s="209">
        <f>O145*H145</f>
        <v>0</v>
      </c>
      <c r="Q145" s="209">
        <v>0.025</v>
      </c>
      <c r="R145" s="209">
        <f>Q145*H145</f>
        <v>0.15495000000000003</v>
      </c>
      <c r="S145" s="209">
        <v>0</v>
      </c>
      <c r="T145" s="210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11" t="s">
        <v>129</v>
      </c>
      <c r="AT145" s="211" t="s">
        <v>125</v>
      </c>
      <c r="AU145" s="211" t="s">
        <v>83</v>
      </c>
      <c r="AY145" s="17" t="s">
        <v>122</v>
      </c>
      <c r="BE145" s="212">
        <f>IF(N145="základní",J145,0)</f>
        <v>0</v>
      </c>
      <c r="BF145" s="212">
        <f>IF(N145="snížená",J145,0)</f>
        <v>0</v>
      </c>
      <c r="BG145" s="212">
        <f>IF(N145="zákl. přenesená",J145,0)</f>
        <v>0</v>
      </c>
      <c r="BH145" s="212">
        <f>IF(N145="sníž. přenesená",J145,0)</f>
        <v>0</v>
      </c>
      <c r="BI145" s="212">
        <f>IF(N145="nulová",J145,0)</f>
        <v>0</v>
      </c>
      <c r="BJ145" s="17" t="s">
        <v>81</v>
      </c>
      <c r="BK145" s="212">
        <f>ROUND(I145*H145,2)</f>
        <v>0</v>
      </c>
      <c r="BL145" s="17" t="s">
        <v>129</v>
      </c>
      <c r="BM145" s="211" t="s">
        <v>149</v>
      </c>
    </row>
    <row r="146" spans="1:47" s="2" customFormat="1" ht="29.25">
      <c r="A146" s="34"/>
      <c r="B146" s="35"/>
      <c r="C146" s="36"/>
      <c r="D146" s="213" t="s">
        <v>131</v>
      </c>
      <c r="E146" s="36"/>
      <c r="F146" s="214" t="s">
        <v>150</v>
      </c>
      <c r="G146" s="36"/>
      <c r="H146" s="36"/>
      <c r="I146" s="110"/>
      <c r="J146" s="36"/>
      <c r="K146" s="36"/>
      <c r="L146" s="39"/>
      <c r="M146" s="215"/>
      <c r="N146" s="216"/>
      <c r="O146" s="71"/>
      <c r="P146" s="71"/>
      <c r="Q146" s="71"/>
      <c r="R146" s="71"/>
      <c r="S146" s="71"/>
      <c r="T146" s="72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131</v>
      </c>
      <c r="AU146" s="17" t="s">
        <v>83</v>
      </c>
    </row>
    <row r="147" spans="2:51" s="15" customFormat="1" ht="12">
      <c r="B147" s="239"/>
      <c r="C147" s="240"/>
      <c r="D147" s="213" t="s">
        <v>133</v>
      </c>
      <c r="E147" s="241" t="s">
        <v>1</v>
      </c>
      <c r="F147" s="242" t="s">
        <v>151</v>
      </c>
      <c r="G147" s="240"/>
      <c r="H147" s="241" t="s">
        <v>1</v>
      </c>
      <c r="I147" s="243"/>
      <c r="J147" s="240"/>
      <c r="K147" s="240"/>
      <c r="L147" s="244"/>
      <c r="M147" s="245"/>
      <c r="N147" s="246"/>
      <c r="O147" s="246"/>
      <c r="P147" s="246"/>
      <c r="Q147" s="246"/>
      <c r="R147" s="246"/>
      <c r="S147" s="246"/>
      <c r="T147" s="247"/>
      <c r="AT147" s="248" t="s">
        <v>133</v>
      </c>
      <c r="AU147" s="248" t="s">
        <v>83</v>
      </c>
      <c r="AV147" s="15" t="s">
        <v>81</v>
      </c>
      <c r="AW147" s="15" t="s">
        <v>32</v>
      </c>
      <c r="AX147" s="15" t="s">
        <v>76</v>
      </c>
      <c r="AY147" s="248" t="s">
        <v>122</v>
      </c>
    </row>
    <row r="148" spans="2:51" s="13" customFormat="1" ht="12">
      <c r="B148" s="217"/>
      <c r="C148" s="218"/>
      <c r="D148" s="213" t="s">
        <v>133</v>
      </c>
      <c r="E148" s="219" t="s">
        <v>1</v>
      </c>
      <c r="F148" s="220" t="s">
        <v>152</v>
      </c>
      <c r="G148" s="218"/>
      <c r="H148" s="221">
        <v>6.198</v>
      </c>
      <c r="I148" s="222"/>
      <c r="J148" s="218"/>
      <c r="K148" s="218"/>
      <c r="L148" s="223"/>
      <c r="M148" s="224"/>
      <c r="N148" s="225"/>
      <c r="O148" s="225"/>
      <c r="P148" s="225"/>
      <c r="Q148" s="225"/>
      <c r="R148" s="225"/>
      <c r="S148" s="225"/>
      <c r="T148" s="226"/>
      <c r="AT148" s="227" t="s">
        <v>133</v>
      </c>
      <c r="AU148" s="227" t="s">
        <v>83</v>
      </c>
      <c r="AV148" s="13" t="s">
        <v>83</v>
      </c>
      <c r="AW148" s="13" t="s">
        <v>32</v>
      </c>
      <c r="AX148" s="13" t="s">
        <v>81</v>
      </c>
      <c r="AY148" s="227" t="s">
        <v>122</v>
      </c>
    </row>
    <row r="149" spans="1:65" s="2" customFormat="1" ht="24" customHeight="1">
      <c r="A149" s="34"/>
      <c r="B149" s="35"/>
      <c r="C149" s="199" t="s">
        <v>129</v>
      </c>
      <c r="D149" s="199" t="s">
        <v>125</v>
      </c>
      <c r="E149" s="200" t="s">
        <v>153</v>
      </c>
      <c r="F149" s="201" t="s">
        <v>154</v>
      </c>
      <c r="G149" s="202" t="s">
        <v>128</v>
      </c>
      <c r="H149" s="203">
        <v>20.744</v>
      </c>
      <c r="I149" s="204"/>
      <c r="J149" s="205">
        <f>ROUND(I149*H149,2)</f>
        <v>0</v>
      </c>
      <c r="K149" s="206"/>
      <c r="L149" s="39"/>
      <c r="M149" s="207" t="s">
        <v>1</v>
      </c>
      <c r="N149" s="208" t="s">
        <v>41</v>
      </c>
      <c r="O149" s="71"/>
      <c r="P149" s="209">
        <f>O149*H149</f>
        <v>0</v>
      </c>
      <c r="Q149" s="209">
        <v>0.01838</v>
      </c>
      <c r="R149" s="209">
        <f>Q149*H149</f>
        <v>0.38127472</v>
      </c>
      <c r="S149" s="209">
        <v>0</v>
      </c>
      <c r="T149" s="210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11" t="s">
        <v>129</v>
      </c>
      <c r="AT149" s="211" t="s">
        <v>125</v>
      </c>
      <c r="AU149" s="211" t="s">
        <v>83</v>
      </c>
      <c r="AY149" s="17" t="s">
        <v>122</v>
      </c>
      <c r="BE149" s="212">
        <f>IF(N149="základní",J149,0)</f>
        <v>0</v>
      </c>
      <c r="BF149" s="212">
        <f>IF(N149="snížená",J149,0)</f>
        <v>0</v>
      </c>
      <c r="BG149" s="212">
        <f>IF(N149="zákl. přenesená",J149,0)</f>
        <v>0</v>
      </c>
      <c r="BH149" s="212">
        <f>IF(N149="sníž. přenesená",J149,0)</f>
        <v>0</v>
      </c>
      <c r="BI149" s="212">
        <f>IF(N149="nulová",J149,0)</f>
        <v>0</v>
      </c>
      <c r="BJ149" s="17" t="s">
        <v>81</v>
      </c>
      <c r="BK149" s="212">
        <f>ROUND(I149*H149,2)</f>
        <v>0</v>
      </c>
      <c r="BL149" s="17" t="s">
        <v>129</v>
      </c>
      <c r="BM149" s="211" t="s">
        <v>155</v>
      </c>
    </row>
    <row r="150" spans="1:47" s="2" customFormat="1" ht="29.25">
      <c r="A150" s="34"/>
      <c r="B150" s="35"/>
      <c r="C150" s="36"/>
      <c r="D150" s="213" t="s">
        <v>131</v>
      </c>
      <c r="E150" s="36"/>
      <c r="F150" s="214" t="s">
        <v>156</v>
      </c>
      <c r="G150" s="36"/>
      <c r="H150" s="36"/>
      <c r="I150" s="110"/>
      <c r="J150" s="36"/>
      <c r="K150" s="36"/>
      <c r="L150" s="39"/>
      <c r="M150" s="215"/>
      <c r="N150" s="216"/>
      <c r="O150" s="71"/>
      <c r="P150" s="71"/>
      <c r="Q150" s="71"/>
      <c r="R150" s="71"/>
      <c r="S150" s="71"/>
      <c r="T150" s="72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131</v>
      </c>
      <c r="AU150" s="17" t="s">
        <v>83</v>
      </c>
    </row>
    <row r="151" spans="2:51" s="15" customFormat="1" ht="12">
      <c r="B151" s="239"/>
      <c r="C151" s="240"/>
      <c r="D151" s="213" t="s">
        <v>133</v>
      </c>
      <c r="E151" s="241" t="s">
        <v>1</v>
      </c>
      <c r="F151" s="242" t="s">
        <v>157</v>
      </c>
      <c r="G151" s="240"/>
      <c r="H151" s="241" t="s">
        <v>1</v>
      </c>
      <c r="I151" s="243"/>
      <c r="J151" s="240"/>
      <c r="K151" s="240"/>
      <c r="L151" s="244"/>
      <c r="M151" s="245"/>
      <c r="N151" s="246"/>
      <c r="O151" s="246"/>
      <c r="P151" s="246"/>
      <c r="Q151" s="246"/>
      <c r="R151" s="246"/>
      <c r="S151" s="246"/>
      <c r="T151" s="247"/>
      <c r="AT151" s="248" t="s">
        <v>133</v>
      </c>
      <c r="AU151" s="248" t="s">
        <v>83</v>
      </c>
      <c r="AV151" s="15" t="s">
        <v>81</v>
      </c>
      <c r="AW151" s="15" t="s">
        <v>32</v>
      </c>
      <c r="AX151" s="15" t="s">
        <v>76</v>
      </c>
      <c r="AY151" s="248" t="s">
        <v>122</v>
      </c>
    </row>
    <row r="152" spans="2:51" s="13" customFormat="1" ht="12">
      <c r="B152" s="217"/>
      <c r="C152" s="218"/>
      <c r="D152" s="213" t="s">
        <v>133</v>
      </c>
      <c r="E152" s="219" t="s">
        <v>1</v>
      </c>
      <c r="F152" s="220" t="s">
        <v>158</v>
      </c>
      <c r="G152" s="218"/>
      <c r="H152" s="221">
        <v>16.895</v>
      </c>
      <c r="I152" s="222"/>
      <c r="J152" s="218"/>
      <c r="K152" s="218"/>
      <c r="L152" s="223"/>
      <c r="M152" s="224"/>
      <c r="N152" s="225"/>
      <c r="O152" s="225"/>
      <c r="P152" s="225"/>
      <c r="Q152" s="225"/>
      <c r="R152" s="225"/>
      <c r="S152" s="225"/>
      <c r="T152" s="226"/>
      <c r="AT152" s="227" t="s">
        <v>133</v>
      </c>
      <c r="AU152" s="227" t="s">
        <v>83</v>
      </c>
      <c r="AV152" s="13" t="s">
        <v>83</v>
      </c>
      <c r="AW152" s="13" t="s">
        <v>32</v>
      </c>
      <c r="AX152" s="13" t="s">
        <v>76</v>
      </c>
      <c r="AY152" s="227" t="s">
        <v>122</v>
      </c>
    </row>
    <row r="153" spans="2:51" s="15" customFormat="1" ht="12">
      <c r="B153" s="239"/>
      <c r="C153" s="240"/>
      <c r="D153" s="213" t="s">
        <v>133</v>
      </c>
      <c r="E153" s="241" t="s">
        <v>1</v>
      </c>
      <c r="F153" s="242" t="s">
        <v>159</v>
      </c>
      <c r="G153" s="240"/>
      <c r="H153" s="241" t="s">
        <v>1</v>
      </c>
      <c r="I153" s="243"/>
      <c r="J153" s="240"/>
      <c r="K153" s="240"/>
      <c r="L153" s="244"/>
      <c r="M153" s="245"/>
      <c r="N153" s="246"/>
      <c r="O153" s="246"/>
      <c r="P153" s="246"/>
      <c r="Q153" s="246"/>
      <c r="R153" s="246"/>
      <c r="S153" s="246"/>
      <c r="T153" s="247"/>
      <c r="AT153" s="248" t="s">
        <v>133</v>
      </c>
      <c r="AU153" s="248" t="s">
        <v>83</v>
      </c>
      <c r="AV153" s="15" t="s">
        <v>81</v>
      </c>
      <c r="AW153" s="15" t="s">
        <v>32</v>
      </c>
      <c r="AX153" s="15" t="s">
        <v>76</v>
      </c>
      <c r="AY153" s="248" t="s">
        <v>122</v>
      </c>
    </row>
    <row r="154" spans="2:51" s="13" customFormat="1" ht="12">
      <c r="B154" s="217"/>
      <c r="C154" s="218"/>
      <c r="D154" s="213" t="s">
        <v>133</v>
      </c>
      <c r="E154" s="219" t="s">
        <v>1</v>
      </c>
      <c r="F154" s="220" t="s">
        <v>160</v>
      </c>
      <c r="G154" s="218"/>
      <c r="H154" s="221">
        <v>3.099</v>
      </c>
      <c r="I154" s="222"/>
      <c r="J154" s="218"/>
      <c r="K154" s="218"/>
      <c r="L154" s="223"/>
      <c r="M154" s="224"/>
      <c r="N154" s="225"/>
      <c r="O154" s="225"/>
      <c r="P154" s="225"/>
      <c r="Q154" s="225"/>
      <c r="R154" s="225"/>
      <c r="S154" s="225"/>
      <c r="T154" s="226"/>
      <c r="AT154" s="227" t="s">
        <v>133</v>
      </c>
      <c r="AU154" s="227" t="s">
        <v>83</v>
      </c>
      <c r="AV154" s="13" t="s">
        <v>83</v>
      </c>
      <c r="AW154" s="13" t="s">
        <v>32</v>
      </c>
      <c r="AX154" s="13" t="s">
        <v>76</v>
      </c>
      <c r="AY154" s="227" t="s">
        <v>122</v>
      </c>
    </row>
    <row r="155" spans="2:51" s="13" customFormat="1" ht="12">
      <c r="B155" s="217"/>
      <c r="C155" s="218"/>
      <c r="D155" s="213" t="s">
        <v>133</v>
      </c>
      <c r="E155" s="219" t="s">
        <v>1</v>
      </c>
      <c r="F155" s="220" t="s">
        <v>161</v>
      </c>
      <c r="G155" s="218"/>
      <c r="H155" s="221">
        <v>0.75</v>
      </c>
      <c r="I155" s="222"/>
      <c r="J155" s="218"/>
      <c r="K155" s="218"/>
      <c r="L155" s="223"/>
      <c r="M155" s="224"/>
      <c r="N155" s="225"/>
      <c r="O155" s="225"/>
      <c r="P155" s="225"/>
      <c r="Q155" s="225"/>
      <c r="R155" s="225"/>
      <c r="S155" s="225"/>
      <c r="T155" s="226"/>
      <c r="AT155" s="227" t="s">
        <v>133</v>
      </c>
      <c r="AU155" s="227" t="s">
        <v>83</v>
      </c>
      <c r="AV155" s="13" t="s">
        <v>83</v>
      </c>
      <c r="AW155" s="13" t="s">
        <v>32</v>
      </c>
      <c r="AX155" s="13" t="s">
        <v>76</v>
      </c>
      <c r="AY155" s="227" t="s">
        <v>122</v>
      </c>
    </row>
    <row r="156" spans="2:51" s="14" customFormat="1" ht="12">
      <c r="B156" s="228"/>
      <c r="C156" s="229"/>
      <c r="D156" s="213" t="s">
        <v>133</v>
      </c>
      <c r="E156" s="230" t="s">
        <v>1</v>
      </c>
      <c r="F156" s="231" t="s">
        <v>138</v>
      </c>
      <c r="G156" s="229"/>
      <c r="H156" s="232">
        <v>20.744</v>
      </c>
      <c r="I156" s="233"/>
      <c r="J156" s="229"/>
      <c r="K156" s="229"/>
      <c r="L156" s="234"/>
      <c r="M156" s="235"/>
      <c r="N156" s="236"/>
      <c r="O156" s="236"/>
      <c r="P156" s="236"/>
      <c r="Q156" s="236"/>
      <c r="R156" s="236"/>
      <c r="S156" s="236"/>
      <c r="T156" s="237"/>
      <c r="AT156" s="238" t="s">
        <v>133</v>
      </c>
      <c r="AU156" s="238" t="s">
        <v>83</v>
      </c>
      <c r="AV156" s="14" t="s">
        <v>129</v>
      </c>
      <c r="AW156" s="14" t="s">
        <v>32</v>
      </c>
      <c r="AX156" s="14" t="s">
        <v>81</v>
      </c>
      <c r="AY156" s="238" t="s">
        <v>122</v>
      </c>
    </row>
    <row r="157" spans="1:65" s="2" customFormat="1" ht="24" customHeight="1">
      <c r="A157" s="34"/>
      <c r="B157" s="35"/>
      <c r="C157" s="199" t="s">
        <v>162</v>
      </c>
      <c r="D157" s="199" t="s">
        <v>125</v>
      </c>
      <c r="E157" s="200" t="s">
        <v>163</v>
      </c>
      <c r="F157" s="201" t="s">
        <v>164</v>
      </c>
      <c r="G157" s="202" t="s">
        <v>128</v>
      </c>
      <c r="H157" s="203">
        <v>7.5</v>
      </c>
      <c r="I157" s="204"/>
      <c r="J157" s="205">
        <f>ROUND(I157*H157,2)</f>
        <v>0</v>
      </c>
      <c r="K157" s="206"/>
      <c r="L157" s="39"/>
      <c r="M157" s="207" t="s">
        <v>1</v>
      </c>
      <c r="N157" s="208" t="s">
        <v>41</v>
      </c>
      <c r="O157" s="71"/>
      <c r="P157" s="209">
        <f>O157*H157</f>
        <v>0</v>
      </c>
      <c r="Q157" s="209">
        <v>0.0102</v>
      </c>
      <c r="R157" s="209">
        <f>Q157*H157</f>
        <v>0.07650000000000001</v>
      </c>
      <c r="S157" s="209">
        <v>0</v>
      </c>
      <c r="T157" s="210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11" t="s">
        <v>129</v>
      </c>
      <c r="AT157" s="211" t="s">
        <v>125</v>
      </c>
      <c r="AU157" s="211" t="s">
        <v>83</v>
      </c>
      <c r="AY157" s="17" t="s">
        <v>122</v>
      </c>
      <c r="BE157" s="212">
        <f>IF(N157="základní",J157,0)</f>
        <v>0</v>
      </c>
      <c r="BF157" s="212">
        <f>IF(N157="snížená",J157,0)</f>
        <v>0</v>
      </c>
      <c r="BG157" s="212">
        <f>IF(N157="zákl. přenesená",J157,0)</f>
        <v>0</v>
      </c>
      <c r="BH157" s="212">
        <f>IF(N157="sníž. přenesená",J157,0)</f>
        <v>0</v>
      </c>
      <c r="BI157" s="212">
        <f>IF(N157="nulová",J157,0)</f>
        <v>0</v>
      </c>
      <c r="BJ157" s="17" t="s">
        <v>81</v>
      </c>
      <c r="BK157" s="212">
        <f>ROUND(I157*H157,2)</f>
        <v>0</v>
      </c>
      <c r="BL157" s="17" t="s">
        <v>129</v>
      </c>
      <c r="BM157" s="211" t="s">
        <v>165</v>
      </c>
    </row>
    <row r="158" spans="1:47" s="2" customFormat="1" ht="19.5">
      <c r="A158" s="34"/>
      <c r="B158" s="35"/>
      <c r="C158" s="36"/>
      <c r="D158" s="213" t="s">
        <v>131</v>
      </c>
      <c r="E158" s="36"/>
      <c r="F158" s="214" t="s">
        <v>166</v>
      </c>
      <c r="G158" s="36"/>
      <c r="H158" s="36"/>
      <c r="I158" s="110"/>
      <c r="J158" s="36"/>
      <c r="K158" s="36"/>
      <c r="L158" s="39"/>
      <c r="M158" s="215"/>
      <c r="N158" s="216"/>
      <c r="O158" s="71"/>
      <c r="P158" s="71"/>
      <c r="Q158" s="71"/>
      <c r="R158" s="71"/>
      <c r="S158" s="71"/>
      <c r="T158" s="72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7" t="s">
        <v>131</v>
      </c>
      <c r="AU158" s="17" t="s">
        <v>83</v>
      </c>
    </row>
    <row r="159" spans="2:63" s="12" customFormat="1" ht="22.9" customHeight="1">
      <c r="B159" s="183"/>
      <c r="C159" s="184"/>
      <c r="D159" s="185" t="s">
        <v>75</v>
      </c>
      <c r="E159" s="197" t="s">
        <v>167</v>
      </c>
      <c r="F159" s="197" t="s">
        <v>168</v>
      </c>
      <c r="G159" s="184"/>
      <c r="H159" s="184"/>
      <c r="I159" s="187"/>
      <c r="J159" s="198">
        <f>BK159</f>
        <v>0</v>
      </c>
      <c r="K159" s="184"/>
      <c r="L159" s="189"/>
      <c r="M159" s="190"/>
      <c r="N159" s="191"/>
      <c r="O159" s="191"/>
      <c r="P159" s="192">
        <f>SUM(P160:P172)</f>
        <v>0</v>
      </c>
      <c r="Q159" s="191"/>
      <c r="R159" s="192">
        <f>SUM(R160:R172)</f>
        <v>0.0199435</v>
      </c>
      <c r="S159" s="191"/>
      <c r="T159" s="193">
        <f>SUM(T160:T172)</f>
        <v>1.44</v>
      </c>
      <c r="AR159" s="194" t="s">
        <v>81</v>
      </c>
      <c r="AT159" s="195" t="s">
        <v>75</v>
      </c>
      <c r="AU159" s="195" t="s">
        <v>81</v>
      </c>
      <c r="AY159" s="194" t="s">
        <v>122</v>
      </c>
      <c r="BK159" s="196">
        <f>SUM(BK160:BK172)</f>
        <v>0</v>
      </c>
    </row>
    <row r="160" spans="1:65" s="2" customFormat="1" ht="24" customHeight="1">
      <c r="A160" s="34"/>
      <c r="B160" s="35"/>
      <c r="C160" s="199" t="s">
        <v>123</v>
      </c>
      <c r="D160" s="199" t="s">
        <v>125</v>
      </c>
      <c r="E160" s="200" t="s">
        <v>169</v>
      </c>
      <c r="F160" s="201" t="s">
        <v>170</v>
      </c>
      <c r="G160" s="202" t="s">
        <v>171</v>
      </c>
      <c r="H160" s="203">
        <v>1</v>
      </c>
      <c r="I160" s="204"/>
      <c r="J160" s="205">
        <f>ROUND(I160*H160,2)</f>
        <v>0</v>
      </c>
      <c r="K160" s="206"/>
      <c r="L160" s="39"/>
      <c r="M160" s="207" t="s">
        <v>1</v>
      </c>
      <c r="N160" s="208" t="s">
        <v>41</v>
      </c>
      <c r="O160" s="71"/>
      <c r="P160" s="209">
        <f>O160*H160</f>
        <v>0</v>
      </c>
      <c r="Q160" s="209">
        <v>0</v>
      </c>
      <c r="R160" s="209">
        <f>Q160*H160</f>
        <v>0</v>
      </c>
      <c r="S160" s="209">
        <v>0</v>
      </c>
      <c r="T160" s="210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11" t="s">
        <v>129</v>
      </c>
      <c r="AT160" s="211" t="s">
        <v>125</v>
      </c>
      <c r="AU160" s="211" t="s">
        <v>83</v>
      </c>
      <c r="AY160" s="17" t="s">
        <v>122</v>
      </c>
      <c r="BE160" s="212">
        <f>IF(N160="základní",J160,0)</f>
        <v>0</v>
      </c>
      <c r="BF160" s="212">
        <f>IF(N160="snížená",J160,0)</f>
        <v>0</v>
      </c>
      <c r="BG160" s="212">
        <f>IF(N160="zákl. přenesená",J160,0)</f>
        <v>0</v>
      </c>
      <c r="BH160" s="212">
        <f>IF(N160="sníž. přenesená",J160,0)</f>
        <v>0</v>
      </c>
      <c r="BI160" s="212">
        <f>IF(N160="nulová",J160,0)</f>
        <v>0</v>
      </c>
      <c r="BJ160" s="17" t="s">
        <v>81</v>
      </c>
      <c r="BK160" s="212">
        <f>ROUND(I160*H160,2)</f>
        <v>0</v>
      </c>
      <c r="BL160" s="17" t="s">
        <v>129</v>
      </c>
      <c r="BM160" s="211" t="s">
        <v>172</v>
      </c>
    </row>
    <row r="161" spans="1:47" s="2" customFormat="1" ht="12">
      <c r="A161" s="34"/>
      <c r="B161" s="35"/>
      <c r="C161" s="36"/>
      <c r="D161" s="213" t="s">
        <v>131</v>
      </c>
      <c r="E161" s="36"/>
      <c r="F161" s="214" t="s">
        <v>170</v>
      </c>
      <c r="G161" s="36"/>
      <c r="H161" s="36"/>
      <c r="I161" s="110"/>
      <c r="J161" s="36"/>
      <c r="K161" s="36"/>
      <c r="L161" s="39"/>
      <c r="M161" s="215"/>
      <c r="N161" s="216"/>
      <c r="O161" s="71"/>
      <c r="P161" s="71"/>
      <c r="Q161" s="71"/>
      <c r="R161" s="71"/>
      <c r="S161" s="71"/>
      <c r="T161" s="72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7" t="s">
        <v>131</v>
      </c>
      <c r="AU161" s="17" t="s">
        <v>83</v>
      </c>
    </row>
    <row r="162" spans="1:65" s="2" customFormat="1" ht="24" customHeight="1">
      <c r="A162" s="34"/>
      <c r="B162" s="35"/>
      <c r="C162" s="199" t="s">
        <v>173</v>
      </c>
      <c r="D162" s="199" t="s">
        <v>125</v>
      </c>
      <c r="E162" s="200" t="s">
        <v>174</v>
      </c>
      <c r="F162" s="201" t="s">
        <v>175</v>
      </c>
      <c r="G162" s="202" t="s">
        <v>128</v>
      </c>
      <c r="H162" s="203">
        <v>7.5</v>
      </c>
      <c r="I162" s="204"/>
      <c r="J162" s="205">
        <f>ROUND(I162*H162,2)</f>
        <v>0</v>
      </c>
      <c r="K162" s="206"/>
      <c r="L162" s="39"/>
      <c r="M162" s="207" t="s">
        <v>1</v>
      </c>
      <c r="N162" s="208" t="s">
        <v>41</v>
      </c>
      <c r="O162" s="71"/>
      <c r="P162" s="209">
        <f>O162*H162</f>
        <v>0</v>
      </c>
      <c r="Q162" s="209">
        <v>0</v>
      </c>
      <c r="R162" s="209">
        <f>Q162*H162</f>
        <v>0</v>
      </c>
      <c r="S162" s="209">
        <v>0.192</v>
      </c>
      <c r="T162" s="210">
        <f>S162*H162</f>
        <v>1.44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11" t="s">
        <v>129</v>
      </c>
      <c r="AT162" s="211" t="s">
        <v>125</v>
      </c>
      <c r="AU162" s="211" t="s">
        <v>83</v>
      </c>
      <c r="AY162" s="17" t="s">
        <v>122</v>
      </c>
      <c r="BE162" s="212">
        <f>IF(N162="základní",J162,0)</f>
        <v>0</v>
      </c>
      <c r="BF162" s="212">
        <f>IF(N162="snížená",J162,0)</f>
        <v>0</v>
      </c>
      <c r="BG162" s="212">
        <f>IF(N162="zákl. přenesená",J162,0)</f>
        <v>0</v>
      </c>
      <c r="BH162" s="212">
        <f>IF(N162="sníž. přenesená",J162,0)</f>
        <v>0</v>
      </c>
      <c r="BI162" s="212">
        <f>IF(N162="nulová",J162,0)</f>
        <v>0</v>
      </c>
      <c r="BJ162" s="17" t="s">
        <v>81</v>
      </c>
      <c r="BK162" s="212">
        <f>ROUND(I162*H162,2)</f>
        <v>0</v>
      </c>
      <c r="BL162" s="17" t="s">
        <v>129</v>
      </c>
      <c r="BM162" s="211" t="s">
        <v>176</v>
      </c>
    </row>
    <row r="163" spans="1:47" s="2" customFormat="1" ht="19.5">
      <c r="A163" s="34"/>
      <c r="B163" s="35"/>
      <c r="C163" s="36"/>
      <c r="D163" s="213" t="s">
        <v>131</v>
      </c>
      <c r="E163" s="36"/>
      <c r="F163" s="214" t="s">
        <v>177</v>
      </c>
      <c r="G163" s="36"/>
      <c r="H163" s="36"/>
      <c r="I163" s="110"/>
      <c r="J163" s="36"/>
      <c r="K163" s="36"/>
      <c r="L163" s="39"/>
      <c r="M163" s="215"/>
      <c r="N163" s="216"/>
      <c r="O163" s="71"/>
      <c r="P163" s="71"/>
      <c r="Q163" s="71"/>
      <c r="R163" s="71"/>
      <c r="S163" s="71"/>
      <c r="T163" s="72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131</v>
      </c>
      <c r="AU163" s="17" t="s">
        <v>83</v>
      </c>
    </row>
    <row r="164" spans="2:51" s="13" customFormat="1" ht="12">
      <c r="B164" s="217"/>
      <c r="C164" s="218"/>
      <c r="D164" s="213" t="s">
        <v>133</v>
      </c>
      <c r="E164" s="219" t="s">
        <v>1</v>
      </c>
      <c r="F164" s="220" t="s">
        <v>178</v>
      </c>
      <c r="G164" s="218"/>
      <c r="H164" s="221">
        <v>7.5</v>
      </c>
      <c r="I164" s="222"/>
      <c r="J164" s="218"/>
      <c r="K164" s="218"/>
      <c r="L164" s="223"/>
      <c r="M164" s="224"/>
      <c r="N164" s="225"/>
      <c r="O164" s="225"/>
      <c r="P164" s="225"/>
      <c r="Q164" s="225"/>
      <c r="R164" s="225"/>
      <c r="S164" s="225"/>
      <c r="T164" s="226"/>
      <c r="AT164" s="227" t="s">
        <v>133</v>
      </c>
      <c r="AU164" s="227" t="s">
        <v>83</v>
      </c>
      <c r="AV164" s="13" t="s">
        <v>83</v>
      </c>
      <c r="AW164" s="13" t="s">
        <v>32</v>
      </c>
      <c r="AX164" s="13" t="s">
        <v>81</v>
      </c>
      <c r="AY164" s="227" t="s">
        <v>122</v>
      </c>
    </row>
    <row r="165" spans="1:65" s="2" customFormat="1" ht="16.5" customHeight="1">
      <c r="A165" s="34"/>
      <c r="B165" s="35"/>
      <c r="C165" s="199" t="s">
        <v>179</v>
      </c>
      <c r="D165" s="199" t="s">
        <v>125</v>
      </c>
      <c r="E165" s="200" t="s">
        <v>180</v>
      </c>
      <c r="F165" s="201" t="s">
        <v>181</v>
      </c>
      <c r="G165" s="202" t="s">
        <v>128</v>
      </c>
      <c r="H165" s="203">
        <v>7.5</v>
      </c>
      <c r="I165" s="204"/>
      <c r="J165" s="205">
        <f>ROUND(I165*H165,2)</f>
        <v>0</v>
      </c>
      <c r="K165" s="206"/>
      <c r="L165" s="39"/>
      <c r="M165" s="207" t="s">
        <v>1</v>
      </c>
      <c r="N165" s="208" t="s">
        <v>41</v>
      </c>
      <c r="O165" s="71"/>
      <c r="P165" s="209">
        <f>O165*H165</f>
        <v>0</v>
      </c>
      <c r="Q165" s="209">
        <v>0</v>
      </c>
      <c r="R165" s="209">
        <f>Q165*H165</f>
        <v>0</v>
      </c>
      <c r="S165" s="209">
        <v>0</v>
      </c>
      <c r="T165" s="210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11" t="s">
        <v>129</v>
      </c>
      <c r="AT165" s="211" t="s">
        <v>125</v>
      </c>
      <c r="AU165" s="211" t="s">
        <v>83</v>
      </c>
      <c r="AY165" s="17" t="s">
        <v>122</v>
      </c>
      <c r="BE165" s="212">
        <f>IF(N165="základní",J165,0)</f>
        <v>0</v>
      </c>
      <c r="BF165" s="212">
        <f>IF(N165="snížená",J165,0)</f>
        <v>0</v>
      </c>
      <c r="BG165" s="212">
        <f>IF(N165="zákl. přenesená",J165,0)</f>
        <v>0</v>
      </c>
      <c r="BH165" s="212">
        <f>IF(N165="sníž. přenesená",J165,0)</f>
        <v>0</v>
      </c>
      <c r="BI165" s="212">
        <f>IF(N165="nulová",J165,0)</f>
        <v>0</v>
      </c>
      <c r="BJ165" s="17" t="s">
        <v>81</v>
      </c>
      <c r="BK165" s="212">
        <f>ROUND(I165*H165,2)</f>
        <v>0</v>
      </c>
      <c r="BL165" s="17" t="s">
        <v>129</v>
      </c>
      <c r="BM165" s="211" t="s">
        <v>182</v>
      </c>
    </row>
    <row r="166" spans="1:47" s="2" customFormat="1" ht="19.5">
      <c r="A166" s="34"/>
      <c r="B166" s="35"/>
      <c r="C166" s="36"/>
      <c r="D166" s="213" t="s">
        <v>131</v>
      </c>
      <c r="E166" s="36"/>
      <c r="F166" s="214" t="s">
        <v>183</v>
      </c>
      <c r="G166" s="36"/>
      <c r="H166" s="36"/>
      <c r="I166" s="110"/>
      <c r="J166" s="36"/>
      <c r="K166" s="36"/>
      <c r="L166" s="39"/>
      <c r="M166" s="215"/>
      <c r="N166" s="216"/>
      <c r="O166" s="71"/>
      <c r="P166" s="71"/>
      <c r="Q166" s="71"/>
      <c r="R166" s="71"/>
      <c r="S166" s="71"/>
      <c r="T166" s="72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7" t="s">
        <v>131</v>
      </c>
      <c r="AU166" s="17" t="s">
        <v>83</v>
      </c>
    </row>
    <row r="167" spans="2:51" s="15" customFormat="1" ht="12">
      <c r="B167" s="239"/>
      <c r="C167" s="240"/>
      <c r="D167" s="213" t="s">
        <v>133</v>
      </c>
      <c r="E167" s="241" t="s">
        <v>1</v>
      </c>
      <c r="F167" s="242" t="s">
        <v>184</v>
      </c>
      <c r="G167" s="240"/>
      <c r="H167" s="241" t="s">
        <v>1</v>
      </c>
      <c r="I167" s="243"/>
      <c r="J167" s="240"/>
      <c r="K167" s="240"/>
      <c r="L167" s="244"/>
      <c r="M167" s="245"/>
      <c r="N167" s="246"/>
      <c r="O167" s="246"/>
      <c r="P167" s="246"/>
      <c r="Q167" s="246"/>
      <c r="R167" s="246"/>
      <c r="S167" s="246"/>
      <c r="T167" s="247"/>
      <c r="AT167" s="248" t="s">
        <v>133</v>
      </c>
      <c r="AU167" s="248" t="s">
        <v>83</v>
      </c>
      <c r="AV167" s="15" t="s">
        <v>81</v>
      </c>
      <c r="AW167" s="15" t="s">
        <v>32</v>
      </c>
      <c r="AX167" s="15" t="s">
        <v>76</v>
      </c>
      <c r="AY167" s="248" t="s">
        <v>122</v>
      </c>
    </row>
    <row r="168" spans="2:51" s="13" customFormat="1" ht="12">
      <c r="B168" s="217"/>
      <c r="C168" s="218"/>
      <c r="D168" s="213" t="s">
        <v>133</v>
      </c>
      <c r="E168" s="219" t="s">
        <v>1</v>
      </c>
      <c r="F168" s="220" t="s">
        <v>185</v>
      </c>
      <c r="G168" s="218"/>
      <c r="H168" s="221">
        <v>7.5</v>
      </c>
      <c r="I168" s="222"/>
      <c r="J168" s="218"/>
      <c r="K168" s="218"/>
      <c r="L168" s="223"/>
      <c r="M168" s="224"/>
      <c r="N168" s="225"/>
      <c r="O168" s="225"/>
      <c r="P168" s="225"/>
      <c r="Q168" s="225"/>
      <c r="R168" s="225"/>
      <c r="S168" s="225"/>
      <c r="T168" s="226"/>
      <c r="AT168" s="227" t="s">
        <v>133</v>
      </c>
      <c r="AU168" s="227" t="s">
        <v>83</v>
      </c>
      <c r="AV168" s="13" t="s">
        <v>83</v>
      </c>
      <c r="AW168" s="13" t="s">
        <v>32</v>
      </c>
      <c r="AX168" s="13" t="s">
        <v>81</v>
      </c>
      <c r="AY168" s="227" t="s">
        <v>122</v>
      </c>
    </row>
    <row r="169" spans="1:65" s="2" customFormat="1" ht="24" customHeight="1">
      <c r="A169" s="34"/>
      <c r="B169" s="35"/>
      <c r="C169" s="199" t="s">
        <v>167</v>
      </c>
      <c r="D169" s="199" t="s">
        <v>125</v>
      </c>
      <c r="E169" s="200" t="s">
        <v>186</v>
      </c>
      <c r="F169" s="201" t="s">
        <v>187</v>
      </c>
      <c r="G169" s="202" t="s">
        <v>128</v>
      </c>
      <c r="H169" s="203">
        <v>79.774</v>
      </c>
      <c r="I169" s="204"/>
      <c r="J169" s="205">
        <f>ROUND(I169*H169,2)</f>
        <v>0</v>
      </c>
      <c r="K169" s="206"/>
      <c r="L169" s="39"/>
      <c r="M169" s="207" t="s">
        <v>1</v>
      </c>
      <c r="N169" s="208" t="s">
        <v>41</v>
      </c>
      <c r="O169" s="71"/>
      <c r="P169" s="209">
        <f>O169*H169</f>
        <v>0</v>
      </c>
      <c r="Q169" s="209">
        <v>0.00021</v>
      </c>
      <c r="R169" s="209">
        <f>Q169*H169</f>
        <v>0.01675254</v>
      </c>
      <c r="S169" s="209">
        <v>0</v>
      </c>
      <c r="T169" s="210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11" t="s">
        <v>129</v>
      </c>
      <c r="AT169" s="211" t="s">
        <v>125</v>
      </c>
      <c r="AU169" s="211" t="s">
        <v>83</v>
      </c>
      <c r="AY169" s="17" t="s">
        <v>122</v>
      </c>
      <c r="BE169" s="212">
        <f>IF(N169="základní",J169,0)</f>
        <v>0</v>
      </c>
      <c r="BF169" s="212">
        <f>IF(N169="snížená",J169,0)</f>
        <v>0</v>
      </c>
      <c r="BG169" s="212">
        <f>IF(N169="zákl. přenesená",J169,0)</f>
        <v>0</v>
      </c>
      <c r="BH169" s="212">
        <f>IF(N169="sníž. přenesená",J169,0)</f>
        <v>0</v>
      </c>
      <c r="BI169" s="212">
        <f>IF(N169="nulová",J169,0)</f>
        <v>0</v>
      </c>
      <c r="BJ169" s="17" t="s">
        <v>81</v>
      </c>
      <c r="BK169" s="212">
        <f>ROUND(I169*H169,2)</f>
        <v>0</v>
      </c>
      <c r="BL169" s="17" t="s">
        <v>129</v>
      </c>
      <c r="BM169" s="211" t="s">
        <v>188</v>
      </c>
    </row>
    <row r="170" spans="1:47" s="2" customFormat="1" ht="19.5">
      <c r="A170" s="34"/>
      <c r="B170" s="35"/>
      <c r="C170" s="36"/>
      <c r="D170" s="213" t="s">
        <v>131</v>
      </c>
      <c r="E170" s="36"/>
      <c r="F170" s="214" t="s">
        <v>189</v>
      </c>
      <c r="G170" s="36"/>
      <c r="H170" s="36"/>
      <c r="I170" s="110"/>
      <c r="J170" s="36"/>
      <c r="K170" s="36"/>
      <c r="L170" s="39"/>
      <c r="M170" s="215"/>
      <c r="N170" s="216"/>
      <c r="O170" s="71"/>
      <c r="P170" s="71"/>
      <c r="Q170" s="71"/>
      <c r="R170" s="71"/>
      <c r="S170" s="71"/>
      <c r="T170" s="72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131</v>
      </c>
      <c r="AU170" s="17" t="s">
        <v>83</v>
      </c>
    </row>
    <row r="171" spans="1:65" s="2" customFormat="1" ht="24" customHeight="1">
      <c r="A171" s="34"/>
      <c r="B171" s="35"/>
      <c r="C171" s="199" t="s">
        <v>190</v>
      </c>
      <c r="D171" s="199" t="s">
        <v>125</v>
      </c>
      <c r="E171" s="200" t="s">
        <v>191</v>
      </c>
      <c r="F171" s="201" t="s">
        <v>192</v>
      </c>
      <c r="G171" s="202" t="s">
        <v>128</v>
      </c>
      <c r="H171" s="203">
        <v>79.774</v>
      </c>
      <c r="I171" s="204"/>
      <c r="J171" s="205">
        <f>ROUND(I171*H171,2)</f>
        <v>0</v>
      </c>
      <c r="K171" s="206"/>
      <c r="L171" s="39"/>
      <c r="M171" s="207" t="s">
        <v>1</v>
      </c>
      <c r="N171" s="208" t="s">
        <v>41</v>
      </c>
      <c r="O171" s="71"/>
      <c r="P171" s="209">
        <f>O171*H171</f>
        <v>0</v>
      </c>
      <c r="Q171" s="209">
        <v>4E-05</v>
      </c>
      <c r="R171" s="209">
        <f>Q171*H171</f>
        <v>0.0031909600000000005</v>
      </c>
      <c r="S171" s="209">
        <v>0</v>
      </c>
      <c r="T171" s="210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11" t="s">
        <v>129</v>
      </c>
      <c r="AT171" s="211" t="s">
        <v>125</v>
      </c>
      <c r="AU171" s="211" t="s">
        <v>83</v>
      </c>
      <c r="AY171" s="17" t="s">
        <v>122</v>
      </c>
      <c r="BE171" s="212">
        <f>IF(N171="základní",J171,0)</f>
        <v>0</v>
      </c>
      <c r="BF171" s="212">
        <f>IF(N171="snížená",J171,0)</f>
        <v>0</v>
      </c>
      <c r="BG171" s="212">
        <f>IF(N171="zákl. přenesená",J171,0)</f>
        <v>0</v>
      </c>
      <c r="BH171" s="212">
        <f>IF(N171="sníž. přenesená",J171,0)</f>
        <v>0</v>
      </c>
      <c r="BI171" s="212">
        <f>IF(N171="nulová",J171,0)</f>
        <v>0</v>
      </c>
      <c r="BJ171" s="17" t="s">
        <v>81</v>
      </c>
      <c r="BK171" s="212">
        <f>ROUND(I171*H171,2)</f>
        <v>0</v>
      </c>
      <c r="BL171" s="17" t="s">
        <v>129</v>
      </c>
      <c r="BM171" s="211" t="s">
        <v>193</v>
      </c>
    </row>
    <row r="172" spans="1:47" s="2" customFormat="1" ht="19.5">
      <c r="A172" s="34"/>
      <c r="B172" s="35"/>
      <c r="C172" s="36"/>
      <c r="D172" s="213" t="s">
        <v>131</v>
      </c>
      <c r="E172" s="36"/>
      <c r="F172" s="214" t="s">
        <v>194</v>
      </c>
      <c r="G172" s="36"/>
      <c r="H172" s="36"/>
      <c r="I172" s="110"/>
      <c r="J172" s="36"/>
      <c r="K172" s="36"/>
      <c r="L172" s="39"/>
      <c r="M172" s="215"/>
      <c r="N172" s="216"/>
      <c r="O172" s="71"/>
      <c r="P172" s="71"/>
      <c r="Q172" s="71"/>
      <c r="R172" s="71"/>
      <c r="S172" s="71"/>
      <c r="T172" s="72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7" t="s">
        <v>131</v>
      </c>
      <c r="AU172" s="17" t="s">
        <v>83</v>
      </c>
    </row>
    <row r="173" spans="2:63" s="12" customFormat="1" ht="22.9" customHeight="1">
      <c r="B173" s="183"/>
      <c r="C173" s="184"/>
      <c r="D173" s="185" t="s">
        <v>75</v>
      </c>
      <c r="E173" s="197" t="s">
        <v>195</v>
      </c>
      <c r="F173" s="197" t="s">
        <v>196</v>
      </c>
      <c r="G173" s="184"/>
      <c r="H173" s="184"/>
      <c r="I173" s="187"/>
      <c r="J173" s="198">
        <f>BK173</f>
        <v>0</v>
      </c>
      <c r="K173" s="184"/>
      <c r="L173" s="189"/>
      <c r="M173" s="190"/>
      <c r="N173" s="191"/>
      <c r="O173" s="191"/>
      <c r="P173" s="192">
        <f>SUM(P174:P184)</f>
        <v>0</v>
      </c>
      <c r="Q173" s="191"/>
      <c r="R173" s="192">
        <f>SUM(R174:R184)</f>
        <v>0</v>
      </c>
      <c r="S173" s="191"/>
      <c r="T173" s="193">
        <f>SUM(T174:T184)</f>
        <v>0</v>
      </c>
      <c r="AR173" s="194" t="s">
        <v>81</v>
      </c>
      <c r="AT173" s="195" t="s">
        <v>75</v>
      </c>
      <c r="AU173" s="195" t="s">
        <v>81</v>
      </c>
      <c r="AY173" s="194" t="s">
        <v>122</v>
      </c>
      <c r="BK173" s="196">
        <f>SUM(BK174:BK184)</f>
        <v>0</v>
      </c>
    </row>
    <row r="174" spans="1:65" s="2" customFormat="1" ht="24" customHeight="1">
      <c r="A174" s="34"/>
      <c r="B174" s="35"/>
      <c r="C174" s="199" t="s">
        <v>197</v>
      </c>
      <c r="D174" s="199" t="s">
        <v>125</v>
      </c>
      <c r="E174" s="200" t="s">
        <v>198</v>
      </c>
      <c r="F174" s="201" t="s">
        <v>199</v>
      </c>
      <c r="G174" s="202" t="s">
        <v>200</v>
      </c>
      <c r="H174" s="203">
        <v>2.571</v>
      </c>
      <c r="I174" s="204"/>
      <c r="J174" s="205">
        <f>ROUND(I174*H174,2)</f>
        <v>0</v>
      </c>
      <c r="K174" s="206"/>
      <c r="L174" s="39"/>
      <c r="M174" s="207" t="s">
        <v>1</v>
      </c>
      <c r="N174" s="208" t="s">
        <v>41</v>
      </c>
      <c r="O174" s="71"/>
      <c r="P174" s="209">
        <f>O174*H174</f>
        <v>0</v>
      </c>
      <c r="Q174" s="209">
        <v>0</v>
      </c>
      <c r="R174" s="209">
        <f>Q174*H174</f>
        <v>0</v>
      </c>
      <c r="S174" s="209">
        <v>0</v>
      </c>
      <c r="T174" s="210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11" t="s">
        <v>129</v>
      </c>
      <c r="AT174" s="211" t="s">
        <v>125</v>
      </c>
      <c r="AU174" s="211" t="s">
        <v>83</v>
      </c>
      <c r="AY174" s="17" t="s">
        <v>122</v>
      </c>
      <c r="BE174" s="212">
        <f>IF(N174="základní",J174,0)</f>
        <v>0</v>
      </c>
      <c r="BF174" s="212">
        <f>IF(N174="snížená",J174,0)</f>
        <v>0</v>
      </c>
      <c r="BG174" s="212">
        <f>IF(N174="zákl. přenesená",J174,0)</f>
        <v>0</v>
      </c>
      <c r="BH174" s="212">
        <f>IF(N174="sníž. přenesená",J174,0)</f>
        <v>0</v>
      </c>
      <c r="BI174" s="212">
        <f>IF(N174="nulová",J174,0)</f>
        <v>0</v>
      </c>
      <c r="BJ174" s="17" t="s">
        <v>81</v>
      </c>
      <c r="BK174" s="212">
        <f>ROUND(I174*H174,2)</f>
        <v>0</v>
      </c>
      <c r="BL174" s="17" t="s">
        <v>129</v>
      </c>
      <c r="BM174" s="211" t="s">
        <v>201</v>
      </c>
    </row>
    <row r="175" spans="1:47" s="2" customFormat="1" ht="19.5">
      <c r="A175" s="34"/>
      <c r="B175" s="35"/>
      <c r="C175" s="36"/>
      <c r="D175" s="213" t="s">
        <v>131</v>
      </c>
      <c r="E175" s="36"/>
      <c r="F175" s="214" t="s">
        <v>202</v>
      </c>
      <c r="G175" s="36"/>
      <c r="H175" s="36"/>
      <c r="I175" s="110"/>
      <c r="J175" s="36"/>
      <c r="K175" s="36"/>
      <c r="L175" s="39"/>
      <c r="M175" s="215"/>
      <c r="N175" s="216"/>
      <c r="O175" s="71"/>
      <c r="P175" s="71"/>
      <c r="Q175" s="71"/>
      <c r="R175" s="71"/>
      <c r="S175" s="71"/>
      <c r="T175" s="72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7" t="s">
        <v>131</v>
      </c>
      <c r="AU175" s="17" t="s">
        <v>83</v>
      </c>
    </row>
    <row r="176" spans="1:65" s="2" customFormat="1" ht="16.5" customHeight="1">
      <c r="A176" s="34"/>
      <c r="B176" s="35"/>
      <c r="C176" s="199" t="s">
        <v>203</v>
      </c>
      <c r="D176" s="199" t="s">
        <v>125</v>
      </c>
      <c r="E176" s="200" t="s">
        <v>204</v>
      </c>
      <c r="F176" s="201" t="s">
        <v>205</v>
      </c>
      <c r="G176" s="202" t="s">
        <v>200</v>
      </c>
      <c r="H176" s="203">
        <v>2.571</v>
      </c>
      <c r="I176" s="204"/>
      <c r="J176" s="205">
        <f>ROUND(I176*H176,2)</f>
        <v>0</v>
      </c>
      <c r="K176" s="206"/>
      <c r="L176" s="39"/>
      <c r="M176" s="207" t="s">
        <v>1</v>
      </c>
      <c r="N176" s="208" t="s">
        <v>41</v>
      </c>
      <c r="O176" s="71"/>
      <c r="P176" s="209">
        <f>O176*H176</f>
        <v>0</v>
      </c>
      <c r="Q176" s="209">
        <v>0</v>
      </c>
      <c r="R176" s="209">
        <f>Q176*H176</f>
        <v>0</v>
      </c>
      <c r="S176" s="209">
        <v>0</v>
      </c>
      <c r="T176" s="210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11" t="s">
        <v>129</v>
      </c>
      <c r="AT176" s="211" t="s">
        <v>125</v>
      </c>
      <c r="AU176" s="211" t="s">
        <v>83</v>
      </c>
      <c r="AY176" s="17" t="s">
        <v>122</v>
      </c>
      <c r="BE176" s="212">
        <f>IF(N176="základní",J176,0)</f>
        <v>0</v>
      </c>
      <c r="BF176" s="212">
        <f>IF(N176="snížená",J176,0)</f>
        <v>0</v>
      </c>
      <c r="BG176" s="212">
        <f>IF(N176="zákl. přenesená",J176,0)</f>
        <v>0</v>
      </c>
      <c r="BH176" s="212">
        <f>IF(N176="sníž. přenesená",J176,0)</f>
        <v>0</v>
      </c>
      <c r="BI176" s="212">
        <f>IF(N176="nulová",J176,0)</f>
        <v>0</v>
      </c>
      <c r="BJ176" s="17" t="s">
        <v>81</v>
      </c>
      <c r="BK176" s="212">
        <f>ROUND(I176*H176,2)</f>
        <v>0</v>
      </c>
      <c r="BL176" s="17" t="s">
        <v>129</v>
      </c>
      <c r="BM176" s="211" t="s">
        <v>206</v>
      </c>
    </row>
    <row r="177" spans="1:47" s="2" customFormat="1" ht="19.5">
      <c r="A177" s="34"/>
      <c r="B177" s="35"/>
      <c r="C177" s="36"/>
      <c r="D177" s="213" t="s">
        <v>131</v>
      </c>
      <c r="E177" s="36"/>
      <c r="F177" s="214" t="s">
        <v>207</v>
      </c>
      <c r="G177" s="36"/>
      <c r="H177" s="36"/>
      <c r="I177" s="110"/>
      <c r="J177" s="36"/>
      <c r="K177" s="36"/>
      <c r="L177" s="39"/>
      <c r="M177" s="215"/>
      <c r="N177" s="216"/>
      <c r="O177" s="71"/>
      <c r="P177" s="71"/>
      <c r="Q177" s="71"/>
      <c r="R177" s="71"/>
      <c r="S177" s="71"/>
      <c r="T177" s="72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7" t="s">
        <v>131</v>
      </c>
      <c r="AU177" s="17" t="s">
        <v>83</v>
      </c>
    </row>
    <row r="178" spans="1:65" s="2" customFormat="1" ht="24" customHeight="1">
      <c r="A178" s="34"/>
      <c r="B178" s="35"/>
      <c r="C178" s="199" t="s">
        <v>208</v>
      </c>
      <c r="D178" s="199" t="s">
        <v>125</v>
      </c>
      <c r="E178" s="200" t="s">
        <v>209</v>
      </c>
      <c r="F178" s="201" t="s">
        <v>210</v>
      </c>
      <c r="G178" s="202" t="s">
        <v>200</v>
      </c>
      <c r="H178" s="203">
        <v>2.571</v>
      </c>
      <c r="I178" s="204"/>
      <c r="J178" s="205">
        <f>ROUND(I178*H178,2)</f>
        <v>0</v>
      </c>
      <c r="K178" s="206"/>
      <c r="L178" s="39"/>
      <c r="M178" s="207" t="s">
        <v>1</v>
      </c>
      <c r="N178" s="208" t="s">
        <v>41</v>
      </c>
      <c r="O178" s="71"/>
      <c r="P178" s="209">
        <f>O178*H178</f>
        <v>0</v>
      </c>
      <c r="Q178" s="209">
        <v>0</v>
      </c>
      <c r="R178" s="209">
        <f>Q178*H178</f>
        <v>0</v>
      </c>
      <c r="S178" s="209">
        <v>0</v>
      </c>
      <c r="T178" s="210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11" t="s">
        <v>129</v>
      </c>
      <c r="AT178" s="211" t="s">
        <v>125</v>
      </c>
      <c r="AU178" s="211" t="s">
        <v>83</v>
      </c>
      <c r="AY178" s="17" t="s">
        <v>122</v>
      </c>
      <c r="BE178" s="212">
        <f>IF(N178="základní",J178,0)</f>
        <v>0</v>
      </c>
      <c r="BF178" s="212">
        <f>IF(N178="snížená",J178,0)</f>
        <v>0</v>
      </c>
      <c r="BG178" s="212">
        <f>IF(N178="zákl. přenesená",J178,0)</f>
        <v>0</v>
      </c>
      <c r="BH178" s="212">
        <f>IF(N178="sníž. přenesená",J178,0)</f>
        <v>0</v>
      </c>
      <c r="BI178" s="212">
        <f>IF(N178="nulová",J178,0)</f>
        <v>0</v>
      </c>
      <c r="BJ178" s="17" t="s">
        <v>81</v>
      </c>
      <c r="BK178" s="212">
        <f>ROUND(I178*H178,2)</f>
        <v>0</v>
      </c>
      <c r="BL178" s="17" t="s">
        <v>129</v>
      </c>
      <c r="BM178" s="211" t="s">
        <v>211</v>
      </c>
    </row>
    <row r="179" spans="1:47" s="2" customFormat="1" ht="19.5">
      <c r="A179" s="34"/>
      <c r="B179" s="35"/>
      <c r="C179" s="36"/>
      <c r="D179" s="213" t="s">
        <v>131</v>
      </c>
      <c r="E179" s="36"/>
      <c r="F179" s="214" t="s">
        <v>212</v>
      </c>
      <c r="G179" s="36"/>
      <c r="H179" s="36"/>
      <c r="I179" s="110"/>
      <c r="J179" s="36"/>
      <c r="K179" s="36"/>
      <c r="L179" s="39"/>
      <c r="M179" s="215"/>
      <c r="N179" s="216"/>
      <c r="O179" s="71"/>
      <c r="P179" s="71"/>
      <c r="Q179" s="71"/>
      <c r="R179" s="71"/>
      <c r="S179" s="71"/>
      <c r="T179" s="72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T179" s="17" t="s">
        <v>131</v>
      </c>
      <c r="AU179" s="17" t="s">
        <v>83</v>
      </c>
    </row>
    <row r="180" spans="1:65" s="2" customFormat="1" ht="24" customHeight="1">
      <c r="A180" s="34"/>
      <c r="B180" s="35"/>
      <c r="C180" s="199" t="s">
        <v>213</v>
      </c>
      <c r="D180" s="199" t="s">
        <v>125</v>
      </c>
      <c r="E180" s="200" t="s">
        <v>214</v>
      </c>
      <c r="F180" s="201" t="s">
        <v>215</v>
      </c>
      <c r="G180" s="202" t="s">
        <v>200</v>
      </c>
      <c r="H180" s="203">
        <v>15.426</v>
      </c>
      <c r="I180" s="204"/>
      <c r="J180" s="205">
        <f>ROUND(I180*H180,2)</f>
        <v>0</v>
      </c>
      <c r="K180" s="206"/>
      <c r="L180" s="39"/>
      <c r="M180" s="207" t="s">
        <v>1</v>
      </c>
      <c r="N180" s="208" t="s">
        <v>41</v>
      </c>
      <c r="O180" s="71"/>
      <c r="P180" s="209">
        <f>O180*H180</f>
        <v>0</v>
      </c>
      <c r="Q180" s="209">
        <v>0</v>
      </c>
      <c r="R180" s="209">
        <f>Q180*H180</f>
        <v>0</v>
      </c>
      <c r="S180" s="209">
        <v>0</v>
      </c>
      <c r="T180" s="210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11" t="s">
        <v>129</v>
      </c>
      <c r="AT180" s="211" t="s">
        <v>125</v>
      </c>
      <c r="AU180" s="211" t="s">
        <v>83</v>
      </c>
      <c r="AY180" s="17" t="s">
        <v>122</v>
      </c>
      <c r="BE180" s="212">
        <f>IF(N180="základní",J180,0)</f>
        <v>0</v>
      </c>
      <c r="BF180" s="212">
        <f>IF(N180="snížená",J180,0)</f>
        <v>0</v>
      </c>
      <c r="BG180" s="212">
        <f>IF(N180="zákl. přenesená",J180,0)</f>
        <v>0</v>
      </c>
      <c r="BH180" s="212">
        <f>IF(N180="sníž. přenesená",J180,0)</f>
        <v>0</v>
      </c>
      <c r="BI180" s="212">
        <f>IF(N180="nulová",J180,0)</f>
        <v>0</v>
      </c>
      <c r="BJ180" s="17" t="s">
        <v>81</v>
      </c>
      <c r="BK180" s="212">
        <f>ROUND(I180*H180,2)</f>
        <v>0</v>
      </c>
      <c r="BL180" s="17" t="s">
        <v>129</v>
      </c>
      <c r="BM180" s="211" t="s">
        <v>216</v>
      </c>
    </row>
    <row r="181" spans="1:47" s="2" customFormat="1" ht="29.25">
      <c r="A181" s="34"/>
      <c r="B181" s="35"/>
      <c r="C181" s="36"/>
      <c r="D181" s="213" t="s">
        <v>131</v>
      </c>
      <c r="E181" s="36"/>
      <c r="F181" s="214" t="s">
        <v>217</v>
      </c>
      <c r="G181" s="36"/>
      <c r="H181" s="36"/>
      <c r="I181" s="110"/>
      <c r="J181" s="36"/>
      <c r="K181" s="36"/>
      <c r="L181" s="39"/>
      <c r="M181" s="215"/>
      <c r="N181" s="216"/>
      <c r="O181" s="71"/>
      <c r="P181" s="71"/>
      <c r="Q181" s="71"/>
      <c r="R181" s="71"/>
      <c r="S181" s="71"/>
      <c r="T181" s="72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131</v>
      </c>
      <c r="AU181" s="17" t="s">
        <v>83</v>
      </c>
    </row>
    <row r="182" spans="2:51" s="13" customFormat="1" ht="12">
      <c r="B182" s="217"/>
      <c r="C182" s="218"/>
      <c r="D182" s="213" t="s">
        <v>133</v>
      </c>
      <c r="E182" s="219" t="s">
        <v>1</v>
      </c>
      <c r="F182" s="220" t="s">
        <v>218</v>
      </c>
      <c r="G182" s="218"/>
      <c r="H182" s="221">
        <v>15.426</v>
      </c>
      <c r="I182" s="222"/>
      <c r="J182" s="218"/>
      <c r="K182" s="218"/>
      <c r="L182" s="223"/>
      <c r="M182" s="224"/>
      <c r="N182" s="225"/>
      <c r="O182" s="225"/>
      <c r="P182" s="225"/>
      <c r="Q182" s="225"/>
      <c r="R182" s="225"/>
      <c r="S182" s="225"/>
      <c r="T182" s="226"/>
      <c r="AT182" s="227" t="s">
        <v>133</v>
      </c>
      <c r="AU182" s="227" t="s">
        <v>83</v>
      </c>
      <c r="AV182" s="13" t="s">
        <v>83</v>
      </c>
      <c r="AW182" s="13" t="s">
        <v>32</v>
      </c>
      <c r="AX182" s="13" t="s">
        <v>81</v>
      </c>
      <c r="AY182" s="227" t="s">
        <v>122</v>
      </c>
    </row>
    <row r="183" spans="1:65" s="2" customFormat="1" ht="24" customHeight="1">
      <c r="A183" s="34"/>
      <c r="B183" s="35"/>
      <c r="C183" s="199" t="s">
        <v>8</v>
      </c>
      <c r="D183" s="199" t="s">
        <v>125</v>
      </c>
      <c r="E183" s="200" t="s">
        <v>219</v>
      </c>
      <c r="F183" s="201" t="s">
        <v>220</v>
      </c>
      <c r="G183" s="202" t="s">
        <v>200</v>
      </c>
      <c r="H183" s="203">
        <v>2.571</v>
      </c>
      <c r="I183" s="204"/>
      <c r="J183" s="205">
        <f>ROUND(I183*H183,2)</f>
        <v>0</v>
      </c>
      <c r="K183" s="206"/>
      <c r="L183" s="39"/>
      <c r="M183" s="207" t="s">
        <v>1</v>
      </c>
      <c r="N183" s="208" t="s">
        <v>41</v>
      </c>
      <c r="O183" s="71"/>
      <c r="P183" s="209">
        <f>O183*H183</f>
        <v>0</v>
      </c>
      <c r="Q183" s="209">
        <v>0</v>
      </c>
      <c r="R183" s="209">
        <f>Q183*H183</f>
        <v>0</v>
      </c>
      <c r="S183" s="209">
        <v>0</v>
      </c>
      <c r="T183" s="210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11" t="s">
        <v>129</v>
      </c>
      <c r="AT183" s="211" t="s">
        <v>125</v>
      </c>
      <c r="AU183" s="211" t="s">
        <v>83</v>
      </c>
      <c r="AY183" s="17" t="s">
        <v>122</v>
      </c>
      <c r="BE183" s="212">
        <f>IF(N183="základní",J183,0)</f>
        <v>0</v>
      </c>
      <c r="BF183" s="212">
        <f>IF(N183="snížená",J183,0)</f>
        <v>0</v>
      </c>
      <c r="BG183" s="212">
        <f>IF(N183="zákl. přenesená",J183,0)</f>
        <v>0</v>
      </c>
      <c r="BH183" s="212">
        <f>IF(N183="sníž. přenesená",J183,0)</f>
        <v>0</v>
      </c>
      <c r="BI183" s="212">
        <f>IF(N183="nulová",J183,0)</f>
        <v>0</v>
      </c>
      <c r="BJ183" s="17" t="s">
        <v>81</v>
      </c>
      <c r="BK183" s="212">
        <f>ROUND(I183*H183,2)</f>
        <v>0</v>
      </c>
      <c r="BL183" s="17" t="s">
        <v>129</v>
      </c>
      <c r="BM183" s="211" t="s">
        <v>221</v>
      </c>
    </row>
    <row r="184" spans="1:47" s="2" customFormat="1" ht="29.25">
      <c r="A184" s="34"/>
      <c r="B184" s="35"/>
      <c r="C184" s="36"/>
      <c r="D184" s="213" t="s">
        <v>131</v>
      </c>
      <c r="E184" s="36"/>
      <c r="F184" s="214" t="s">
        <v>222</v>
      </c>
      <c r="G184" s="36"/>
      <c r="H184" s="36"/>
      <c r="I184" s="110"/>
      <c r="J184" s="36"/>
      <c r="K184" s="36"/>
      <c r="L184" s="39"/>
      <c r="M184" s="215"/>
      <c r="N184" s="216"/>
      <c r="O184" s="71"/>
      <c r="P184" s="71"/>
      <c r="Q184" s="71"/>
      <c r="R184" s="71"/>
      <c r="S184" s="71"/>
      <c r="T184" s="72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7" t="s">
        <v>131</v>
      </c>
      <c r="AU184" s="17" t="s">
        <v>83</v>
      </c>
    </row>
    <row r="185" spans="2:63" s="12" customFormat="1" ht="25.9" customHeight="1">
      <c r="B185" s="183"/>
      <c r="C185" s="184"/>
      <c r="D185" s="185" t="s">
        <v>75</v>
      </c>
      <c r="E185" s="186" t="s">
        <v>223</v>
      </c>
      <c r="F185" s="186" t="s">
        <v>224</v>
      </c>
      <c r="G185" s="184"/>
      <c r="H185" s="184"/>
      <c r="I185" s="187"/>
      <c r="J185" s="188">
        <f>BK185</f>
        <v>0</v>
      </c>
      <c r="K185" s="184"/>
      <c r="L185" s="189"/>
      <c r="M185" s="190"/>
      <c r="N185" s="191"/>
      <c r="O185" s="191"/>
      <c r="P185" s="192">
        <f>P186+P194+P217+P237+P262+P280+P285+P297</f>
        <v>0</v>
      </c>
      <c r="Q185" s="191"/>
      <c r="R185" s="192">
        <f>R186+R194+R217+R237+R262+R280+R285+R297</f>
        <v>1.48908166</v>
      </c>
      <c r="S185" s="191"/>
      <c r="T185" s="193">
        <f>T186+T194+T217+T237+T262+T280+T285+T297</f>
        <v>1.13146845</v>
      </c>
      <c r="AR185" s="194" t="s">
        <v>83</v>
      </c>
      <c r="AT185" s="195" t="s">
        <v>75</v>
      </c>
      <c r="AU185" s="195" t="s">
        <v>76</v>
      </c>
      <c r="AY185" s="194" t="s">
        <v>122</v>
      </c>
      <c r="BK185" s="196">
        <f>BK186+BK194+BK217+BK237+BK262+BK280+BK285+BK297</f>
        <v>0</v>
      </c>
    </row>
    <row r="186" spans="2:63" s="12" customFormat="1" ht="22.9" customHeight="1">
      <c r="B186" s="183"/>
      <c r="C186" s="184"/>
      <c r="D186" s="185" t="s">
        <v>75</v>
      </c>
      <c r="E186" s="197" t="s">
        <v>225</v>
      </c>
      <c r="F186" s="197" t="s">
        <v>226</v>
      </c>
      <c r="G186" s="184"/>
      <c r="H186" s="184"/>
      <c r="I186" s="187"/>
      <c r="J186" s="198">
        <f>BK186</f>
        <v>0</v>
      </c>
      <c r="K186" s="184"/>
      <c r="L186" s="189"/>
      <c r="M186" s="190"/>
      <c r="N186" s="191"/>
      <c r="O186" s="191"/>
      <c r="P186" s="192">
        <f>SUM(P187:P193)</f>
        <v>0</v>
      </c>
      <c r="Q186" s="191"/>
      <c r="R186" s="192">
        <f>SUM(R187:R193)</f>
        <v>0.028175</v>
      </c>
      <c r="S186" s="191"/>
      <c r="T186" s="193">
        <f>SUM(T187:T193)</f>
        <v>0</v>
      </c>
      <c r="AR186" s="194" t="s">
        <v>83</v>
      </c>
      <c r="AT186" s="195" t="s">
        <v>75</v>
      </c>
      <c r="AU186" s="195" t="s">
        <v>81</v>
      </c>
      <c r="AY186" s="194" t="s">
        <v>122</v>
      </c>
      <c r="BK186" s="196">
        <f>SUM(BK187:BK193)</f>
        <v>0</v>
      </c>
    </row>
    <row r="187" spans="1:65" s="2" customFormat="1" ht="24" customHeight="1">
      <c r="A187" s="34"/>
      <c r="B187" s="35"/>
      <c r="C187" s="199" t="s">
        <v>227</v>
      </c>
      <c r="D187" s="199" t="s">
        <v>125</v>
      </c>
      <c r="E187" s="200" t="s">
        <v>228</v>
      </c>
      <c r="F187" s="201" t="s">
        <v>229</v>
      </c>
      <c r="G187" s="202" t="s">
        <v>128</v>
      </c>
      <c r="H187" s="203">
        <v>7.5</v>
      </c>
      <c r="I187" s="204"/>
      <c r="J187" s="205">
        <f>ROUND(I187*H187,2)</f>
        <v>0</v>
      </c>
      <c r="K187" s="206"/>
      <c r="L187" s="39"/>
      <c r="M187" s="207" t="s">
        <v>1</v>
      </c>
      <c r="N187" s="208" t="s">
        <v>41</v>
      </c>
      <c r="O187" s="71"/>
      <c r="P187" s="209">
        <f>O187*H187</f>
        <v>0</v>
      </c>
      <c r="Q187" s="209">
        <v>0.0035</v>
      </c>
      <c r="R187" s="209">
        <f>Q187*H187</f>
        <v>0.02625</v>
      </c>
      <c r="S187" s="209">
        <v>0</v>
      </c>
      <c r="T187" s="210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11" t="s">
        <v>227</v>
      </c>
      <c r="AT187" s="211" t="s">
        <v>125</v>
      </c>
      <c r="AU187" s="211" t="s">
        <v>83</v>
      </c>
      <c r="AY187" s="17" t="s">
        <v>122</v>
      </c>
      <c r="BE187" s="212">
        <f>IF(N187="základní",J187,0)</f>
        <v>0</v>
      </c>
      <c r="BF187" s="212">
        <f>IF(N187="snížená",J187,0)</f>
        <v>0</v>
      </c>
      <c r="BG187" s="212">
        <f>IF(N187="zákl. přenesená",J187,0)</f>
        <v>0</v>
      </c>
      <c r="BH187" s="212">
        <f>IF(N187="sníž. přenesená",J187,0)</f>
        <v>0</v>
      </c>
      <c r="BI187" s="212">
        <f>IF(N187="nulová",J187,0)</f>
        <v>0</v>
      </c>
      <c r="BJ187" s="17" t="s">
        <v>81</v>
      </c>
      <c r="BK187" s="212">
        <f>ROUND(I187*H187,2)</f>
        <v>0</v>
      </c>
      <c r="BL187" s="17" t="s">
        <v>227</v>
      </c>
      <c r="BM187" s="211" t="s">
        <v>230</v>
      </c>
    </row>
    <row r="188" spans="1:47" s="2" customFormat="1" ht="19.5">
      <c r="A188" s="34"/>
      <c r="B188" s="35"/>
      <c r="C188" s="36"/>
      <c r="D188" s="213" t="s">
        <v>131</v>
      </c>
      <c r="E188" s="36"/>
      <c r="F188" s="214" t="s">
        <v>231</v>
      </c>
      <c r="G188" s="36"/>
      <c r="H188" s="36"/>
      <c r="I188" s="110"/>
      <c r="J188" s="36"/>
      <c r="K188" s="36"/>
      <c r="L188" s="39"/>
      <c r="M188" s="215"/>
      <c r="N188" s="216"/>
      <c r="O188" s="71"/>
      <c r="P188" s="71"/>
      <c r="Q188" s="71"/>
      <c r="R188" s="71"/>
      <c r="S188" s="71"/>
      <c r="T188" s="72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T188" s="17" t="s">
        <v>131</v>
      </c>
      <c r="AU188" s="17" t="s">
        <v>83</v>
      </c>
    </row>
    <row r="189" spans="1:65" s="2" customFormat="1" ht="24" customHeight="1">
      <c r="A189" s="34"/>
      <c r="B189" s="35"/>
      <c r="C189" s="199" t="s">
        <v>232</v>
      </c>
      <c r="D189" s="199" t="s">
        <v>125</v>
      </c>
      <c r="E189" s="200" t="s">
        <v>233</v>
      </c>
      <c r="F189" s="201" t="s">
        <v>234</v>
      </c>
      <c r="G189" s="202" t="s">
        <v>128</v>
      </c>
      <c r="H189" s="203">
        <v>0.55</v>
      </c>
      <c r="I189" s="204"/>
      <c r="J189" s="205">
        <f>ROUND(I189*H189,2)</f>
        <v>0</v>
      </c>
      <c r="K189" s="206"/>
      <c r="L189" s="39"/>
      <c r="M189" s="207" t="s">
        <v>1</v>
      </c>
      <c r="N189" s="208" t="s">
        <v>41</v>
      </c>
      <c r="O189" s="71"/>
      <c r="P189" s="209">
        <f>O189*H189</f>
        <v>0</v>
      </c>
      <c r="Q189" s="209">
        <v>0.0035</v>
      </c>
      <c r="R189" s="209">
        <f>Q189*H189</f>
        <v>0.0019250000000000003</v>
      </c>
      <c r="S189" s="209">
        <v>0</v>
      </c>
      <c r="T189" s="210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11" t="s">
        <v>227</v>
      </c>
      <c r="AT189" s="211" t="s">
        <v>125</v>
      </c>
      <c r="AU189" s="211" t="s">
        <v>83</v>
      </c>
      <c r="AY189" s="17" t="s">
        <v>122</v>
      </c>
      <c r="BE189" s="212">
        <f>IF(N189="základní",J189,0)</f>
        <v>0</v>
      </c>
      <c r="BF189" s="212">
        <f>IF(N189="snížená",J189,0)</f>
        <v>0</v>
      </c>
      <c r="BG189" s="212">
        <f>IF(N189="zákl. přenesená",J189,0)</f>
        <v>0</v>
      </c>
      <c r="BH189" s="212">
        <f>IF(N189="sníž. přenesená",J189,0)</f>
        <v>0</v>
      </c>
      <c r="BI189" s="212">
        <f>IF(N189="nulová",J189,0)</f>
        <v>0</v>
      </c>
      <c r="BJ189" s="17" t="s">
        <v>81</v>
      </c>
      <c r="BK189" s="212">
        <f>ROUND(I189*H189,2)</f>
        <v>0</v>
      </c>
      <c r="BL189" s="17" t="s">
        <v>227</v>
      </c>
      <c r="BM189" s="211" t="s">
        <v>235</v>
      </c>
    </row>
    <row r="190" spans="1:47" s="2" customFormat="1" ht="19.5">
      <c r="A190" s="34"/>
      <c r="B190" s="35"/>
      <c r="C190" s="36"/>
      <c r="D190" s="213" t="s">
        <v>131</v>
      </c>
      <c r="E190" s="36"/>
      <c r="F190" s="214" t="s">
        <v>236</v>
      </c>
      <c r="G190" s="36"/>
      <c r="H190" s="36"/>
      <c r="I190" s="110"/>
      <c r="J190" s="36"/>
      <c r="K190" s="36"/>
      <c r="L190" s="39"/>
      <c r="M190" s="215"/>
      <c r="N190" s="216"/>
      <c r="O190" s="71"/>
      <c r="P190" s="71"/>
      <c r="Q190" s="71"/>
      <c r="R190" s="71"/>
      <c r="S190" s="71"/>
      <c r="T190" s="72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T190" s="17" t="s">
        <v>131</v>
      </c>
      <c r="AU190" s="17" t="s">
        <v>83</v>
      </c>
    </row>
    <row r="191" spans="2:51" s="13" customFormat="1" ht="12">
      <c r="B191" s="217"/>
      <c r="C191" s="218"/>
      <c r="D191" s="213" t="s">
        <v>133</v>
      </c>
      <c r="E191" s="219" t="s">
        <v>1</v>
      </c>
      <c r="F191" s="220" t="s">
        <v>237</v>
      </c>
      <c r="G191" s="218"/>
      <c r="H191" s="221">
        <v>0.55</v>
      </c>
      <c r="I191" s="222"/>
      <c r="J191" s="218"/>
      <c r="K191" s="218"/>
      <c r="L191" s="223"/>
      <c r="M191" s="224"/>
      <c r="N191" s="225"/>
      <c r="O191" s="225"/>
      <c r="P191" s="225"/>
      <c r="Q191" s="225"/>
      <c r="R191" s="225"/>
      <c r="S191" s="225"/>
      <c r="T191" s="226"/>
      <c r="AT191" s="227" t="s">
        <v>133</v>
      </c>
      <c r="AU191" s="227" t="s">
        <v>83</v>
      </c>
      <c r="AV191" s="13" t="s">
        <v>83</v>
      </c>
      <c r="AW191" s="13" t="s">
        <v>32</v>
      </c>
      <c r="AX191" s="13" t="s">
        <v>81</v>
      </c>
      <c r="AY191" s="227" t="s">
        <v>122</v>
      </c>
    </row>
    <row r="192" spans="1:65" s="2" customFormat="1" ht="24" customHeight="1">
      <c r="A192" s="34"/>
      <c r="B192" s="35"/>
      <c r="C192" s="199" t="s">
        <v>238</v>
      </c>
      <c r="D192" s="199" t="s">
        <v>125</v>
      </c>
      <c r="E192" s="200" t="s">
        <v>239</v>
      </c>
      <c r="F192" s="201" t="s">
        <v>240</v>
      </c>
      <c r="G192" s="202" t="s">
        <v>241</v>
      </c>
      <c r="H192" s="249"/>
      <c r="I192" s="204"/>
      <c r="J192" s="205">
        <f>ROUND(I192*H192,2)</f>
        <v>0</v>
      </c>
      <c r="K192" s="206"/>
      <c r="L192" s="39"/>
      <c r="M192" s="207" t="s">
        <v>1</v>
      </c>
      <c r="N192" s="208" t="s">
        <v>41</v>
      </c>
      <c r="O192" s="71"/>
      <c r="P192" s="209">
        <f>O192*H192</f>
        <v>0</v>
      </c>
      <c r="Q192" s="209">
        <v>0</v>
      </c>
      <c r="R192" s="209">
        <f>Q192*H192</f>
        <v>0</v>
      </c>
      <c r="S192" s="209">
        <v>0</v>
      </c>
      <c r="T192" s="210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11" t="s">
        <v>227</v>
      </c>
      <c r="AT192" s="211" t="s">
        <v>125</v>
      </c>
      <c r="AU192" s="211" t="s">
        <v>83</v>
      </c>
      <c r="AY192" s="17" t="s">
        <v>122</v>
      </c>
      <c r="BE192" s="212">
        <f>IF(N192="základní",J192,0)</f>
        <v>0</v>
      </c>
      <c r="BF192" s="212">
        <f>IF(N192="snížená",J192,0)</f>
        <v>0</v>
      </c>
      <c r="BG192" s="212">
        <f>IF(N192="zákl. přenesená",J192,0)</f>
        <v>0</v>
      </c>
      <c r="BH192" s="212">
        <f>IF(N192="sníž. přenesená",J192,0)</f>
        <v>0</v>
      </c>
      <c r="BI192" s="212">
        <f>IF(N192="nulová",J192,0)</f>
        <v>0</v>
      </c>
      <c r="BJ192" s="17" t="s">
        <v>81</v>
      </c>
      <c r="BK192" s="212">
        <f>ROUND(I192*H192,2)</f>
        <v>0</v>
      </c>
      <c r="BL192" s="17" t="s">
        <v>227</v>
      </c>
      <c r="BM192" s="211" t="s">
        <v>242</v>
      </c>
    </row>
    <row r="193" spans="1:47" s="2" customFormat="1" ht="29.25">
      <c r="A193" s="34"/>
      <c r="B193" s="35"/>
      <c r="C193" s="36"/>
      <c r="D193" s="213" t="s">
        <v>131</v>
      </c>
      <c r="E193" s="36"/>
      <c r="F193" s="214" t="s">
        <v>243</v>
      </c>
      <c r="G193" s="36"/>
      <c r="H193" s="36"/>
      <c r="I193" s="110"/>
      <c r="J193" s="36"/>
      <c r="K193" s="36"/>
      <c r="L193" s="39"/>
      <c r="M193" s="215"/>
      <c r="N193" s="216"/>
      <c r="O193" s="71"/>
      <c r="P193" s="71"/>
      <c r="Q193" s="71"/>
      <c r="R193" s="71"/>
      <c r="S193" s="71"/>
      <c r="T193" s="72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T193" s="17" t="s">
        <v>131</v>
      </c>
      <c r="AU193" s="17" t="s">
        <v>83</v>
      </c>
    </row>
    <row r="194" spans="2:63" s="12" customFormat="1" ht="22.9" customHeight="1">
      <c r="B194" s="183"/>
      <c r="C194" s="184"/>
      <c r="D194" s="185" t="s">
        <v>75</v>
      </c>
      <c r="E194" s="197" t="s">
        <v>244</v>
      </c>
      <c r="F194" s="197" t="s">
        <v>245</v>
      </c>
      <c r="G194" s="184"/>
      <c r="H194" s="184"/>
      <c r="I194" s="187"/>
      <c r="J194" s="198">
        <f>BK194</f>
        <v>0</v>
      </c>
      <c r="K194" s="184"/>
      <c r="L194" s="189"/>
      <c r="M194" s="190"/>
      <c r="N194" s="191"/>
      <c r="O194" s="191"/>
      <c r="P194" s="192">
        <f>SUM(P195:P216)</f>
        <v>0</v>
      </c>
      <c r="Q194" s="191"/>
      <c r="R194" s="192">
        <f>SUM(R195:R216)</f>
        <v>0</v>
      </c>
      <c r="S194" s="191"/>
      <c r="T194" s="193">
        <f>SUM(T195:T216)</f>
        <v>0.030999999999999996</v>
      </c>
      <c r="AR194" s="194" t="s">
        <v>83</v>
      </c>
      <c r="AT194" s="195" t="s">
        <v>75</v>
      </c>
      <c r="AU194" s="195" t="s">
        <v>81</v>
      </c>
      <c r="AY194" s="194" t="s">
        <v>122</v>
      </c>
      <c r="BK194" s="196">
        <f>SUM(BK195:BK216)</f>
        <v>0</v>
      </c>
    </row>
    <row r="195" spans="1:65" s="2" customFormat="1" ht="24" customHeight="1">
      <c r="A195" s="34"/>
      <c r="B195" s="35"/>
      <c r="C195" s="199" t="s">
        <v>246</v>
      </c>
      <c r="D195" s="199" t="s">
        <v>125</v>
      </c>
      <c r="E195" s="200" t="s">
        <v>247</v>
      </c>
      <c r="F195" s="201" t="s">
        <v>248</v>
      </c>
      <c r="G195" s="202" t="s">
        <v>171</v>
      </c>
      <c r="H195" s="203">
        <v>1</v>
      </c>
      <c r="I195" s="204"/>
      <c r="J195" s="205">
        <f>ROUND(I195*H195,2)</f>
        <v>0</v>
      </c>
      <c r="K195" s="206"/>
      <c r="L195" s="39"/>
      <c r="M195" s="207" t="s">
        <v>1</v>
      </c>
      <c r="N195" s="208" t="s">
        <v>41</v>
      </c>
      <c r="O195" s="71"/>
      <c r="P195" s="209">
        <f>O195*H195</f>
        <v>0</v>
      </c>
      <c r="Q195" s="209">
        <v>0</v>
      </c>
      <c r="R195" s="209">
        <f>Q195*H195</f>
        <v>0</v>
      </c>
      <c r="S195" s="209">
        <v>0</v>
      </c>
      <c r="T195" s="210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11" t="s">
        <v>227</v>
      </c>
      <c r="AT195" s="211" t="s">
        <v>125</v>
      </c>
      <c r="AU195" s="211" t="s">
        <v>83</v>
      </c>
      <c r="AY195" s="17" t="s">
        <v>122</v>
      </c>
      <c r="BE195" s="212">
        <f>IF(N195="základní",J195,0)</f>
        <v>0</v>
      </c>
      <c r="BF195" s="212">
        <f>IF(N195="snížená",J195,0)</f>
        <v>0</v>
      </c>
      <c r="BG195" s="212">
        <f>IF(N195="zákl. přenesená",J195,0)</f>
        <v>0</v>
      </c>
      <c r="BH195" s="212">
        <f>IF(N195="sníž. přenesená",J195,0)</f>
        <v>0</v>
      </c>
      <c r="BI195" s="212">
        <f>IF(N195="nulová",J195,0)</f>
        <v>0</v>
      </c>
      <c r="BJ195" s="17" t="s">
        <v>81</v>
      </c>
      <c r="BK195" s="212">
        <f>ROUND(I195*H195,2)</f>
        <v>0</v>
      </c>
      <c r="BL195" s="17" t="s">
        <v>227</v>
      </c>
      <c r="BM195" s="211" t="s">
        <v>249</v>
      </c>
    </row>
    <row r="196" spans="1:47" s="2" customFormat="1" ht="12">
      <c r="A196" s="34"/>
      <c r="B196" s="35"/>
      <c r="C196" s="36"/>
      <c r="D196" s="213" t="s">
        <v>131</v>
      </c>
      <c r="E196" s="36"/>
      <c r="F196" s="214" t="s">
        <v>248</v>
      </c>
      <c r="G196" s="36"/>
      <c r="H196" s="36"/>
      <c r="I196" s="110"/>
      <c r="J196" s="36"/>
      <c r="K196" s="36"/>
      <c r="L196" s="39"/>
      <c r="M196" s="215"/>
      <c r="N196" s="216"/>
      <c r="O196" s="71"/>
      <c r="P196" s="71"/>
      <c r="Q196" s="71"/>
      <c r="R196" s="71"/>
      <c r="S196" s="71"/>
      <c r="T196" s="72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T196" s="17" t="s">
        <v>131</v>
      </c>
      <c r="AU196" s="17" t="s">
        <v>83</v>
      </c>
    </row>
    <row r="197" spans="1:65" s="2" customFormat="1" ht="24" customHeight="1">
      <c r="A197" s="34"/>
      <c r="B197" s="35"/>
      <c r="C197" s="199" t="s">
        <v>250</v>
      </c>
      <c r="D197" s="199" t="s">
        <v>125</v>
      </c>
      <c r="E197" s="200" t="s">
        <v>251</v>
      </c>
      <c r="F197" s="201" t="s">
        <v>252</v>
      </c>
      <c r="G197" s="202" t="s">
        <v>253</v>
      </c>
      <c r="H197" s="203">
        <v>4</v>
      </c>
      <c r="I197" s="204"/>
      <c r="J197" s="205">
        <f>ROUND(I197*H197,2)</f>
        <v>0</v>
      </c>
      <c r="K197" s="206"/>
      <c r="L197" s="39"/>
      <c r="M197" s="207" t="s">
        <v>1</v>
      </c>
      <c r="N197" s="208" t="s">
        <v>41</v>
      </c>
      <c r="O197" s="71"/>
      <c r="P197" s="209">
        <f>O197*H197</f>
        <v>0</v>
      </c>
      <c r="Q197" s="209">
        <v>0</v>
      </c>
      <c r="R197" s="209">
        <f>Q197*H197</f>
        <v>0</v>
      </c>
      <c r="S197" s="209">
        <v>0.001</v>
      </c>
      <c r="T197" s="210">
        <f>S197*H197</f>
        <v>0.004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11" t="s">
        <v>227</v>
      </c>
      <c r="AT197" s="211" t="s">
        <v>125</v>
      </c>
      <c r="AU197" s="211" t="s">
        <v>83</v>
      </c>
      <c r="AY197" s="17" t="s">
        <v>122</v>
      </c>
      <c r="BE197" s="212">
        <f>IF(N197="základní",J197,0)</f>
        <v>0</v>
      </c>
      <c r="BF197" s="212">
        <f>IF(N197="snížená",J197,0)</f>
        <v>0</v>
      </c>
      <c r="BG197" s="212">
        <f>IF(N197="zákl. přenesená",J197,0)</f>
        <v>0</v>
      </c>
      <c r="BH197" s="212">
        <f>IF(N197="sníž. přenesená",J197,0)</f>
        <v>0</v>
      </c>
      <c r="BI197" s="212">
        <f>IF(N197="nulová",J197,0)</f>
        <v>0</v>
      </c>
      <c r="BJ197" s="17" t="s">
        <v>81</v>
      </c>
      <c r="BK197" s="212">
        <f>ROUND(I197*H197,2)</f>
        <v>0</v>
      </c>
      <c r="BL197" s="17" t="s">
        <v>227</v>
      </c>
      <c r="BM197" s="211" t="s">
        <v>254</v>
      </c>
    </row>
    <row r="198" spans="1:47" s="2" customFormat="1" ht="29.25">
      <c r="A198" s="34"/>
      <c r="B198" s="35"/>
      <c r="C198" s="36"/>
      <c r="D198" s="213" t="s">
        <v>131</v>
      </c>
      <c r="E198" s="36"/>
      <c r="F198" s="214" t="s">
        <v>255</v>
      </c>
      <c r="G198" s="36"/>
      <c r="H198" s="36"/>
      <c r="I198" s="110"/>
      <c r="J198" s="36"/>
      <c r="K198" s="36"/>
      <c r="L198" s="39"/>
      <c r="M198" s="215"/>
      <c r="N198" s="216"/>
      <c r="O198" s="71"/>
      <c r="P198" s="71"/>
      <c r="Q198" s="71"/>
      <c r="R198" s="71"/>
      <c r="S198" s="71"/>
      <c r="T198" s="72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7" t="s">
        <v>131</v>
      </c>
      <c r="AU198" s="17" t="s">
        <v>83</v>
      </c>
    </row>
    <row r="199" spans="1:65" s="2" customFormat="1" ht="24" customHeight="1">
      <c r="A199" s="34"/>
      <c r="B199" s="35"/>
      <c r="C199" s="199" t="s">
        <v>7</v>
      </c>
      <c r="D199" s="199" t="s">
        <v>125</v>
      </c>
      <c r="E199" s="200" t="s">
        <v>256</v>
      </c>
      <c r="F199" s="201" t="s">
        <v>257</v>
      </c>
      <c r="G199" s="202" t="s">
        <v>253</v>
      </c>
      <c r="H199" s="203">
        <v>3</v>
      </c>
      <c r="I199" s="204"/>
      <c r="J199" s="205">
        <f>ROUND(I199*H199,2)</f>
        <v>0</v>
      </c>
      <c r="K199" s="206"/>
      <c r="L199" s="39"/>
      <c r="M199" s="207" t="s">
        <v>1</v>
      </c>
      <c r="N199" s="208" t="s">
        <v>41</v>
      </c>
      <c r="O199" s="71"/>
      <c r="P199" s="209">
        <f>O199*H199</f>
        <v>0</v>
      </c>
      <c r="Q199" s="209">
        <v>0</v>
      </c>
      <c r="R199" s="209">
        <f>Q199*H199</f>
        <v>0</v>
      </c>
      <c r="S199" s="209">
        <v>0.009</v>
      </c>
      <c r="T199" s="210">
        <f>S199*H199</f>
        <v>0.026999999999999996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11" t="s">
        <v>227</v>
      </c>
      <c r="AT199" s="211" t="s">
        <v>125</v>
      </c>
      <c r="AU199" s="211" t="s">
        <v>83</v>
      </c>
      <c r="AY199" s="17" t="s">
        <v>122</v>
      </c>
      <c r="BE199" s="212">
        <f>IF(N199="základní",J199,0)</f>
        <v>0</v>
      </c>
      <c r="BF199" s="212">
        <f>IF(N199="snížená",J199,0)</f>
        <v>0</v>
      </c>
      <c r="BG199" s="212">
        <f>IF(N199="zákl. přenesená",J199,0)</f>
        <v>0</v>
      </c>
      <c r="BH199" s="212">
        <f>IF(N199="sníž. přenesená",J199,0)</f>
        <v>0</v>
      </c>
      <c r="BI199" s="212">
        <f>IF(N199="nulová",J199,0)</f>
        <v>0</v>
      </c>
      <c r="BJ199" s="17" t="s">
        <v>81</v>
      </c>
      <c r="BK199" s="212">
        <f>ROUND(I199*H199,2)</f>
        <v>0</v>
      </c>
      <c r="BL199" s="17" t="s">
        <v>227</v>
      </c>
      <c r="BM199" s="211" t="s">
        <v>258</v>
      </c>
    </row>
    <row r="200" spans="1:47" s="2" customFormat="1" ht="29.25">
      <c r="A200" s="34"/>
      <c r="B200" s="35"/>
      <c r="C200" s="36"/>
      <c r="D200" s="213" t="s">
        <v>131</v>
      </c>
      <c r="E200" s="36"/>
      <c r="F200" s="214" t="s">
        <v>259</v>
      </c>
      <c r="G200" s="36"/>
      <c r="H200" s="36"/>
      <c r="I200" s="110"/>
      <c r="J200" s="36"/>
      <c r="K200" s="36"/>
      <c r="L200" s="39"/>
      <c r="M200" s="215"/>
      <c r="N200" s="216"/>
      <c r="O200" s="71"/>
      <c r="P200" s="71"/>
      <c r="Q200" s="71"/>
      <c r="R200" s="71"/>
      <c r="S200" s="71"/>
      <c r="T200" s="72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T200" s="17" t="s">
        <v>131</v>
      </c>
      <c r="AU200" s="17" t="s">
        <v>83</v>
      </c>
    </row>
    <row r="201" spans="1:65" s="2" customFormat="1" ht="24" customHeight="1">
      <c r="A201" s="34"/>
      <c r="B201" s="35"/>
      <c r="C201" s="199" t="s">
        <v>260</v>
      </c>
      <c r="D201" s="199" t="s">
        <v>125</v>
      </c>
      <c r="E201" s="200" t="s">
        <v>261</v>
      </c>
      <c r="F201" s="201" t="s">
        <v>262</v>
      </c>
      <c r="G201" s="202" t="s">
        <v>253</v>
      </c>
      <c r="H201" s="203">
        <v>9</v>
      </c>
      <c r="I201" s="204"/>
      <c r="J201" s="205">
        <f>ROUND(I201*H201,2)</f>
        <v>0</v>
      </c>
      <c r="K201" s="206"/>
      <c r="L201" s="39"/>
      <c r="M201" s="207" t="s">
        <v>1</v>
      </c>
      <c r="N201" s="208" t="s">
        <v>41</v>
      </c>
      <c r="O201" s="71"/>
      <c r="P201" s="209">
        <f>O201*H201</f>
        <v>0</v>
      </c>
      <c r="Q201" s="209">
        <v>0</v>
      </c>
      <c r="R201" s="209">
        <f>Q201*H201</f>
        <v>0</v>
      </c>
      <c r="S201" s="209">
        <v>0</v>
      </c>
      <c r="T201" s="210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11" t="s">
        <v>227</v>
      </c>
      <c r="AT201" s="211" t="s">
        <v>125</v>
      </c>
      <c r="AU201" s="211" t="s">
        <v>83</v>
      </c>
      <c r="AY201" s="17" t="s">
        <v>122</v>
      </c>
      <c r="BE201" s="212">
        <f>IF(N201="základní",J201,0)</f>
        <v>0</v>
      </c>
      <c r="BF201" s="212">
        <f>IF(N201="snížená",J201,0)</f>
        <v>0</v>
      </c>
      <c r="BG201" s="212">
        <f>IF(N201="zákl. přenesená",J201,0)</f>
        <v>0</v>
      </c>
      <c r="BH201" s="212">
        <f>IF(N201="sníž. přenesená",J201,0)</f>
        <v>0</v>
      </c>
      <c r="BI201" s="212">
        <f>IF(N201="nulová",J201,0)</f>
        <v>0</v>
      </c>
      <c r="BJ201" s="17" t="s">
        <v>81</v>
      </c>
      <c r="BK201" s="212">
        <f>ROUND(I201*H201,2)</f>
        <v>0</v>
      </c>
      <c r="BL201" s="17" t="s">
        <v>227</v>
      </c>
      <c r="BM201" s="211" t="s">
        <v>263</v>
      </c>
    </row>
    <row r="202" spans="1:47" s="2" customFormat="1" ht="12">
      <c r="A202" s="34"/>
      <c r="B202" s="35"/>
      <c r="C202" s="36"/>
      <c r="D202" s="213" t="s">
        <v>131</v>
      </c>
      <c r="E202" s="36"/>
      <c r="F202" s="214" t="s">
        <v>262</v>
      </c>
      <c r="G202" s="36"/>
      <c r="H202" s="36"/>
      <c r="I202" s="110"/>
      <c r="J202" s="36"/>
      <c r="K202" s="36"/>
      <c r="L202" s="39"/>
      <c r="M202" s="215"/>
      <c r="N202" s="216"/>
      <c r="O202" s="71"/>
      <c r="P202" s="71"/>
      <c r="Q202" s="71"/>
      <c r="R202" s="71"/>
      <c r="S202" s="71"/>
      <c r="T202" s="72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T202" s="17" t="s">
        <v>131</v>
      </c>
      <c r="AU202" s="17" t="s">
        <v>83</v>
      </c>
    </row>
    <row r="203" spans="1:65" s="2" customFormat="1" ht="24" customHeight="1">
      <c r="A203" s="34"/>
      <c r="B203" s="35"/>
      <c r="C203" s="199" t="s">
        <v>264</v>
      </c>
      <c r="D203" s="199" t="s">
        <v>125</v>
      </c>
      <c r="E203" s="200" t="s">
        <v>265</v>
      </c>
      <c r="F203" s="201" t="s">
        <v>266</v>
      </c>
      <c r="G203" s="202" t="s">
        <v>253</v>
      </c>
      <c r="H203" s="203">
        <v>4</v>
      </c>
      <c r="I203" s="204"/>
      <c r="J203" s="205">
        <f>ROUND(I203*H203,2)</f>
        <v>0</v>
      </c>
      <c r="K203" s="206"/>
      <c r="L203" s="39"/>
      <c r="M203" s="207" t="s">
        <v>1</v>
      </c>
      <c r="N203" s="208" t="s">
        <v>41</v>
      </c>
      <c r="O203" s="71"/>
      <c r="P203" s="209">
        <f>O203*H203</f>
        <v>0</v>
      </c>
      <c r="Q203" s="209">
        <v>0</v>
      </c>
      <c r="R203" s="209">
        <f>Q203*H203</f>
        <v>0</v>
      </c>
      <c r="S203" s="209">
        <v>0</v>
      </c>
      <c r="T203" s="210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11" t="s">
        <v>227</v>
      </c>
      <c r="AT203" s="211" t="s">
        <v>125</v>
      </c>
      <c r="AU203" s="211" t="s">
        <v>83</v>
      </c>
      <c r="AY203" s="17" t="s">
        <v>122</v>
      </c>
      <c r="BE203" s="212">
        <f>IF(N203="základní",J203,0)</f>
        <v>0</v>
      </c>
      <c r="BF203" s="212">
        <f>IF(N203="snížená",J203,0)</f>
        <v>0</v>
      </c>
      <c r="BG203" s="212">
        <f>IF(N203="zákl. přenesená",J203,0)</f>
        <v>0</v>
      </c>
      <c r="BH203" s="212">
        <f>IF(N203="sníž. přenesená",J203,0)</f>
        <v>0</v>
      </c>
      <c r="BI203" s="212">
        <f>IF(N203="nulová",J203,0)</f>
        <v>0</v>
      </c>
      <c r="BJ203" s="17" t="s">
        <v>81</v>
      </c>
      <c r="BK203" s="212">
        <f>ROUND(I203*H203,2)</f>
        <v>0</v>
      </c>
      <c r="BL203" s="17" t="s">
        <v>227</v>
      </c>
      <c r="BM203" s="211" t="s">
        <v>267</v>
      </c>
    </row>
    <row r="204" spans="1:47" s="2" customFormat="1" ht="19.5">
      <c r="A204" s="34"/>
      <c r="B204" s="35"/>
      <c r="C204" s="36"/>
      <c r="D204" s="213" t="s">
        <v>131</v>
      </c>
      <c r="E204" s="36"/>
      <c r="F204" s="214" t="s">
        <v>266</v>
      </c>
      <c r="G204" s="36"/>
      <c r="H204" s="36"/>
      <c r="I204" s="110"/>
      <c r="J204" s="36"/>
      <c r="K204" s="36"/>
      <c r="L204" s="39"/>
      <c r="M204" s="215"/>
      <c r="N204" s="216"/>
      <c r="O204" s="71"/>
      <c r="P204" s="71"/>
      <c r="Q204" s="71"/>
      <c r="R204" s="71"/>
      <c r="S204" s="71"/>
      <c r="T204" s="72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T204" s="17" t="s">
        <v>131</v>
      </c>
      <c r="AU204" s="17" t="s">
        <v>83</v>
      </c>
    </row>
    <row r="205" spans="1:65" s="2" customFormat="1" ht="24" customHeight="1">
      <c r="A205" s="34"/>
      <c r="B205" s="35"/>
      <c r="C205" s="199" t="s">
        <v>268</v>
      </c>
      <c r="D205" s="199" t="s">
        <v>125</v>
      </c>
      <c r="E205" s="200" t="s">
        <v>269</v>
      </c>
      <c r="F205" s="201" t="s">
        <v>270</v>
      </c>
      <c r="G205" s="202" t="s">
        <v>253</v>
      </c>
      <c r="H205" s="203">
        <v>3</v>
      </c>
      <c r="I205" s="204"/>
      <c r="J205" s="205">
        <f>ROUND(I205*H205,2)</f>
        <v>0</v>
      </c>
      <c r="K205" s="206"/>
      <c r="L205" s="39"/>
      <c r="M205" s="207" t="s">
        <v>1</v>
      </c>
      <c r="N205" s="208" t="s">
        <v>41</v>
      </c>
      <c r="O205" s="71"/>
      <c r="P205" s="209">
        <f>O205*H205</f>
        <v>0</v>
      </c>
      <c r="Q205" s="209">
        <v>0</v>
      </c>
      <c r="R205" s="209">
        <f>Q205*H205</f>
        <v>0</v>
      </c>
      <c r="S205" s="209">
        <v>0</v>
      </c>
      <c r="T205" s="210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11" t="s">
        <v>227</v>
      </c>
      <c r="AT205" s="211" t="s">
        <v>125</v>
      </c>
      <c r="AU205" s="211" t="s">
        <v>83</v>
      </c>
      <c r="AY205" s="17" t="s">
        <v>122</v>
      </c>
      <c r="BE205" s="212">
        <f>IF(N205="základní",J205,0)</f>
        <v>0</v>
      </c>
      <c r="BF205" s="212">
        <f>IF(N205="snížená",J205,0)</f>
        <v>0</v>
      </c>
      <c r="BG205" s="212">
        <f>IF(N205="zákl. přenesená",J205,0)</f>
        <v>0</v>
      </c>
      <c r="BH205" s="212">
        <f>IF(N205="sníž. přenesená",J205,0)</f>
        <v>0</v>
      </c>
      <c r="BI205" s="212">
        <f>IF(N205="nulová",J205,0)</f>
        <v>0</v>
      </c>
      <c r="BJ205" s="17" t="s">
        <v>81</v>
      </c>
      <c r="BK205" s="212">
        <f>ROUND(I205*H205,2)</f>
        <v>0</v>
      </c>
      <c r="BL205" s="17" t="s">
        <v>227</v>
      </c>
      <c r="BM205" s="211" t="s">
        <v>271</v>
      </c>
    </row>
    <row r="206" spans="1:47" s="2" customFormat="1" ht="12">
      <c r="A206" s="34"/>
      <c r="B206" s="35"/>
      <c r="C206" s="36"/>
      <c r="D206" s="213" t="s">
        <v>131</v>
      </c>
      <c r="E206" s="36"/>
      <c r="F206" s="214" t="s">
        <v>270</v>
      </c>
      <c r="G206" s="36"/>
      <c r="H206" s="36"/>
      <c r="I206" s="110"/>
      <c r="J206" s="36"/>
      <c r="K206" s="36"/>
      <c r="L206" s="39"/>
      <c r="M206" s="215"/>
      <c r="N206" s="216"/>
      <c r="O206" s="71"/>
      <c r="P206" s="71"/>
      <c r="Q206" s="71"/>
      <c r="R206" s="71"/>
      <c r="S206" s="71"/>
      <c r="T206" s="72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T206" s="17" t="s">
        <v>131</v>
      </c>
      <c r="AU206" s="17" t="s">
        <v>83</v>
      </c>
    </row>
    <row r="207" spans="1:65" s="2" customFormat="1" ht="24" customHeight="1">
      <c r="A207" s="34"/>
      <c r="B207" s="35"/>
      <c r="C207" s="199" t="s">
        <v>272</v>
      </c>
      <c r="D207" s="199" t="s">
        <v>125</v>
      </c>
      <c r="E207" s="200" t="s">
        <v>273</v>
      </c>
      <c r="F207" s="201" t="s">
        <v>274</v>
      </c>
      <c r="G207" s="202" t="s">
        <v>253</v>
      </c>
      <c r="H207" s="203">
        <v>2</v>
      </c>
      <c r="I207" s="204"/>
      <c r="J207" s="205">
        <f>ROUND(I207*H207,2)</f>
        <v>0</v>
      </c>
      <c r="K207" s="206"/>
      <c r="L207" s="39"/>
      <c r="M207" s="207" t="s">
        <v>1</v>
      </c>
      <c r="N207" s="208" t="s">
        <v>41</v>
      </c>
      <c r="O207" s="71"/>
      <c r="P207" s="209">
        <f>O207*H207</f>
        <v>0</v>
      </c>
      <c r="Q207" s="209">
        <v>0</v>
      </c>
      <c r="R207" s="209">
        <f>Q207*H207</f>
        <v>0</v>
      </c>
      <c r="S207" s="209">
        <v>0</v>
      </c>
      <c r="T207" s="210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11" t="s">
        <v>227</v>
      </c>
      <c r="AT207" s="211" t="s">
        <v>125</v>
      </c>
      <c r="AU207" s="211" t="s">
        <v>83</v>
      </c>
      <c r="AY207" s="17" t="s">
        <v>122</v>
      </c>
      <c r="BE207" s="212">
        <f>IF(N207="základní",J207,0)</f>
        <v>0</v>
      </c>
      <c r="BF207" s="212">
        <f>IF(N207="snížená",J207,0)</f>
        <v>0</v>
      </c>
      <c r="BG207" s="212">
        <f>IF(N207="zákl. přenesená",J207,0)</f>
        <v>0</v>
      </c>
      <c r="BH207" s="212">
        <f>IF(N207="sníž. přenesená",J207,0)</f>
        <v>0</v>
      </c>
      <c r="BI207" s="212">
        <f>IF(N207="nulová",J207,0)</f>
        <v>0</v>
      </c>
      <c r="BJ207" s="17" t="s">
        <v>81</v>
      </c>
      <c r="BK207" s="212">
        <f>ROUND(I207*H207,2)</f>
        <v>0</v>
      </c>
      <c r="BL207" s="17" t="s">
        <v>227</v>
      </c>
      <c r="BM207" s="211" t="s">
        <v>275</v>
      </c>
    </row>
    <row r="208" spans="1:47" s="2" customFormat="1" ht="19.5">
      <c r="A208" s="34"/>
      <c r="B208" s="35"/>
      <c r="C208" s="36"/>
      <c r="D208" s="213" t="s">
        <v>131</v>
      </c>
      <c r="E208" s="36"/>
      <c r="F208" s="214" t="s">
        <v>274</v>
      </c>
      <c r="G208" s="36"/>
      <c r="H208" s="36"/>
      <c r="I208" s="110"/>
      <c r="J208" s="36"/>
      <c r="K208" s="36"/>
      <c r="L208" s="39"/>
      <c r="M208" s="215"/>
      <c r="N208" s="216"/>
      <c r="O208" s="71"/>
      <c r="P208" s="71"/>
      <c r="Q208" s="71"/>
      <c r="R208" s="71"/>
      <c r="S208" s="71"/>
      <c r="T208" s="72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T208" s="17" t="s">
        <v>131</v>
      </c>
      <c r="AU208" s="17" t="s">
        <v>83</v>
      </c>
    </row>
    <row r="209" spans="1:65" s="2" customFormat="1" ht="24" customHeight="1">
      <c r="A209" s="34"/>
      <c r="B209" s="35"/>
      <c r="C209" s="199" t="s">
        <v>276</v>
      </c>
      <c r="D209" s="199" t="s">
        <v>125</v>
      </c>
      <c r="E209" s="200" t="s">
        <v>277</v>
      </c>
      <c r="F209" s="201" t="s">
        <v>278</v>
      </c>
      <c r="G209" s="202" t="s">
        <v>253</v>
      </c>
      <c r="H209" s="203">
        <v>2</v>
      </c>
      <c r="I209" s="204"/>
      <c r="J209" s="205">
        <f>ROUND(I209*H209,2)</f>
        <v>0</v>
      </c>
      <c r="K209" s="206"/>
      <c r="L209" s="39"/>
      <c r="M209" s="207" t="s">
        <v>1</v>
      </c>
      <c r="N209" s="208" t="s">
        <v>41</v>
      </c>
      <c r="O209" s="71"/>
      <c r="P209" s="209">
        <f>O209*H209</f>
        <v>0</v>
      </c>
      <c r="Q209" s="209">
        <v>0</v>
      </c>
      <c r="R209" s="209">
        <f>Q209*H209</f>
        <v>0</v>
      </c>
      <c r="S209" s="209">
        <v>0</v>
      </c>
      <c r="T209" s="210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11" t="s">
        <v>227</v>
      </c>
      <c r="AT209" s="211" t="s">
        <v>125</v>
      </c>
      <c r="AU209" s="211" t="s">
        <v>83</v>
      </c>
      <c r="AY209" s="17" t="s">
        <v>122</v>
      </c>
      <c r="BE209" s="212">
        <f>IF(N209="základní",J209,0)</f>
        <v>0</v>
      </c>
      <c r="BF209" s="212">
        <f>IF(N209="snížená",J209,0)</f>
        <v>0</v>
      </c>
      <c r="BG209" s="212">
        <f>IF(N209="zákl. přenesená",J209,0)</f>
        <v>0</v>
      </c>
      <c r="BH209" s="212">
        <f>IF(N209="sníž. přenesená",J209,0)</f>
        <v>0</v>
      </c>
      <c r="BI209" s="212">
        <f>IF(N209="nulová",J209,0)</f>
        <v>0</v>
      </c>
      <c r="BJ209" s="17" t="s">
        <v>81</v>
      </c>
      <c r="BK209" s="212">
        <f>ROUND(I209*H209,2)</f>
        <v>0</v>
      </c>
      <c r="BL209" s="17" t="s">
        <v>227</v>
      </c>
      <c r="BM209" s="211" t="s">
        <v>279</v>
      </c>
    </row>
    <row r="210" spans="1:47" s="2" customFormat="1" ht="19.5">
      <c r="A210" s="34"/>
      <c r="B210" s="35"/>
      <c r="C210" s="36"/>
      <c r="D210" s="213" t="s">
        <v>131</v>
      </c>
      <c r="E210" s="36"/>
      <c r="F210" s="214" t="s">
        <v>278</v>
      </c>
      <c r="G210" s="36"/>
      <c r="H210" s="36"/>
      <c r="I210" s="110"/>
      <c r="J210" s="36"/>
      <c r="K210" s="36"/>
      <c r="L210" s="39"/>
      <c r="M210" s="215"/>
      <c r="N210" s="216"/>
      <c r="O210" s="71"/>
      <c r="P210" s="71"/>
      <c r="Q210" s="71"/>
      <c r="R210" s="71"/>
      <c r="S210" s="71"/>
      <c r="T210" s="72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T210" s="17" t="s">
        <v>131</v>
      </c>
      <c r="AU210" s="17" t="s">
        <v>83</v>
      </c>
    </row>
    <row r="211" spans="1:65" s="2" customFormat="1" ht="24" customHeight="1">
      <c r="A211" s="34"/>
      <c r="B211" s="35"/>
      <c r="C211" s="199" t="s">
        <v>280</v>
      </c>
      <c r="D211" s="199" t="s">
        <v>125</v>
      </c>
      <c r="E211" s="200" t="s">
        <v>281</v>
      </c>
      <c r="F211" s="201" t="s">
        <v>282</v>
      </c>
      <c r="G211" s="202" t="s">
        <v>253</v>
      </c>
      <c r="H211" s="203">
        <v>4</v>
      </c>
      <c r="I211" s="204"/>
      <c r="J211" s="205">
        <f>ROUND(I211*H211,2)</f>
        <v>0</v>
      </c>
      <c r="K211" s="206"/>
      <c r="L211" s="39"/>
      <c r="M211" s="207" t="s">
        <v>1</v>
      </c>
      <c r="N211" s="208" t="s">
        <v>41</v>
      </c>
      <c r="O211" s="71"/>
      <c r="P211" s="209">
        <f>O211*H211</f>
        <v>0</v>
      </c>
      <c r="Q211" s="209">
        <v>0</v>
      </c>
      <c r="R211" s="209">
        <f>Q211*H211</f>
        <v>0</v>
      </c>
      <c r="S211" s="209">
        <v>0</v>
      </c>
      <c r="T211" s="210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11" t="s">
        <v>227</v>
      </c>
      <c r="AT211" s="211" t="s">
        <v>125</v>
      </c>
      <c r="AU211" s="211" t="s">
        <v>83</v>
      </c>
      <c r="AY211" s="17" t="s">
        <v>122</v>
      </c>
      <c r="BE211" s="212">
        <f>IF(N211="základní",J211,0)</f>
        <v>0</v>
      </c>
      <c r="BF211" s="212">
        <f>IF(N211="snížená",J211,0)</f>
        <v>0</v>
      </c>
      <c r="BG211" s="212">
        <f>IF(N211="zákl. přenesená",J211,0)</f>
        <v>0</v>
      </c>
      <c r="BH211" s="212">
        <f>IF(N211="sníž. přenesená",J211,0)</f>
        <v>0</v>
      </c>
      <c r="BI211" s="212">
        <f>IF(N211="nulová",J211,0)</f>
        <v>0</v>
      </c>
      <c r="BJ211" s="17" t="s">
        <v>81</v>
      </c>
      <c r="BK211" s="212">
        <f>ROUND(I211*H211,2)</f>
        <v>0</v>
      </c>
      <c r="BL211" s="17" t="s">
        <v>227</v>
      </c>
      <c r="BM211" s="211" t="s">
        <v>283</v>
      </c>
    </row>
    <row r="212" spans="1:47" s="2" customFormat="1" ht="12">
      <c r="A212" s="34"/>
      <c r="B212" s="35"/>
      <c r="C212" s="36"/>
      <c r="D212" s="213" t="s">
        <v>131</v>
      </c>
      <c r="E212" s="36"/>
      <c r="F212" s="214" t="s">
        <v>282</v>
      </c>
      <c r="G212" s="36"/>
      <c r="H212" s="36"/>
      <c r="I212" s="110"/>
      <c r="J212" s="36"/>
      <c r="K212" s="36"/>
      <c r="L212" s="39"/>
      <c r="M212" s="215"/>
      <c r="N212" s="216"/>
      <c r="O212" s="71"/>
      <c r="P212" s="71"/>
      <c r="Q212" s="71"/>
      <c r="R212" s="71"/>
      <c r="S212" s="71"/>
      <c r="T212" s="72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T212" s="17" t="s">
        <v>131</v>
      </c>
      <c r="AU212" s="17" t="s">
        <v>83</v>
      </c>
    </row>
    <row r="213" spans="1:65" s="2" customFormat="1" ht="24" customHeight="1">
      <c r="A213" s="34"/>
      <c r="B213" s="35"/>
      <c r="C213" s="199" t="s">
        <v>284</v>
      </c>
      <c r="D213" s="199" t="s">
        <v>125</v>
      </c>
      <c r="E213" s="200" t="s">
        <v>285</v>
      </c>
      <c r="F213" s="201" t="s">
        <v>286</v>
      </c>
      <c r="G213" s="202" t="s">
        <v>253</v>
      </c>
      <c r="H213" s="203">
        <v>3</v>
      </c>
      <c r="I213" s="204"/>
      <c r="J213" s="205">
        <f>ROUND(I213*H213,2)</f>
        <v>0</v>
      </c>
      <c r="K213" s="206"/>
      <c r="L213" s="39"/>
      <c r="M213" s="207" t="s">
        <v>1</v>
      </c>
      <c r="N213" s="208" t="s">
        <v>41</v>
      </c>
      <c r="O213" s="71"/>
      <c r="P213" s="209">
        <f>O213*H213</f>
        <v>0</v>
      </c>
      <c r="Q213" s="209">
        <v>0</v>
      </c>
      <c r="R213" s="209">
        <f>Q213*H213</f>
        <v>0</v>
      </c>
      <c r="S213" s="209">
        <v>0</v>
      </c>
      <c r="T213" s="210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11" t="s">
        <v>227</v>
      </c>
      <c r="AT213" s="211" t="s">
        <v>125</v>
      </c>
      <c r="AU213" s="211" t="s">
        <v>83</v>
      </c>
      <c r="AY213" s="17" t="s">
        <v>122</v>
      </c>
      <c r="BE213" s="212">
        <f>IF(N213="základní",J213,0)</f>
        <v>0</v>
      </c>
      <c r="BF213" s="212">
        <f>IF(N213="snížená",J213,0)</f>
        <v>0</v>
      </c>
      <c r="BG213" s="212">
        <f>IF(N213="zákl. přenesená",J213,0)</f>
        <v>0</v>
      </c>
      <c r="BH213" s="212">
        <f>IF(N213="sníž. přenesená",J213,0)</f>
        <v>0</v>
      </c>
      <c r="BI213" s="212">
        <f>IF(N213="nulová",J213,0)</f>
        <v>0</v>
      </c>
      <c r="BJ213" s="17" t="s">
        <v>81</v>
      </c>
      <c r="BK213" s="212">
        <f>ROUND(I213*H213,2)</f>
        <v>0</v>
      </c>
      <c r="BL213" s="17" t="s">
        <v>227</v>
      </c>
      <c r="BM213" s="211" t="s">
        <v>287</v>
      </c>
    </row>
    <row r="214" spans="1:47" s="2" customFormat="1" ht="19.5">
      <c r="A214" s="34"/>
      <c r="B214" s="35"/>
      <c r="C214" s="36"/>
      <c r="D214" s="213" t="s">
        <v>131</v>
      </c>
      <c r="E214" s="36"/>
      <c r="F214" s="214" t="s">
        <v>286</v>
      </c>
      <c r="G214" s="36"/>
      <c r="H214" s="36"/>
      <c r="I214" s="110"/>
      <c r="J214" s="36"/>
      <c r="K214" s="36"/>
      <c r="L214" s="39"/>
      <c r="M214" s="215"/>
      <c r="N214" s="216"/>
      <c r="O214" s="71"/>
      <c r="P214" s="71"/>
      <c r="Q214" s="71"/>
      <c r="R214" s="71"/>
      <c r="S214" s="71"/>
      <c r="T214" s="72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T214" s="17" t="s">
        <v>131</v>
      </c>
      <c r="AU214" s="17" t="s">
        <v>83</v>
      </c>
    </row>
    <row r="215" spans="1:65" s="2" customFormat="1" ht="24" customHeight="1">
      <c r="A215" s="34"/>
      <c r="B215" s="35"/>
      <c r="C215" s="199" t="s">
        <v>288</v>
      </c>
      <c r="D215" s="199" t="s">
        <v>125</v>
      </c>
      <c r="E215" s="200" t="s">
        <v>289</v>
      </c>
      <c r="F215" s="201" t="s">
        <v>290</v>
      </c>
      <c r="G215" s="202" t="s">
        <v>241</v>
      </c>
      <c r="H215" s="249"/>
      <c r="I215" s="204"/>
      <c r="J215" s="205">
        <f>ROUND(I215*H215,2)</f>
        <v>0</v>
      </c>
      <c r="K215" s="206"/>
      <c r="L215" s="39"/>
      <c r="M215" s="207" t="s">
        <v>1</v>
      </c>
      <c r="N215" s="208" t="s">
        <v>41</v>
      </c>
      <c r="O215" s="71"/>
      <c r="P215" s="209">
        <f>O215*H215</f>
        <v>0</v>
      </c>
      <c r="Q215" s="209">
        <v>0</v>
      </c>
      <c r="R215" s="209">
        <f>Q215*H215</f>
        <v>0</v>
      </c>
      <c r="S215" s="209">
        <v>0</v>
      </c>
      <c r="T215" s="210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11" t="s">
        <v>227</v>
      </c>
      <c r="AT215" s="211" t="s">
        <v>125</v>
      </c>
      <c r="AU215" s="211" t="s">
        <v>83</v>
      </c>
      <c r="AY215" s="17" t="s">
        <v>122</v>
      </c>
      <c r="BE215" s="212">
        <f>IF(N215="základní",J215,0)</f>
        <v>0</v>
      </c>
      <c r="BF215" s="212">
        <f>IF(N215="snížená",J215,0)</f>
        <v>0</v>
      </c>
      <c r="BG215" s="212">
        <f>IF(N215="zákl. přenesená",J215,0)</f>
        <v>0</v>
      </c>
      <c r="BH215" s="212">
        <f>IF(N215="sníž. přenesená",J215,0)</f>
        <v>0</v>
      </c>
      <c r="BI215" s="212">
        <f>IF(N215="nulová",J215,0)</f>
        <v>0</v>
      </c>
      <c r="BJ215" s="17" t="s">
        <v>81</v>
      </c>
      <c r="BK215" s="212">
        <f>ROUND(I215*H215,2)</f>
        <v>0</v>
      </c>
      <c r="BL215" s="17" t="s">
        <v>227</v>
      </c>
      <c r="BM215" s="211" t="s">
        <v>291</v>
      </c>
    </row>
    <row r="216" spans="1:47" s="2" customFormat="1" ht="19.5">
      <c r="A216" s="34"/>
      <c r="B216" s="35"/>
      <c r="C216" s="36"/>
      <c r="D216" s="213" t="s">
        <v>131</v>
      </c>
      <c r="E216" s="36"/>
      <c r="F216" s="214" t="s">
        <v>292</v>
      </c>
      <c r="G216" s="36"/>
      <c r="H216" s="36"/>
      <c r="I216" s="110"/>
      <c r="J216" s="36"/>
      <c r="K216" s="36"/>
      <c r="L216" s="39"/>
      <c r="M216" s="215"/>
      <c r="N216" s="216"/>
      <c r="O216" s="71"/>
      <c r="P216" s="71"/>
      <c r="Q216" s="71"/>
      <c r="R216" s="71"/>
      <c r="S216" s="71"/>
      <c r="T216" s="72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T216" s="17" t="s">
        <v>131</v>
      </c>
      <c r="AU216" s="17" t="s">
        <v>83</v>
      </c>
    </row>
    <row r="217" spans="2:63" s="12" customFormat="1" ht="22.9" customHeight="1">
      <c r="B217" s="183"/>
      <c r="C217" s="184"/>
      <c r="D217" s="185" t="s">
        <v>75</v>
      </c>
      <c r="E217" s="197" t="s">
        <v>293</v>
      </c>
      <c r="F217" s="197" t="s">
        <v>294</v>
      </c>
      <c r="G217" s="184"/>
      <c r="H217" s="184"/>
      <c r="I217" s="187"/>
      <c r="J217" s="198">
        <f>BK217</f>
        <v>0</v>
      </c>
      <c r="K217" s="184"/>
      <c r="L217" s="189"/>
      <c r="M217" s="190"/>
      <c r="N217" s="191"/>
      <c r="O217" s="191"/>
      <c r="P217" s="192">
        <f>SUM(P218:P236)</f>
        <v>0</v>
      </c>
      <c r="Q217" s="191"/>
      <c r="R217" s="192">
        <f>SUM(R218:R236)</f>
        <v>1.3462294799999999</v>
      </c>
      <c r="S217" s="191"/>
      <c r="T217" s="193">
        <f>SUM(T218:T236)</f>
        <v>0</v>
      </c>
      <c r="AR217" s="194" t="s">
        <v>83</v>
      </c>
      <c r="AT217" s="195" t="s">
        <v>75</v>
      </c>
      <c r="AU217" s="195" t="s">
        <v>81</v>
      </c>
      <c r="AY217" s="194" t="s">
        <v>122</v>
      </c>
      <c r="BK217" s="196">
        <f>SUM(BK218:BK236)</f>
        <v>0</v>
      </c>
    </row>
    <row r="218" spans="1:65" s="2" customFormat="1" ht="36" customHeight="1">
      <c r="A218" s="34"/>
      <c r="B218" s="35"/>
      <c r="C218" s="199" t="s">
        <v>295</v>
      </c>
      <c r="D218" s="199" t="s">
        <v>125</v>
      </c>
      <c r="E218" s="200" t="s">
        <v>296</v>
      </c>
      <c r="F218" s="201" t="s">
        <v>590</v>
      </c>
      <c r="G218" s="202" t="s">
        <v>128</v>
      </c>
      <c r="H218" s="203">
        <v>110.076</v>
      </c>
      <c r="I218" s="204"/>
      <c r="J218" s="205">
        <f>ROUND(I218*H218,2)</f>
        <v>0</v>
      </c>
      <c r="K218" s="206"/>
      <c r="L218" s="39"/>
      <c r="M218" s="207" t="s">
        <v>1</v>
      </c>
      <c r="N218" s="208" t="s">
        <v>41</v>
      </c>
      <c r="O218" s="71"/>
      <c r="P218" s="209">
        <f>O218*H218</f>
        <v>0</v>
      </c>
      <c r="Q218" s="209">
        <v>0.01223</v>
      </c>
      <c r="R218" s="209">
        <f>Q218*H218</f>
        <v>1.3462294799999999</v>
      </c>
      <c r="S218" s="209">
        <v>0</v>
      </c>
      <c r="T218" s="210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11" t="s">
        <v>227</v>
      </c>
      <c r="AT218" s="211" t="s">
        <v>125</v>
      </c>
      <c r="AU218" s="211" t="s">
        <v>83</v>
      </c>
      <c r="AY218" s="17" t="s">
        <v>122</v>
      </c>
      <c r="BE218" s="212">
        <f>IF(N218="základní",J218,0)</f>
        <v>0</v>
      </c>
      <c r="BF218" s="212">
        <f>IF(N218="snížená",J218,0)</f>
        <v>0</v>
      </c>
      <c r="BG218" s="212">
        <f>IF(N218="zákl. přenesená",J218,0)</f>
        <v>0</v>
      </c>
      <c r="BH218" s="212">
        <f>IF(N218="sníž. přenesená",J218,0)</f>
        <v>0</v>
      </c>
      <c r="BI218" s="212">
        <f>IF(N218="nulová",J218,0)</f>
        <v>0</v>
      </c>
      <c r="BJ218" s="17" t="s">
        <v>81</v>
      </c>
      <c r="BK218" s="212">
        <f>ROUND(I218*H218,2)</f>
        <v>0</v>
      </c>
      <c r="BL218" s="17" t="s">
        <v>227</v>
      </c>
      <c r="BM218" s="211" t="s">
        <v>297</v>
      </c>
    </row>
    <row r="219" spans="1:47" s="2" customFormat="1" ht="29.25">
      <c r="A219" s="34"/>
      <c r="B219" s="35"/>
      <c r="C219" s="36"/>
      <c r="D219" s="213" t="s">
        <v>131</v>
      </c>
      <c r="E219" s="36"/>
      <c r="F219" s="214" t="s">
        <v>298</v>
      </c>
      <c r="G219" s="36"/>
      <c r="H219" s="36"/>
      <c r="I219" s="110"/>
      <c r="J219" s="36"/>
      <c r="K219" s="36"/>
      <c r="L219" s="39"/>
      <c r="M219" s="215"/>
      <c r="N219" s="216"/>
      <c r="O219" s="71"/>
      <c r="P219" s="71"/>
      <c r="Q219" s="71"/>
      <c r="R219" s="71"/>
      <c r="S219" s="71"/>
      <c r="T219" s="72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T219" s="17" t="s">
        <v>131</v>
      </c>
      <c r="AU219" s="17" t="s">
        <v>83</v>
      </c>
    </row>
    <row r="220" spans="2:51" s="13" customFormat="1" ht="12">
      <c r="B220" s="217"/>
      <c r="C220" s="218"/>
      <c r="D220" s="213" t="s">
        <v>133</v>
      </c>
      <c r="E220" s="219" t="s">
        <v>1</v>
      </c>
      <c r="F220" s="220" t="s">
        <v>299</v>
      </c>
      <c r="G220" s="218"/>
      <c r="H220" s="221">
        <v>82.865</v>
      </c>
      <c r="I220" s="222"/>
      <c r="J220" s="218"/>
      <c r="K220" s="218"/>
      <c r="L220" s="223"/>
      <c r="M220" s="224"/>
      <c r="N220" s="225"/>
      <c r="O220" s="225"/>
      <c r="P220" s="225"/>
      <c r="Q220" s="225"/>
      <c r="R220" s="225"/>
      <c r="S220" s="225"/>
      <c r="T220" s="226"/>
      <c r="AT220" s="227" t="s">
        <v>133</v>
      </c>
      <c r="AU220" s="227" t="s">
        <v>83</v>
      </c>
      <c r="AV220" s="13" t="s">
        <v>83</v>
      </c>
      <c r="AW220" s="13" t="s">
        <v>32</v>
      </c>
      <c r="AX220" s="13" t="s">
        <v>76</v>
      </c>
      <c r="AY220" s="227" t="s">
        <v>122</v>
      </c>
    </row>
    <row r="221" spans="2:51" s="13" customFormat="1" ht="12">
      <c r="B221" s="217"/>
      <c r="C221" s="218"/>
      <c r="D221" s="213" t="s">
        <v>133</v>
      </c>
      <c r="E221" s="219" t="s">
        <v>1</v>
      </c>
      <c r="F221" s="220" t="s">
        <v>300</v>
      </c>
      <c r="G221" s="218"/>
      <c r="H221" s="221">
        <v>-0.083</v>
      </c>
      <c r="I221" s="222"/>
      <c r="J221" s="218"/>
      <c r="K221" s="218"/>
      <c r="L221" s="223"/>
      <c r="M221" s="224"/>
      <c r="N221" s="225"/>
      <c r="O221" s="225"/>
      <c r="P221" s="225"/>
      <c r="Q221" s="225"/>
      <c r="R221" s="225"/>
      <c r="S221" s="225"/>
      <c r="T221" s="226"/>
      <c r="AT221" s="227" t="s">
        <v>133</v>
      </c>
      <c r="AU221" s="227" t="s">
        <v>83</v>
      </c>
      <c r="AV221" s="13" t="s">
        <v>83</v>
      </c>
      <c r="AW221" s="13" t="s">
        <v>32</v>
      </c>
      <c r="AX221" s="13" t="s">
        <v>76</v>
      </c>
      <c r="AY221" s="227" t="s">
        <v>122</v>
      </c>
    </row>
    <row r="222" spans="2:51" s="13" customFormat="1" ht="12">
      <c r="B222" s="217"/>
      <c r="C222" s="218"/>
      <c r="D222" s="213" t="s">
        <v>133</v>
      </c>
      <c r="E222" s="219" t="s">
        <v>1</v>
      </c>
      <c r="F222" s="220" t="s">
        <v>301</v>
      </c>
      <c r="G222" s="218"/>
      <c r="H222" s="221">
        <v>-0.081</v>
      </c>
      <c r="I222" s="222"/>
      <c r="J222" s="218"/>
      <c r="K222" s="218"/>
      <c r="L222" s="223"/>
      <c r="M222" s="224"/>
      <c r="N222" s="225"/>
      <c r="O222" s="225"/>
      <c r="P222" s="225"/>
      <c r="Q222" s="225"/>
      <c r="R222" s="225"/>
      <c r="S222" s="225"/>
      <c r="T222" s="226"/>
      <c r="AT222" s="227" t="s">
        <v>133</v>
      </c>
      <c r="AU222" s="227" t="s">
        <v>83</v>
      </c>
      <c r="AV222" s="13" t="s">
        <v>83</v>
      </c>
      <c r="AW222" s="13" t="s">
        <v>32</v>
      </c>
      <c r="AX222" s="13" t="s">
        <v>76</v>
      </c>
      <c r="AY222" s="227" t="s">
        <v>122</v>
      </c>
    </row>
    <row r="223" spans="2:51" s="13" customFormat="1" ht="12">
      <c r="B223" s="217"/>
      <c r="C223" s="218"/>
      <c r="D223" s="213" t="s">
        <v>133</v>
      </c>
      <c r="E223" s="219" t="s">
        <v>1</v>
      </c>
      <c r="F223" s="220" t="s">
        <v>302</v>
      </c>
      <c r="G223" s="218"/>
      <c r="H223" s="221">
        <v>0.31</v>
      </c>
      <c r="I223" s="222"/>
      <c r="J223" s="218"/>
      <c r="K223" s="218"/>
      <c r="L223" s="223"/>
      <c r="M223" s="224"/>
      <c r="N223" s="225"/>
      <c r="O223" s="225"/>
      <c r="P223" s="225"/>
      <c r="Q223" s="225"/>
      <c r="R223" s="225"/>
      <c r="S223" s="225"/>
      <c r="T223" s="226"/>
      <c r="AT223" s="227" t="s">
        <v>133</v>
      </c>
      <c r="AU223" s="227" t="s">
        <v>83</v>
      </c>
      <c r="AV223" s="13" t="s">
        <v>83</v>
      </c>
      <c r="AW223" s="13" t="s">
        <v>32</v>
      </c>
      <c r="AX223" s="13" t="s">
        <v>76</v>
      </c>
      <c r="AY223" s="227" t="s">
        <v>122</v>
      </c>
    </row>
    <row r="224" spans="2:51" s="13" customFormat="1" ht="12">
      <c r="B224" s="217"/>
      <c r="C224" s="218"/>
      <c r="D224" s="213" t="s">
        <v>133</v>
      </c>
      <c r="E224" s="219" t="s">
        <v>1</v>
      </c>
      <c r="F224" s="220" t="s">
        <v>136</v>
      </c>
      <c r="G224" s="218"/>
      <c r="H224" s="221">
        <v>0.345</v>
      </c>
      <c r="I224" s="222"/>
      <c r="J224" s="218"/>
      <c r="K224" s="218"/>
      <c r="L224" s="223"/>
      <c r="M224" s="224"/>
      <c r="N224" s="225"/>
      <c r="O224" s="225"/>
      <c r="P224" s="225"/>
      <c r="Q224" s="225"/>
      <c r="R224" s="225"/>
      <c r="S224" s="225"/>
      <c r="T224" s="226"/>
      <c r="AT224" s="227" t="s">
        <v>133</v>
      </c>
      <c r="AU224" s="227" t="s">
        <v>83</v>
      </c>
      <c r="AV224" s="13" t="s">
        <v>83</v>
      </c>
      <c r="AW224" s="13" t="s">
        <v>32</v>
      </c>
      <c r="AX224" s="13" t="s">
        <v>76</v>
      </c>
      <c r="AY224" s="227" t="s">
        <v>122</v>
      </c>
    </row>
    <row r="225" spans="2:51" s="13" customFormat="1" ht="22.5">
      <c r="B225" s="217"/>
      <c r="C225" s="218"/>
      <c r="D225" s="213" t="s">
        <v>133</v>
      </c>
      <c r="E225" s="219" t="s">
        <v>1</v>
      </c>
      <c r="F225" s="220" t="s">
        <v>303</v>
      </c>
      <c r="G225" s="218"/>
      <c r="H225" s="221">
        <v>26.72</v>
      </c>
      <c r="I225" s="222"/>
      <c r="J225" s="218"/>
      <c r="K225" s="218"/>
      <c r="L225" s="223"/>
      <c r="M225" s="224"/>
      <c r="N225" s="225"/>
      <c r="O225" s="225"/>
      <c r="P225" s="225"/>
      <c r="Q225" s="225"/>
      <c r="R225" s="225"/>
      <c r="S225" s="225"/>
      <c r="T225" s="226"/>
      <c r="AT225" s="227" t="s">
        <v>133</v>
      </c>
      <c r="AU225" s="227" t="s">
        <v>83</v>
      </c>
      <c r="AV225" s="13" t="s">
        <v>83</v>
      </c>
      <c r="AW225" s="13" t="s">
        <v>32</v>
      </c>
      <c r="AX225" s="13" t="s">
        <v>76</v>
      </c>
      <c r="AY225" s="227" t="s">
        <v>122</v>
      </c>
    </row>
    <row r="226" spans="2:51" s="14" customFormat="1" ht="12">
      <c r="B226" s="228"/>
      <c r="C226" s="229"/>
      <c r="D226" s="213" t="s">
        <v>133</v>
      </c>
      <c r="E226" s="230" t="s">
        <v>1</v>
      </c>
      <c r="F226" s="231" t="s">
        <v>138</v>
      </c>
      <c r="G226" s="229"/>
      <c r="H226" s="232">
        <v>110.076</v>
      </c>
      <c r="I226" s="233"/>
      <c r="J226" s="229"/>
      <c r="K226" s="229"/>
      <c r="L226" s="234"/>
      <c r="M226" s="235"/>
      <c r="N226" s="236"/>
      <c r="O226" s="236"/>
      <c r="P226" s="236"/>
      <c r="Q226" s="236"/>
      <c r="R226" s="236"/>
      <c r="S226" s="236"/>
      <c r="T226" s="237"/>
      <c r="AT226" s="238" t="s">
        <v>133</v>
      </c>
      <c r="AU226" s="238" t="s">
        <v>83</v>
      </c>
      <c r="AV226" s="14" t="s">
        <v>129</v>
      </c>
      <c r="AW226" s="14" t="s">
        <v>32</v>
      </c>
      <c r="AX226" s="14" t="s">
        <v>81</v>
      </c>
      <c r="AY226" s="238" t="s">
        <v>122</v>
      </c>
    </row>
    <row r="227" spans="1:65" s="2" customFormat="1" ht="24" customHeight="1">
      <c r="A227" s="34"/>
      <c r="B227" s="35"/>
      <c r="C227" s="199" t="s">
        <v>304</v>
      </c>
      <c r="D227" s="199" t="s">
        <v>125</v>
      </c>
      <c r="E227" s="200" t="s">
        <v>305</v>
      </c>
      <c r="F227" s="201" t="s">
        <v>306</v>
      </c>
      <c r="G227" s="202" t="s">
        <v>128</v>
      </c>
      <c r="H227" s="203">
        <v>38.3</v>
      </c>
      <c r="I227" s="204"/>
      <c r="J227" s="205">
        <f>ROUND(I227*H227,2)</f>
        <v>0</v>
      </c>
      <c r="K227" s="206"/>
      <c r="L227" s="39"/>
      <c r="M227" s="207" t="s">
        <v>1</v>
      </c>
      <c r="N227" s="208" t="s">
        <v>41</v>
      </c>
      <c r="O227" s="71"/>
      <c r="P227" s="209">
        <f>O227*H227</f>
        <v>0</v>
      </c>
      <c r="Q227" s="209">
        <v>0</v>
      </c>
      <c r="R227" s="209">
        <f>Q227*H227</f>
        <v>0</v>
      </c>
      <c r="S227" s="209">
        <v>0</v>
      </c>
      <c r="T227" s="210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11" t="s">
        <v>227</v>
      </c>
      <c r="AT227" s="211" t="s">
        <v>125</v>
      </c>
      <c r="AU227" s="211" t="s">
        <v>83</v>
      </c>
      <c r="AY227" s="17" t="s">
        <v>122</v>
      </c>
      <c r="BE227" s="212">
        <f>IF(N227="základní",J227,0)</f>
        <v>0</v>
      </c>
      <c r="BF227" s="212">
        <f>IF(N227="snížená",J227,0)</f>
        <v>0</v>
      </c>
      <c r="BG227" s="212">
        <f>IF(N227="zákl. přenesená",J227,0)</f>
        <v>0</v>
      </c>
      <c r="BH227" s="212">
        <f>IF(N227="sníž. přenesená",J227,0)</f>
        <v>0</v>
      </c>
      <c r="BI227" s="212">
        <f>IF(N227="nulová",J227,0)</f>
        <v>0</v>
      </c>
      <c r="BJ227" s="17" t="s">
        <v>81</v>
      </c>
      <c r="BK227" s="212">
        <f>ROUND(I227*H227,2)</f>
        <v>0</v>
      </c>
      <c r="BL227" s="17" t="s">
        <v>227</v>
      </c>
      <c r="BM227" s="211" t="s">
        <v>307</v>
      </c>
    </row>
    <row r="228" spans="1:47" s="2" customFormat="1" ht="12">
      <c r="A228" s="34"/>
      <c r="B228" s="35"/>
      <c r="C228" s="36"/>
      <c r="D228" s="213" t="s">
        <v>131</v>
      </c>
      <c r="E228" s="36"/>
      <c r="F228" s="214" t="s">
        <v>308</v>
      </c>
      <c r="G228" s="36"/>
      <c r="H228" s="36"/>
      <c r="I228" s="110"/>
      <c r="J228" s="36"/>
      <c r="K228" s="36"/>
      <c r="L228" s="39"/>
      <c r="M228" s="215"/>
      <c r="N228" s="216"/>
      <c r="O228" s="71"/>
      <c r="P228" s="71"/>
      <c r="Q228" s="71"/>
      <c r="R228" s="71"/>
      <c r="S228" s="71"/>
      <c r="T228" s="72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T228" s="17" t="s">
        <v>131</v>
      </c>
      <c r="AU228" s="17" t="s">
        <v>83</v>
      </c>
    </row>
    <row r="229" spans="2:51" s="13" customFormat="1" ht="12">
      <c r="B229" s="217"/>
      <c r="C229" s="218"/>
      <c r="D229" s="213" t="s">
        <v>133</v>
      </c>
      <c r="E229" s="219" t="s">
        <v>1</v>
      </c>
      <c r="F229" s="220" t="s">
        <v>309</v>
      </c>
      <c r="G229" s="218"/>
      <c r="H229" s="221">
        <v>28.2</v>
      </c>
      <c r="I229" s="222"/>
      <c r="J229" s="218"/>
      <c r="K229" s="218"/>
      <c r="L229" s="223"/>
      <c r="M229" s="224"/>
      <c r="N229" s="225"/>
      <c r="O229" s="225"/>
      <c r="P229" s="225"/>
      <c r="Q229" s="225"/>
      <c r="R229" s="225"/>
      <c r="S229" s="225"/>
      <c r="T229" s="226"/>
      <c r="AT229" s="227" t="s">
        <v>133</v>
      </c>
      <c r="AU229" s="227" t="s">
        <v>83</v>
      </c>
      <c r="AV229" s="13" t="s">
        <v>83</v>
      </c>
      <c r="AW229" s="13" t="s">
        <v>32</v>
      </c>
      <c r="AX229" s="13" t="s">
        <v>76</v>
      </c>
      <c r="AY229" s="227" t="s">
        <v>122</v>
      </c>
    </row>
    <row r="230" spans="2:51" s="13" customFormat="1" ht="12">
      <c r="B230" s="217"/>
      <c r="C230" s="218"/>
      <c r="D230" s="213" t="s">
        <v>133</v>
      </c>
      <c r="E230" s="219" t="s">
        <v>1</v>
      </c>
      <c r="F230" s="220" t="s">
        <v>310</v>
      </c>
      <c r="G230" s="218"/>
      <c r="H230" s="221">
        <v>10.1</v>
      </c>
      <c r="I230" s="222"/>
      <c r="J230" s="218"/>
      <c r="K230" s="218"/>
      <c r="L230" s="223"/>
      <c r="M230" s="224"/>
      <c r="N230" s="225"/>
      <c r="O230" s="225"/>
      <c r="P230" s="225"/>
      <c r="Q230" s="225"/>
      <c r="R230" s="225"/>
      <c r="S230" s="225"/>
      <c r="T230" s="226"/>
      <c r="AT230" s="227" t="s">
        <v>133</v>
      </c>
      <c r="AU230" s="227" t="s">
        <v>83</v>
      </c>
      <c r="AV230" s="13" t="s">
        <v>83</v>
      </c>
      <c r="AW230" s="13" t="s">
        <v>32</v>
      </c>
      <c r="AX230" s="13" t="s">
        <v>76</v>
      </c>
      <c r="AY230" s="227" t="s">
        <v>122</v>
      </c>
    </row>
    <row r="231" spans="2:51" s="14" customFormat="1" ht="12">
      <c r="B231" s="228"/>
      <c r="C231" s="229"/>
      <c r="D231" s="213" t="s">
        <v>133</v>
      </c>
      <c r="E231" s="230" t="s">
        <v>1</v>
      </c>
      <c r="F231" s="231" t="s">
        <v>138</v>
      </c>
      <c r="G231" s="229"/>
      <c r="H231" s="232">
        <v>38.3</v>
      </c>
      <c r="I231" s="233"/>
      <c r="J231" s="229"/>
      <c r="K231" s="229"/>
      <c r="L231" s="234"/>
      <c r="M231" s="235"/>
      <c r="N231" s="236"/>
      <c r="O231" s="236"/>
      <c r="P231" s="236"/>
      <c r="Q231" s="236"/>
      <c r="R231" s="236"/>
      <c r="S231" s="236"/>
      <c r="T231" s="237"/>
      <c r="AT231" s="238" t="s">
        <v>133</v>
      </c>
      <c r="AU231" s="238" t="s">
        <v>83</v>
      </c>
      <c r="AV231" s="14" t="s">
        <v>129</v>
      </c>
      <c r="AW231" s="14" t="s">
        <v>32</v>
      </c>
      <c r="AX231" s="14" t="s">
        <v>81</v>
      </c>
      <c r="AY231" s="238" t="s">
        <v>122</v>
      </c>
    </row>
    <row r="232" spans="1:65" s="2" customFormat="1" ht="24" customHeight="1">
      <c r="A232" s="34"/>
      <c r="B232" s="35"/>
      <c r="C232" s="199" t="s">
        <v>311</v>
      </c>
      <c r="D232" s="199" t="s">
        <v>125</v>
      </c>
      <c r="E232" s="200" t="s">
        <v>312</v>
      </c>
      <c r="F232" s="201" t="s">
        <v>313</v>
      </c>
      <c r="G232" s="202" t="s">
        <v>128</v>
      </c>
      <c r="H232" s="203">
        <v>9.375</v>
      </c>
      <c r="I232" s="204"/>
      <c r="J232" s="205">
        <f>ROUND(I232*H232,2)</f>
        <v>0</v>
      </c>
      <c r="K232" s="206"/>
      <c r="L232" s="39"/>
      <c r="M232" s="207" t="s">
        <v>1</v>
      </c>
      <c r="N232" s="208" t="s">
        <v>41</v>
      </c>
      <c r="O232" s="71"/>
      <c r="P232" s="209">
        <f>O232*H232</f>
        <v>0</v>
      </c>
      <c r="Q232" s="209">
        <v>0</v>
      </c>
      <c r="R232" s="209">
        <f>Q232*H232</f>
        <v>0</v>
      </c>
      <c r="S232" s="209">
        <v>0</v>
      </c>
      <c r="T232" s="210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11" t="s">
        <v>227</v>
      </c>
      <c r="AT232" s="211" t="s">
        <v>125</v>
      </c>
      <c r="AU232" s="211" t="s">
        <v>83</v>
      </c>
      <c r="AY232" s="17" t="s">
        <v>122</v>
      </c>
      <c r="BE232" s="212">
        <f>IF(N232="základní",J232,0)</f>
        <v>0</v>
      </c>
      <c r="BF232" s="212">
        <f>IF(N232="snížená",J232,0)</f>
        <v>0</v>
      </c>
      <c r="BG232" s="212">
        <f>IF(N232="zákl. přenesená",J232,0)</f>
        <v>0</v>
      </c>
      <c r="BH232" s="212">
        <f>IF(N232="sníž. přenesená",J232,0)</f>
        <v>0</v>
      </c>
      <c r="BI232" s="212">
        <f>IF(N232="nulová",J232,0)</f>
        <v>0</v>
      </c>
      <c r="BJ232" s="17" t="s">
        <v>81</v>
      </c>
      <c r="BK232" s="212">
        <f>ROUND(I232*H232,2)</f>
        <v>0</v>
      </c>
      <c r="BL232" s="17" t="s">
        <v>227</v>
      </c>
      <c r="BM232" s="211" t="s">
        <v>314</v>
      </c>
    </row>
    <row r="233" spans="1:47" s="2" customFormat="1" ht="12">
      <c r="A233" s="34"/>
      <c r="B233" s="35"/>
      <c r="C233" s="36"/>
      <c r="D233" s="213" t="s">
        <v>131</v>
      </c>
      <c r="E233" s="36"/>
      <c r="F233" s="214" t="s">
        <v>315</v>
      </c>
      <c r="G233" s="36"/>
      <c r="H233" s="36"/>
      <c r="I233" s="110"/>
      <c r="J233" s="36"/>
      <c r="K233" s="36"/>
      <c r="L233" s="39"/>
      <c r="M233" s="215"/>
      <c r="N233" s="216"/>
      <c r="O233" s="71"/>
      <c r="P233" s="71"/>
      <c r="Q233" s="71"/>
      <c r="R233" s="71"/>
      <c r="S233" s="71"/>
      <c r="T233" s="72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T233" s="17" t="s">
        <v>131</v>
      </c>
      <c r="AU233" s="17" t="s">
        <v>83</v>
      </c>
    </row>
    <row r="234" spans="2:51" s="13" customFormat="1" ht="12">
      <c r="B234" s="217"/>
      <c r="C234" s="218"/>
      <c r="D234" s="213" t="s">
        <v>133</v>
      </c>
      <c r="E234" s="219" t="s">
        <v>1</v>
      </c>
      <c r="F234" s="220" t="s">
        <v>316</v>
      </c>
      <c r="G234" s="218"/>
      <c r="H234" s="221">
        <v>9.375</v>
      </c>
      <c r="I234" s="222"/>
      <c r="J234" s="218"/>
      <c r="K234" s="218"/>
      <c r="L234" s="223"/>
      <c r="M234" s="224"/>
      <c r="N234" s="225"/>
      <c r="O234" s="225"/>
      <c r="P234" s="225"/>
      <c r="Q234" s="225"/>
      <c r="R234" s="225"/>
      <c r="S234" s="225"/>
      <c r="T234" s="226"/>
      <c r="AT234" s="227" t="s">
        <v>133</v>
      </c>
      <c r="AU234" s="227" t="s">
        <v>83</v>
      </c>
      <c r="AV234" s="13" t="s">
        <v>83</v>
      </c>
      <c r="AW234" s="13" t="s">
        <v>32</v>
      </c>
      <c r="AX234" s="13" t="s">
        <v>81</v>
      </c>
      <c r="AY234" s="227" t="s">
        <v>122</v>
      </c>
    </row>
    <row r="235" spans="1:65" s="2" customFormat="1" ht="24" customHeight="1">
      <c r="A235" s="34"/>
      <c r="B235" s="35"/>
      <c r="C235" s="199" t="s">
        <v>317</v>
      </c>
      <c r="D235" s="199" t="s">
        <v>125</v>
      </c>
      <c r="E235" s="200" t="s">
        <v>318</v>
      </c>
      <c r="F235" s="201" t="s">
        <v>319</v>
      </c>
      <c r="G235" s="202" t="s">
        <v>241</v>
      </c>
      <c r="H235" s="249"/>
      <c r="I235" s="204"/>
      <c r="J235" s="205">
        <f>ROUND(I235*H235,2)</f>
        <v>0</v>
      </c>
      <c r="K235" s="206"/>
      <c r="L235" s="39"/>
      <c r="M235" s="207" t="s">
        <v>1</v>
      </c>
      <c r="N235" s="208" t="s">
        <v>41</v>
      </c>
      <c r="O235" s="71"/>
      <c r="P235" s="209">
        <f>O235*H235</f>
        <v>0</v>
      </c>
      <c r="Q235" s="209">
        <v>0</v>
      </c>
      <c r="R235" s="209">
        <f>Q235*H235</f>
        <v>0</v>
      </c>
      <c r="S235" s="209">
        <v>0</v>
      </c>
      <c r="T235" s="210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11" t="s">
        <v>227</v>
      </c>
      <c r="AT235" s="211" t="s">
        <v>125</v>
      </c>
      <c r="AU235" s="211" t="s">
        <v>83</v>
      </c>
      <c r="AY235" s="17" t="s">
        <v>122</v>
      </c>
      <c r="BE235" s="212">
        <f>IF(N235="základní",J235,0)</f>
        <v>0</v>
      </c>
      <c r="BF235" s="212">
        <f>IF(N235="snížená",J235,0)</f>
        <v>0</v>
      </c>
      <c r="BG235" s="212">
        <f>IF(N235="zákl. přenesená",J235,0)</f>
        <v>0</v>
      </c>
      <c r="BH235" s="212">
        <f>IF(N235="sníž. přenesená",J235,0)</f>
        <v>0</v>
      </c>
      <c r="BI235" s="212">
        <f>IF(N235="nulová",J235,0)</f>
        <v>0</v>
      </c>
      <c r="BJ235" s="17" t="s">
        <v>81</v>
      </c>
      <c r="BK235" s="212">
        <f>ROUND(I235*H235,2)</f>
        <v>0</v>
      </c>
      <c r="BL235" s="17" t="s">
        <v>227</v>
      </c>
      <c r="BM235" s="211" t="s">
        <v>320</v>
      </c>
    </row>
    <row r="236" spans="1:47" s="2" customFormat="1" ht="29.25">
      <c r="A236" s="34"/>
      <c r="B236" s="35"/>
      <c r="C236" s="36"/>
      <c r="D236" s="213" t="s">
        <v>131</v>
      </c>
      <c r="E236" s="36"/>
      <c r="F236" s="214" t="s">
        <v>321</v>
      </c>
      <c r="G236" s="36"/>
      <c r="H236" s="36"/>
      <c r="I236" s="110"/>
      <c r="J236" s="36"/>
      <c r="K236" s="36"/>
      <c r="L236" s="39"/>
      <c r="M236" s="215"/>
      <c r="N236" s="216"/>
      <c r="O236" s="71"/>
      <c r="P236" s="71"/>
      <c r="Q236" s="71"/>
      <c r="R236" s="71"/>
      <c r="S236" s="71"/>
      <c r="T236" s="72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7" t="s">
        <v>131</v>
      </c>
      <c r="AU236" s="17" t="s">
        <v>83</v>
      </c>
    </row>
    <row r="237" spans="2:63" s="12" customFormat="1" ht="22.9" customHeight="1">
      <c r="B237" s="183"/>
      <c r="C237" s="184"/>
      <c r="D237" s="185" t="s">
        <v>75</v>
      </c>
      <c r="E237" s="197" t="s">
        <v>322</v>
      </c>
      <c r="F237" s="197" t="s">
        <v>323</v>
      </c>
      <c r="G237" s="184"/>
      <c r="H237" s="184"/>
      <c r="I237" s="187"/>
      <c r="J237" s="198">
        <f>BK237</f>
        <v>0</v>
      </c>
      <c r="K237" s="184"/>
      <c r="L237" s="189"/>
      <c r="M237" s="190"/>
      <c r="N237" s="191"/>
      <c r="O237" s="191"/>
      <c r="P237" s="192">
        <f>SUM(P238:P261)</f>
        <v>0</v>
      </c>
      <c r="Q237" s="191"/>
      <c r="R237" s="192">
        <f>SUM(R238:R261)</f>
        <v>0.007469000000000001</v>
      </c>
      <c r="S237" s="191"/>
      <c r="T237" s="193">
        <f>SUM(T238:T261)</f>
        <v>0</v>
      </c>
      <c r="AR237" s="194" t="s">
        <v>83</v>
      </c>
      <c r="AT237" s="195" t="s">
        <v>75</v>
      </c>
      <c r="AU237" s="195" t="s">
        <v>81</v>
      </c>
      <c r="AY237" s="194" t="s">
        <v>122</v>
      </c>
      <c r="BK237" s="196">
        <f>SUM(BK238:BK261)</f>
        <v>0</v>
      </c>
    </row>
    <row r="238" spans="1:65" s="2" customFormat="1" ht="24" customHeight="1">
      <c r="A238" s="34"/>
      <c r="B238" s="35"/>
      <c r="C238" s="199" t="s">
        <v>324</v>
      </c>
      <c r="D238" s="199" t="s">
        <v>125</v>
      </c>
      <c r="E238" s="200" t="s">
        <v>325</v>
      </c>
      <c r="F238" s="201" t="s">
        <v>326</v>
      </c>
      <c r="G238" s="202" t="s">
        <v>253</v>
      </c>
      <c r="H238" s="203">
        <v>2</v>
      </c>
      <c r="I238" s="204"/>
      <c r="J238" s="205">
        <f>ROUND(I238*H238,2)</f>
        <v>0</v>
      </c>
      <c r="K238" s="206"/>
      <c r="L238" s="39"/>
      <c r="M238" s="207" t="s">
        <v>1</v>
      </c>
      <c r="N238" s="208" t="s">
        <v>41</v>
      </c>
      <c r="O238" s="71"/>
      <c r="P238" s="209">
        <f>O238*H238</f>
        <v>0</v>
      </c>
      <c r="Q238" s="209">
        <v>0</v>
      </c>
      <c r="R238" s="209">
        <f>Q238*H238</f>
        <v>0</v>
      </c>
      <c r="S238" s="209">
        <v>0</v>
      </c>
      <c r="T238" s="210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11" t="s">
        <v>227</v>
      </c>
      <c r="AT238" s="211" t="s">
        <v>125</v>
      </c>
      <c r="AU238" s="211" t="s">
        <v>83</v>
      </c>
      <c r="AY238" s="17" t="s">
        <v>122</v>
      </c>
      <c r="BE238" s="212">
        <f>IF(N238="základní",J238,0)</f>
        <v>0</v>
      </c>
      <c r="BF238" s="212">
        <f>IF(N238="snížená",J238,0)</f>
        <v>0</v>
      </c>
      <c r="BG238" s="212">
        <f>IF(N238="zákl. přenesená",J238,0)</f>
        <v>0</v>
      </c>
      <c r="BH238" s="212">
        <f>IF(N238="sníž. přenesená",J238,0)</f>
        <v>0</v>
      </c>
      <c r="BI238" s="212">
        <f>IF(N238="nulová",J238,0)</f>
        <v>0</v>
      </c>
      <c r="BJ238" s="17" t="s">
        <v>81</v>
      </c>
      <c r="BK238" s="212">
        <f>ROUND(I238*H238,2)</f>
        <v>0</v>
      </c>
      <c r="BL238" s="17" t="s">
        <v>227</v>
      </c>
      <c r="BM238" s="211" t="s">
        <v>327</v>
      </c>
    </row>
    <row r="239" spans="1:47" s="2" customFormat="1" ht="19.5">
      <c r="A239" s="34"/>
      <c r="B239" s="35"/>
      <c r="C239" s="36"/>
      <c r="D239" s="213" t="s">
        <v>131</v>
      </c>
      <c r="E239" s="36"/>
      <c r="F239" s="214" t="s">
        <v>326</v>
      </c>
      <c r="G239" s="36"/>
      <c r="H239" s="36"/>
      <c r="I239" s="110"/>
      <c r="J239" s="36"/>
      <c r="K239" s="36"/>
      <c r="L239" s="39"/>
      <c r="M239" s="215"/>
      <c r="N239" s="216"/>
      <c r="O239" s="71"/>
      <c r="P239" s="71"/>
      <c r="Q239" s="71"/>
      <c r="R239" s="71"/>
      <c r="S239" s="71"/>
      <c r="T239" s="72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T239" s="17" t="s">
        <v>131</v>
      </c>
      <c r="AU239" s="17" t="s">
        <v>83</v>
      </c>
    </row>
    <row r="240" spans="1:65" s="2" customFormat="1" ht="24" customHeight="1">
      <c r="A240" s="34"/>
      <c r="B240" s="35"/>
      <c r="C240" s="199" t="s">
        <v>328</v>
      </c>
      <c r="D240" s="199" t="s">
        <v>125</v>
      </c>
      <c r="E240" s="200" t="s">
        <v>329</v>
      </c>
      <c r="F240" s="201" t="s">
        <v>330</v>
      </c>
      <c r="G240" s="202" t="s">
        <v>253</v>
      </c>
      <c r="H240" s="203">
        <v>1</v>
      </c>
      <c r="I240" s="204"/>
      <c r="J240" s="205">
        <f>ROUND(I240*H240,2)</f>
        <v>0</v>
      </c>
      <c r="K240" s="206"/>
      <c r="L240" s="39"/>
      <c r="M240" s="207" t="s">
        <v>1</v>
      </c>
      <c r="N240" s="208" t="s">
        <v>41</v>
      </c>
      <c r="O240" s="71"/>
      <c r="P240" s="209">
        <f>O240*H240</f>
        <v>0</v>
      </c>
      <c r="Q240" s="209">
        <v>0</v>
      </c>
      <c r="R240" s="209">
        <f>Q240*H240</f>
        <v>0</v>
      </c>
      <c r="S240" s="209">
        <v>0</v>
      </c>
      <c r="T240" s="210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11" t="s">
        <v>227</v>
      </c>
      <c r="AT240" s="211" t="s">
        <v>125</v>
      </c>
      <c r="AU240" s="211" t="s">
        <v>83</v>
      </c>
      <c r="AY240" s="17" t="s">
        <v>122</v>
      </c>
      <c r="BE240" s="212">
        <f>IF(N240="základní",J240,0)</f>
        <v>0</v>
      </c>
      <c r="BF240" s="212">
        <f>IF(N240="snížená",J240,0)</f>
        <v>0</v>
      </c>
      <c r="BG240" s="212">
        <f>IF(N240="zákl. přenesená",J240,0)</f>
        <v>0</v>
      </c>
      <c r="BH240" s="212">
        <f>IF(N240="sníž. přenesená",J240,0)</f>
        <v>0</v>
      </c>
      <c r="BI240" s="212">
        <f>IF(N240="nulová",J240,0)</f>
        <v>0</v>
      </c>
      <c r="BJ240" s="17" t="s">
        <v>81</v>
      </c>
      <c r="BK240" s="212">
        <f>ROUND(I240*H240,2)</f>
        <v>0</v>
      </c>
      <c r="BL240" s="17" t="s">
        <v>227</v>
      </c>
      <c r="BM240" s="211" t="s">
        <v>331</v>
      </c>
    </row>
    <row r="241" spans="1:47" s="2" customFormat="1" ht="19.5">
      <c r="A241" s="34"/>
      <c r="B241" s="35"/>
      <c r="C241" s="36"/>
      <c r="D241" s="213" t="s">
        <v>131</v>
      </c>
      <c r="E241" s="36"/>
      <c r="F241" s="214" t="s">
        <v>330</v>
      </c>
      <c r="G241" s="36"/>
      <c r="H241" s="36"/>
      <c r="I241" s="110"/>
      <c r="J241" s="36"/>
      <c r="K241" s="36"/>
      <c r="L241" s="39"/>
      <c r="M241" s="215"/>
      <c r="N241" s="216"/>
      <c r="O241" s="71"/>
      <c r="P241" s="71"/>
      <c r="Q241" s="71"/>
      <c r="R241" s="71"/>
      <c r="S241" s="71"/>
      <c r="T241" s="72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T241" s="17" t="s">
        <v>131</v>
      </c>
      <c r="AU241" s="17" t="s">
        <v>83</v>
      </c>
    </row>
    <row r="242" spans="1:65" s="2" customFormat="1" ht="24" customHeight="1">
      <c r="A242" s="34"/>
      <c r="B242" s="35"/>
      <c r="C242" s="199" t="s">
        <v>332</v>
      </c>
      <c r="D242" s="199" t="s">
        <v>125</v>
      </c>
      <c r="E242" s="200" t="s">
        <v>333</v>
      </c>
      <c r="F242" s="201" t="s">
        <v>334</v>
      </c>
      <c r="G242" s="202" t="s">
        <v>253</v>
      </c>
      <c r="H242" s="203">
        <v>1</v>
      </c>
      <c r="I242" s="204"/>
      <c r="J242" s="205">
        <f>ROUND(I242*H242,2)</f>
        <v>0</v>
      </c>
      <c r="K242" s="206"/>
      <c r="L242" s="39"/>
      <c r="M242" s="207" t="s">
        <v>1</v>
      </c>
      <c r="N242" s="208" t="s">
        <v>41</v>
      </c>
      <c r="O242" s="71"/>
      <c r="P242" s="209">
        <f>O242*H242</f>
        <v>0</v>
      </c>
      <c r="Q242" s="209">
        <v>0</v>
      </c>
      <c r="R242" s="209">
        <f>Q242*H242</f>
        <v>0</v>
      </c>
      <c r="S242" s="209">
        <v>0</v>
      </c>
      <c r="T242" s="210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11" t="s">
        <v>227</v>
      </c>
      <c r="AT242" s="211" t="s">
        <v>125</v>
      </c>
      <c r="AU242" s="211" t="s">
        <v>83</v>
      </c>
      <c r="AY242" s="17" t="s">
        <v>122</v>
      </c>
      <c r="BE242" s="212">
        <f>IF(N242="základní",J242,0)</f>
        <v>0</v>
      </c>
      <c r="BF242" s="212">
        <f>IF(N242="snížená",J242,0)</f>
        <v>0</v>
      </c>
      <c r="BG242" s="212">
        <f>IF(N242="zákl. přenesená",J242,0)</f>
        <v>0</v>
      </c>
      <c r="BH242" s="212">
        <f>IF(N242="sníž. přenesená",J242,0)</f>
        <v>0</v>
      </c>
      <c r="BI242" s="212">
        <f>IF(N242="nulová",J242,0)</f>
        <v>0</v>
      </c>
      <c r="BJ242" s="17" t="s">
        <v>81</v>
      </c>
      <c r="BK242" s="212">
        <f>ROUND(I242*H242,2)</f>
        <v>0</v>
      </c>
      <c r="BL242" s="17" t="s">
        <v>227</v>
      </c>
      <c r="BM242" s="211" t="s">
        <v>335</v>
      </c>
    </row>
    <row r="243" spans="1:47" s="2" customFormat="1" ht="19.5">
      <c r="A243" s="34"/>
      <c r="B243" s="35"/>
      <c r="C243" s="36"/>
      <c r="D243" s="213" t="s">
        <v>131</v>
      </c>
      <c r="E243" s="36"/>
      <c r="F243" s="214" t="s">
        <v>334</v>
      </c>
      <c r="G243" s="36"/>
      <c r="H243" s="36"/>
      <c r="I243" s="110"/>
      <c r="J243" s="36"/>
      <c r="K243" s="36"/>
      <c r="L243" s="39"/>
      <c r="M243" s="215"/>
      <c r="N243" s="216"/>
      <c r="O243" s="71"/>
      <c r="P243" s="71"/>
      <c r="Q243" s="71"/>
      <c r="R243" s="71"/>
      <c r="S243" s="71"/>
      <c r="T243" s="72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T243" s="17" t="s">
        <v>131</v>
      </c>
      <c r="AU243" s="17" t="s">
        <v>83</v>
      </c>
    </row>
    <row r="244" spans="1:65" s="2" customFormat="1" ht="24" customHeight="1">
      <c r="A244" s="34"/>
      <c r="B244" s="35"/>
      <c r="C244" s="199" t="s">
        <v>336</v>
      </c>
      <c r="D244" s="199" t="s">
        <v>125</v>
      </c>
      <c r="E244" s="200" t="s">
        <v>337</v>
      </c>
      <c r="F244" s="201" t="s">
        <v>338</v>
      </c>
      <c r="G244" s="202" t="s">
        <v>253</v>
      </c>
      <c r="H244" s="203">
        <v>1</v>
      </c>
      <c r="I244" s="204"/>
      <c r="J244" s="205">
        <f>ROUND(I244*H244,2)</f>
        <v>0</v>
      </c>
      <c r="K244" s="206"/>
      <c r="L244" s="39"/>
      <c r="M244" s="207" t="s">
        <v>1</v>
      </c>
      <c r="N244" s="208" t="s">
        <v>41</v>
      </c>
      <c r="O244" s="71"/>
      <c r="P244" s="209">
        <f>O244*H244</f>
        <v>0</v>
      </c>
      <c r="Q244" s="209">
        <v>0</v>
      </c>
      <c r="R244" s="209">
        <f>Q244*H244</f>
        <v>0</v>
      </c>
      <c r="S244" s="209">
        <v>0</v>
      </c>
      <c r="T244" s="210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11" t="s">
        <v>227</v>
      </c>
      <c r="AT244" s="211" t="s">
        <v>125</v>
      </c>
      <c r="AU244" s="211" t="s">
        <v>83</v>
      </c>
      <c r="AY244" s="17" t="s">
        <v>122</v>
      </c>
      <c r="BE244" s="212">
        <f>IF(N244="základní",J244,0)</f>
        <v>0</v>
      </c>
      <c r="BF244" s="212">
        <f>IF(N244="snížená",J244,0)</f>
        <v>0</v>
      </c>
      <c r="BG244" s="212">
        <f>IF(N244="zákl. přenesená",J244,0)</f>
        <v>0</v>
      </c>
      <c r="BH244" s="212">
        <f>IF(N244="sníž. přenesená",J244,0)</f>
        <v>0</v>
      </c>
      <c r="BI244" s="212">
        <f>IF(N244="nulová",J244,0)</f>
        <v>0</v>
      </c>
      <c r="BJ244" s="17" t="s">
        <v>81</v>
      </c>
      <c r="BK244" s="212">
        <f>ROUND(I244*H244,2)</f>
        <v>0</v>
      </c>
      <c r="BL244" s="17" t="s">
        <v>227</v>
      </c>
      <c r="BM244" s="211" t="s">
        <v>339</v>
      </c>
    </row>
    <row r="245" spans="1:47" s="2" customFormat="1" ht="19.5">
      <c r="A245" s="34"/>
      <c r="B245" s="35"/>
      <c r="C245" s="36"/>
      <c r="D245" s="213" t="s">
        <v>131</v>
      </c>
      <c r="E245" s="36"/>
      <c r="F245" s="214" t="s">
        <v>338</v>
      </c>
      <c r="G245" s="36"/>
      <c r="H245" s="36"/>
      <c r="I245" s="110"/>
      <c r="J245" s="36"/>
      <c r="K245" s="36"/>
      <c r="L245" s="39"/>
      <c r="M245" s="215"/>
      <c r="N245" s="216"/>
      <c r="O245" s="71"/>
      <c r="P245" s="71"/>
      <c r="Q245" s="71"/>
      <c r="R245" s="71"/>
      <c r="S245" s="71"/>
      <c r="T245" s="72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T245" s="17" t="s">
        <v>131</v>
      </c>
      <c r="AU245" s="17" t="s">
        <v>83</v>
      </c>
    </row>
    <row r="246" spans="1:65" s="2" customFormat="1" ht="16.5" customHeight="1">
      <c r="A246" s="34"/>
      <c r="B246" s="35"/>
      <c r="C246" s="199" t="s">
        <v>340</v>
      </c>
      <c r="D246" s="199" t="s">
        <v>125</v>
      </c>
      <c r="E246" s="200" t="s">
        <v>341</v>
      </c>
      <c r="F246" s="201" t="s">
        <v>342</v>
      </c>
      <c r="G246" s="202" t="s">
        <v>171</v>
      </c>
      <c r="H246" s="203">
        <v>2</v>
      </c>
      <c r="I246" s="204"/>
      <c r="J246" s="205">
        <f>ROUND(I246*H246,2)</f>
        <v>0</v>
      </c>
      <c r="K246" s="206"/>
      <c r="L246" s="39"/>
      <c r="M246" s="207" t="s">
        <v>1</v>
      </c>
      <c r="N246" s="208" t="s">
        <v>41</v>
      </c>
      <c r="O246" s="71"/>
      <c r="P246" s="209">
        <f>O246*H246</f>
        <v>0</v>
      </c>
      <c r="Q246" s="209">
        <v>0</v>
      </c>
      <c r="R246" s="209">
        <f>Q246*H246</f>
        <v>0</v>
      </c>
      <c r="S246" s="209">
        <v>0</v>
      </c>
      <c r="T246" s="210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11" t="s">
        <v>227</v>
      </c>
      <c r="AT246" s="211" t="s">
        <v>125</v>
      </c>
      <c r="AU246" s="211" t="s">
        <v>83</v>
      </c>
      <c r="AY246" s="17" t="s">
        <v>122</v>
      </c>
      <c r="BE246" s="212">
        <f>IF(N246="základní",J246,0)</f>
        <v>0</v>
      </c>
      <c r="BF246" s="212">
        <f>IF(N246="snížená",J246,0)</f>
        <v>0</v>
      </c>
      <c r="BG246" s="212">
        <f>IF(N246="zákl. přenesená",J246,0)</f>
        <v>0</v>
      </c>
      <c r="BH246" s="212">
        <f>IF(N246="sníž. přenesená",J246,0)</f>
        <v>0</v>
      </c>
      <c r="BI246" s="212">
        <f>IF(N246="nulová",J246,0)</f>
        <v>0</v>
      </c>
      <c r="BJ246" s="17" t="s">
        <v>81</v>
      </c>
      <c r="BK246" s="212">
        <f>ROUND(I246*H246,2)</f>
        <v>0</v>
      </c>
      <c r="BL246" s="17" t="s">
        <v>227</v>
      </c>
      <c r="BM246" s="211" t="s">
        <v>343</v>
      </c>
    </row>
    <row r="247" spans="1:47" s="2" customFormat="1" ht="12">
      <c r="A247" s="34"/>
      <c r="B247" s="35"/>
      <c r="C247" s="36"/>
      <c r="D247" s="213" t="s">
        <v>131</v>
      </c>
      <c r="E247" s="36"/>
      <c r="F247" s="214" t="s">
        <v>342</v>
      </c>
      <c r="G247" s="36"/>
      <c r="H247" s="36"/>
      <c r="I247" s="110"/>
      <c r="J247" s="36"/>
      <c r="K247" s="36"/>
      <c r="L247" s="39"/>
      <c r="M247" s="215"/>
      <c r="N247" s="216"/>
      <c r="O247" s="71"/>
      <c r="P247" s="71"/>
      <c r="Q247" s="71"/>
      <c r="R247" s="71"/>
      <c r="S247" s="71"/>
      <c r="T247" s="72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T247" s="17" t="s">
        <v>131</v>
      </c>
      <c r="AU247" s="17" t="s">
        <v>83</v>
      </c>
    </row>
    <row r="248" spans="1:65" s="2" customFormat="1" ht="16.5" customHeight="1">
      <c r="A248" s="34"/>
      <c r="B248" s="35"/>
      <c r="C248" s="199" t="s">
        <v>344</v>
      </c>
      <c r="D248" s="199" t="s">
        <v>125</v>
      </c>
      <c r="E248" s="200" t="s">
        <v>345</v>
      </c>
      <c r="F248" s="201" t="s">
        <v>346</v>
      </c>
      <c r="G248" s="202" t="s">
        <v>347</v>
      </c>
      <c r="H248" s="203">
        <v>8</v>
      </c>
      <c r="I248" s="204"/>
      <c r="J248" s="205">
        <f>ROUND(I248*H248,2)</f>
        <v>0</v>
      </c>
      <c r="K248" s="206"/>
      <c r="L248" s="39"/>
      <c r="M248" s="207" t="s">
        <v>1</v>
      </c>
      <c r="N248" s="208" t="s">
        <v>41</v>
      </c>
      <c r="O248" s="71"/>
      <c r="P248" s="209">
        <f>O248*H248</f>
        <v>0</v>
      </c>
      <c r="Q248" s="209">
        <v>0</v>
      </c>
      <c r="R248" s="209">
        <f>Q248*H248</f>
        <v>0</v>
      </c>
      <c r="S248" s="209">
        <v>0</v>
      </c>
      <c r="T248" s="210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11" t="s">
        <v>227</v>
      </c>
      <c r="AT248" s="211" t="s">
        <v>125</v>
      </c>
      <c r="AU248" s="211" t="s">
        <v>83</v>
      </c>
      <c r="AY248" s="17" t="s">
        <v>122</v>
      </c>
      <c r="BE248" s="212">
        <f>IF(N248="základní",J248,0)</f>
        <v>0</v>
      </c>
      <c r="BF248" s="212">
        <f>IF(N248="snížená",J248,0)</f>
        <v>0</v>
      </c>
      <c r="BG248" s="212">
        <f>IF(N248="zákl. přenesená",J248,0)</f>
        <v>0</v>
      </c>
      <c r="BH248" s="212">
        <f>IF(N248="sníž. přenesená",J248,0)</f>
        <v>0</v>
      </c>
      <c r="BI248" s="212">
        <f>IF(N248="nulová",J248,0)</f>
        <v>0</v>
      </c>
      <c r="BJ248" s="17" t="s">
        <v>81</v>
      </c>
      <c r="BK248" s="212">
        <f>ROUND(I248*H248,2)</f>
        <v>0</v>
      </c>
      <c r="BL248" s="17" t="s">
        <v>227</v>
      </c>
      <c r="BM248" s="211" t="s">
        <v>348</v>
      </c>
    </row>
    <row r="249" spans="1:47" s="2" customFormat="1" ht="19.5">
      <c r="A249" s="34"/>
      <c r="B249" s="35"/>
      <c r="C249" s="36"/>
      <c r="D249" s="213" t="s">
        <v>131</v>
      </c>
      <c r="E249" s="36"/>
      <c r="F249" s="214" t="s">
        <v>349</v>
      </c>
      <c r="G249" s="36"/>
      <c r="H249" s="36"/>
      <c r="I249" s="110"/>
      <c r="J249" s="36"/>
      <c r="K249" s="36"/>
      <c r="L249" s="39"/>
      <c r="M249" s="215"/>
      <c r="N249" s="216"/>
      <c r="O249" s="71"/>
      <c r="P249" s="71"/>
      <c r="Q249" s="71"/>
      <c r="R249" s="71"/>
      <c r="S249" s="71"/>
      <c r="T249" s="72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T249" s="17" t="s">
        <v>131</v>
      </c>
      <c r="AU249" s="17" t="s">
        <v>83</v>
      </c>
    </row>
    <row r="250" spans="2:51" s="13" customFormat="1" ht="12">
      <c r="B250" s="217"/>
      <c r="C250" s="218"/>
      <c r="D250" s="213" t="s">
        <v>133</v>
      </c>
      <c r="E250" s="219" t="s">
        <v>1</v>
      </c>
      <c r="F250" s="220" t="s">
        <v>350</v>
      </c>
      <c r="G250" s="218"/>
      <c r="H250" s="221">
        <v>8</v>
      </c>
      <c r="I250" s="222"/>
      <c r="J250" s="218"/>
      <c r="K250" s="218"/>
      <c r="L250" s="223"/>
      <c r="M250" s="224"/>
      <c r="N250" s="225"/>
      <c r="O250" s="225"/>
      <c r="P250" s="225"/>
      <c r="Q250" s="225"/>
      <c r="R250" s="225"/>
      <c r="S250" s="225"/>
      <c r="T250" s="226"/>
      <c r="AT250" s="227" t="s">
        <v>133</v>
      </c>
      <c r="AU250" s="227" t="s">
        <v>83</v>
      </c>
      <c r="AV250" s="13" t="s">
        <v>83</v>
      </c>
      <c r="AW250" s="13" t="s">
        <v>32</v>
      </c>
      <c r="AX250" s="13" t="s">
        <v>81</v>
      </c>
      <c r="AY250" s="227" t="s">
        <v>122</v>
      </c>
    </row>
    <row r="251" spans="1:65" s="2" customFormat="1" ht="16.5" customHeight="1">
      <c r="A251" s="34"/>
      <c r="B251" s="35"/>
      <c r="C251" s="250" t="s">
        <v>351</v>
      </c>
      <c r="D251" s="250" t="s">
        <v>352</v>
      </c>
      <c r="E251" s="251" t="s">
        <v>353</v>
      </c>
      <c r="F251" s="252" t="s">
        <v>354</v>
      </c>
      <c r="G251" s="253" t="s">
        <v>347</v>
      </c>
      <c r="H251" s="254">
        <v>8.8</v>
      </c>
      <c r="I251" s="255"/>
      <c r="J251" s="256">
        <f>ROUND(I251*H251,2)</f>
        <v>0</v>
      </c>
      <c r="K251" s="257"/>
      <c r="L251" s="258"/>
      <c r="M251" s="259" t="s">
        <v>1</v>
      </c>
      <c r="N251" s="260" t="s">
        <v>41</v>
      </c>
      <c r="O251" s="71"/>
      <c r="P251" s="209">
        <f>O251*H251</f>
        <v>0</v>
      </c>
      <c r="Q251" s="209">
        <v>0.0002</v>
      </c>
      <c r="R251" s="209">
        <f>Q251*H251</f>
        <v>0.0017600000000000003</v>
      </c>
      <c r="S251" s="209">
        <v>0</v>
      </c>
      <c r="T251" s="210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11" t="s">
        <v>311</v>
      </c>
      <c r="AT251" s="211" t="s">
        <v>352</v>
      </c>
      <c r="AU251" s="211" t="s">
        <v>83</v>
      </c>
      <c r="AY251" s="17" t="s">
        <v>122</v>
      </c>
      <c r="BE251" s="212">
        <f>IF(N251="základní",J251,0)</f>
        <v>0</v>
      </c>
      <c r="BF251" s="212">
        <f>IF(N251="snížená",J251,0)</f>
        <v>0</v>
      </c>
      <c r="BG251" s="212">
        <f>IF(N251="zákl. přenesená",J251,0)</f>
        <v>0</v>
      </c>
      <c r="BH251" s="212">
        <f>IF(N251="sníž. přenesená",J251,0)</f>
        <v>0</v>
      </c>
      <c r="BI251" s="212">
        <f>IF(N251="nulová",J251,0)</f>
        <v>0</v>
      </c>
      <c r="BJ251" s="17" t="s">
        <v>81</v>
      </c>
      <c r="BK251" s="212">
        <f>ROUND(I251*H251,2)</f>
        <v>0</v>
      </c>
      <c r="BL251" s="17" t="s">
        <v>227</v>
      </c>
      <c r="BM251" s="211" t="s">
        <v>355</v>
      </c>
    </row>
    <row r="252" spans="1:47" s="2" customFormat="1" ht="12">
      <c r="A252" s="34"/>
      <c r="B252" s="35"/>
      <c r="C252" s="36"/>
      <c r="D252" s="213" t="s">
        <v>131</v>
      </c>
      <c r="E252" s="36"/>
      <c r="F252" s="214" t="s">
        <v>356</v>
      </c>
      <c r="G252" s="36"/>
      <c r="H252" s="36"/>
      <c r="I252" s="110"/>
      <c r="J252" s="36"/>
      <c r="K252" s="36"/>
      <c r="L252" s="39"/>
      <c r="M252" s="215"/>
      <c r="N252" s="216"/>
      <c r="O252" s="71"/>
      <c r="P252" s="71"/>
      <c r="Q252" s="71"/>
      <c r="R252" s="71"/>
      <c r="S252" s="71"/>
      <c r="T252" s="72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T252" s="17" t="s">
        <v>131</v>
      </c>
      <c r="AU252" s="17" t="s">
        <v>83</v>
      </c>
    </row>
    <row r="253" spans="2:51" s="13" customFormat="1" ht="12">
      <c r="B253" s="217"/>
      <c r="C253" s="218"/>
      <c r="D253" s="213" t="s">
        <v>133</v>
      </c>
      <c r="E253" s="218"/>
      <c r="F253" s="220" t="s">
        <v>357</v>
      </c>
      <c r="G253" s="218"/>
      <c r="H253" s="221">
        <v>8.8</v>
      </c>
      <c r="I253" s="222"/>
      <c r="J253" s="218"/>
      <c r="K253" s="218"/>
      <c r="L253" s="223"/>
      <c r="M253" s="224"/>
      <c r="N253" s="225"/>
      <c r="O253" s="225"/>
      <c r="P253" s="225"/>
      <c r="Q253" s="225"/>
      <c r="R253" s="225"/>
      <c r="S253" s="225"/>
      <c r="T253" s="226"/>
      <c r="AT253" s="227" t="s">
        <v>133</v>
      </c>
      <c r="AU253" s="227" t="s">
        <v>83</v>
      </c>
      <c r="AV253" s="13" t="s">
        <v>83</v>
      </c>
      <c r="AW253" s="13" t="s">
        <v>4</v>
      </c>
      <c r="AX253" s="13" t="s">
        <v>81</v>
      </c>
      <c r="AY253" s="227" t="s">
        <v>122</v>
      </c>
    </row>
    <row r="254" spans="1:65" s="2" customFormat="1" ht="24" customHeight="1">
      <c r="A254" s="34"/>
      <c r="B254" s="35"/>
      <c r="C254" s="199" t="s">
        <v>358</v>
      </c>
      <c r="D254" s="199" t="s">
        <v>125</v>
      </c>
      <c r="E254" s="200" t="s">
        <v>359</v>
      </c>
      <c r="F254" s="201" t="s">
        <v>360</v>
      </c>
      <c r="G254" s="202" t="s">
        <v>347</v>
      </c>
      <c r="H254" s="203">
        <v>25.95</v>
      </c>
      <c r="I254" s="204"/>
      <c r="J254" s="205">
        <f>ROUND(I254*H254,2)</f>
        <v>0</v>
      </c>
      <c r="K254" s="206"/>
      <c r="L254" s="39"/>
      <c r="M254" s="207" t="s">
        <v>1</v>
      </c>
      <c r="N254" s="208" t="s">
        <v>41</v>
      </c>
      <c r="O254" s="71"/>
      <c r="P254" s="209">
        <f>O254*H254</f>
        <v>0</v>
      </c>
      <c r="Q254" s="209">
        <v>0</v>
      </c>
      <c r="R254" s="209">
        <f>Q254*H254</f>
        <v>0</v>
      </c>
      <c r="S254" s="209">
        <v>0</v>
      </c>
      <c r="T254" s="210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11" t="s">
        <v>227</v>
      </c>
      <c r="AT254" s="211" t="s">
        <v>125</v>
      </c>
      <c r="AU254" s="211" t="s">
        <v>83</v>
      </c>
      <c r="AY254" s="17" t="s">
        <v>122</v>
      </c>
      <c r="BE254" s="212">
        <f>IF(N254="základní",J254,0)</f>
        <v>0</v>
      </c>
      <c r="BF254" s="212">
        <f>IF(N254="snížená",J254,0)</f>
        <v>0</v>
      </c>
      <c r="BG254" s="212">
        <f>IF(N254="zákl. přenesená",J254,0)</f>
        <v>0</v>
      </c>
      <c r="BH254" s="212">
        <f>IF(N254="sníž. přenesená",J254,0)</f>
        <v>0</v>
      </c>
      <c r="BI254" s="212">
        <f>IF(N254="nulová",J254,0)</f>
        <v>0</v>
      </c>
      <c r="BJ254" s="17" t="s">
        <v>81</v>
      </c>
      <c r="BK254" s="212">
        <f>ROUND(I254*H254,2)</f>
        <v>0</v>
      </c>
      <c r="BL254" s="17" t="s">
        <v>227</v>
      </c>
      <c r="BM254" s="211" t="s">
        <v>361</v>
      </c>
    </row>
    <row r="255" spans="1:47" s="2" customFormat="1" ht="19.5">
      <c r="A255" s="34"/>
      <c r="B255" s="35"/>
      <c r="C255" s="36"/>
      <c r="D255" s="213" t="s">
        <v>131</v>
      </c>
      <c r="E255" s="36"/>
      <c r="F255" s="214" t="s">
        <v>362</v>
      </c>
      <c r="G255" s="36"/>
      <c r="H255" s="36"/>
      <c r="I255" s="110"/>
      <c r="J255" s="36"/>
      <c r="K255" s="36"/>
      <c r="L255" s="39"/>
      <c r="M255" s="215"/>
      <c r="N255" s="216"/>
      <c r="O255" s="71"/>
      <c r="P255" s="71"/>
      <c r="Q255" s="71"/>
      <c r="R255" s="71"/>
      <c r="S255" s="71"/>
      <c r="T255" s="72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T255" s="17" t="s">
        <v>131</v>
      </c>
      <c r="AU255" s="17" t="s">
        <v>83</v>
      </c>
    </row>
    <row r="256" spans="2:51" s="13" customFormat="1" ht="12">
      <c r="B256" s="217"/>
      <c r="C256" s="218"/>
      <c r="D256" s="213" t="s">
        <v>133</v>
      </c>
      <c r="E256" s="219" t="s">
        <v>1</v>
      </c>
      <c r="F256" s="220" t="s">
        <v>363</v>
      </c>
      <c r="G256" s="218"/>
      <c r="H256" s="221">
        <v>25.95</v>
      </c>
      <c r="I256" s="222"/>
      <c r="J256" s="218"/>
      <c r="K256" s="218"/>
      <c r="L256" s="223"/>
      <c r="M256" s="224"/>
      <c r="N256" s="225"/>
      <c r="O256" s="225"/>
      <c r="P256" s="225"/>
      <c r="Q256" s="225"/>
      <c r="R256" s="225"/>
      <c r="S256" s="225"/>
      <c r="T256" s="226"/>
      <c r="AT256" s="227" t="s">
        <v>133</v>
      </c>
      <c r="AU256" s="227" t="s">
        <v>83</v>
      </c>
      <c r="AV256" s="13" t="s">
        <v>83</v>
      </c>
      <c r="AW256" s="13" t="s">
        <v>32</v>
      </c>
      <c r="AX256" s="13" t="s">
        <v>81</v>
      </c>
      <c r="AY256" s="227" t="s">
        <v>122</v>
      </c>
    </row>
    <row r="257" spans="1:65" s="2" customFormat="1" ht="16.5" customHeight="1">
      <c r="A257" s="34"/>
      <c r="B257" s="35"/>
      <c r="C257" s="250" t="s">
        <v>364</v>
      </c>
      <c r="D257" s="250" t="s">
        <v>352</v>
      </c>
      <c r="E257" s="251" t="s">
        <v>365</v>
      </c>
      <c r="F257" s="252" t="s">
        <v>366</v>
      </c>
      <c r="G257" s="253" t="s">
        <v>347</v>
      </c>
      <c r="H257" s="254">
        <v>28.545</v>
      </c>
      <c r="I257" s="255"/>
      <c r="J257" s="256">
        <f>ROUND(I257*H257,2)</f>
        <v>0</v>
      </c>
      <c r="K257" s="257"/>
      <c r="L257" s="258"/>
      <c r="M257" s="259" t="s">
        <v>1</v>
      </c>
      <c r="N257" s="260" t="s">
        <v>41</v>
      </c>
      <c r="O257" s="71"/>
      <c r="P257" s="209">
        <f>O257*H257</f>
        <v>0</v>
      </c>
      <c r="Q257" s="209">
        <v>0.0002</v>
      </c>
      <c r="R257" s="209">
        <f>Q257*H257</f>
        <v>0.0057090000000000005</v>
      </c>
      <c r="S257" s="209">
        <v>0</v>
      </c>
      <c r="T257" s="210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211" t="s">
        <v>311</v>
      </c>
      <c r="AT257" s="211" t="s">
        <v>352</v>
      </c>
      <c r="AU257" s="211" t="s">
        <v>83</v>
      </c>
      <c r="AY257" s="17" t="s">
        <v>122</v>
      </c>
      <c r="BE257" s="212">
        <f>IF(N257="základní",J257,0)</f>
        <v>0</v>
      </c>
      <c r="BF257" s="212">
        <f>IF(N257="snížená",J257,0)</f>
        <v>0</v>
      </c>
      <c r="BG257" s="212">
        <f>IF(N257="zákl. přenesená",J257,0)</f>
        <v>0</v>
      </c>
      <c r="BH257" s="212">
        <f>IF(N257="sníž. přenesená",J257,0)</f>
        <v>0</v>
      </c>
      <c r="BI257" s="212">
        <f>IF(N257="nulová",J257,0)</f>
        <v>0</v>
      </c>
      <c r="BJ257" s="17" t="s">
        <v>81</v>
      </c>
      <c r="BK257" s="212">
        <f>ROUND(I257*H257,2)</f>
        <v>0</v>
      </c>
      <c r="BL257" s="17" t="s">
        <v>227</v>
      </c>
      <c r="BM257" s="211" t="s">
        <v>367</v>
      </c>
    </row>
    <row r="258" spans="1:47" s="2" customFormat="1" ht="12">
      <c r="A258" s="34"/>
      <c r="B258" s="35"/>
      <c r="C258" s="36"/>
      <c r="D258" s="213" t="s">
        <v>131</v>
      </c>
      <c r="E258" s="36"/>
      <c r="F258" s="214" t="s">
        <v>356</v>
      </c>
      <c r="G258" s="36"/>
      <c r="H258" s="36"/>
      <c r="I258" s="110"/>
      <c r="J258" s="36"/>
      <c r="K258" s="36"/>
      <c r="L258" s="39"/>
      <c r="M258" s="215"/>
      <c r="N258" s="216"/>
      <c r="O258" s="71"/>
      <c r="P258" s="71"/>
      <c r="Q258" s="71"/>
      <c r="R258" s="71"/>
      <c r="S258" s="71"/>
      <c r="T258" s="72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T258" s="17" t="s">
        <v>131</v>
      </c>
      <c r="AU258" s="17" t="s">
        <v>83</v>
      </c>
    </row>
    <row r="259" spans="2:51" s="13" customFormat="1" ht="12">
      <c r="B259" s="217"/>
      <c r="C259" s="218"/>
      <c r="D259" s="213" t="s">
        <v>133</v>
      </c>
      <c r="E259" s="218"/>
      <c r="F259" s="220" t="s">
        <v>368</v>
      </c>
      <c r="G259" s="218"/>
      <c r="H259" s="221">
        <v>28.545</v>
      </c>
      <c r="I259" s="222"/>
      <c r="J259" s="218"/>
      <c r="K259" s="218"/>
      <c r="L259" s="223"/>
      <c r="M259" s="224"/>
      <c r="N259" s="225"/>
      <c r="O259" s="225"/>
      <c r="P259" s="225"/>
      <c r="Q259" s="225"/>
      <c r="R259" s="225"/>
      <c r="S259" s="225"/>
      <c r="T259" s="226"/>
      <c r="AT259" s="227" t="s">
        <v>133</v>
      </c>
      <c r="AU259" s="227" t="s">
        <v>83</v>
      </c>
      <c r="AV259" s="13" t="s">
        <v>83</v>
      </c>
      <c r="AW259" s="13" t="s">
        <v>4</v>
      </c>
      <c r="AX259" s="13" t="s">
        <v>81</v>
      </c>
      <c r="AY259" s="227" t="s">
        <v>122</v>
      </c>
    </row>
    <row r="260" spans="1:65" s="2" customFormat="1" ht="24" customHeight="1">
      <c r="A260" s="34"/>
      <c r="B260" s="35"/>
      <c r="C260" s="199" t="s">
        <v>369</v>
      </c>
      <c r="D260" s="199" t="s">
        <v>125</v>
      </c>
      <c r="E260" s="200" t="s">
        <v>370</v>
      </c>
      <c r="F260" s="201" t="s">
        <v>371</v>
      </c>
      <c r="G260" s="202" t="s">
        <v>241</v>
      </c>
      <c r="H260" s="249"/>
      <c r="I260" s="204"/>
      <c r="J260" s="205">
        <f>ROUND(I260*H260,2)</f>
        <v>0</v>
      </c>
      <c r="K260" s="206"/>
      <c r="L260" s="39"/>
      <c r="M260" s="207" t="s">
        <v>1</v>
      </c>
      <c r="N260" s="208" t="s">
        <v>41</v>
      </c>
      <c r="O260" s="71"/>
      <c r="P260" s="209">
        <f>O260*H260</f>
        <v>0</v>
      </c>
      <c r="Q260" s="209">
        <v>0</v>
      </c>
      <c r="R260" s="209">
        <f>Q260*H260</f>
        <v>0</v>
      </c>
      <c r="S260" s="209">
        <v>0</v>
      </c>
      <c r="T260" s="210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11" t="s">
        <v>227</v>
      </c>
      <c r="AT260" s="211" t="s">
        <v>125</v>
      </c>
      <c r="AU260" s="211" t="s">
        <v>83</v>
      </c>
      <c r="AY260" s="17" t="s">
        <v>122</v>
      </c>
      <c r="BE260" s="212">
        <f>IF(N260="základní",J260,0)</f>
        <v>0</v>
      </c>
      <c r="BF260" s="212">
        <f>IF(N260="snížená",J260,0)</f>
        <v>0</v>
      </c>
      <c r="BG260" s="212">
        <f>IF(N260="zákl. přenesená",J260,0)</f>
        <v>0</v>
      </c>
      <c r="BH260" s="212">
        <f>IF(N260="sníž. přenesená",J260,0)</f>
        <v>0</v>
      </c>
      <c r="BI260" s="212">
        <f>IF(N260="nulová",J260,0)</f>
        <v>0</v>
      </c>
      <c r="BJ260" s="17" t="s">
        <v>81</v>
      </c>
      <c r="BK260" s="212">
        <f>ROUND(I260*H260,2)</f>
        <v>0</v>
      </c>
      <c r="BL260" s="17" t="s">
        <v>227</v>
      </c>
      <c r="BM260" s="211" t="s">
        <v>372</v>
      </c>
    </row>
    <row r="261" spans="1:47" s="2" customFormat="1" ht="29.25">
      <c r="A261" s="34"/>
      <c r="B261" s="35"/>
      <c r="C261" s="36"/>
      <c r="D261" s="213" t="s">
        <v>131</v>
      </c>
      <c r="E261" s="36"/>
      <c r="F261" s="214" t="s">
        <v>373</v>
      </c>
      <c r="G261" s="36"/>
      <c r="H261" s="36"/>
      <c r="I261" s="110"/>
      <c r="J261" s="36"/>
      <c r="K261" s="36"/>
      <c r="L261" s="39"/>
      <c r="M261" s="215"/>
      <c r="N261" s="216"/>
      <c r="O261" s="71"/>
      <c r="P261" s="71"/>
      <c r="Q261" s="71"/>
      <c r="R261" s="71"/>
      <c r="S261" s="71"/>
      <c r="T261" s="72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T261" s="17" t="s">
        <v>131</v>
      </c>
      <c r="AU261" s="17" t="s">
        <v>83</v>
      </c>
    </row>
    <row r="262" spans="2:63" s="12" customFormat="1" ht="22.9" customHeight="1">
      <c r="B262" s="183"/>
      <c r="C262" s="184"/>
      <c r="D262" s="185" t="s">
        <v>75</v>
      </c>
      <c r="E262" s="197" t="s">
        <v>374</v>
      </c>
      <c r="F262" s="197" t="s">
        <v>375</v>
      </c>
      <c r="G262" s="184"/>
      <c r="H262" s="184"/>
      <c r="I262" s="187"/>
      <c r="J262" s="198">
        <f>BK262</f>
        <v>0</v>
      </c>
      <c r="K262" s="184"/>
      <c r="L262" s="189"/>
      <c r="M262" s="190"/>
      <c r="N262" s="191"/>
      <c r="O262" s="191"/>
      <c r="P262" s="192">
        <f>SUM(P263:P279)</f>
        <v>0</v>
      </c>
      <c r="Q262" s="191"/>
      <c r="R262" s="192">
        <f>SUM(R263:R279)</f>
        <v>0</v>
      </c>
      <c r="S262" s="191"/>
      <c r="T262" s="193">
        <f>SUM(T263:T279)</f>
        <v>1.095231</v>
      </c>
      <c r="AR262" s="194" t="s">
        <v>83</v>
      </c>
      <c r="AT262" s="195" t="s">
        <v>75</v>
      </c>
      <c r="AU262" s="195" t="s">
        <v>81</v>
      </c>
      <c r="AY262" s="194" t="s">
        <v>122</v>
      </c>
      <c r="BK262" s="196">
        <f>SUM(BK263:BK279)</f>
        <v>0</v>
      </c>
    </row>
    <row r="263" spans="1:65" s="2" customFormat="1" ht="16.5" customHeight="1">
      <c r="A263" s="34"/>
      <c r="B263" s="35"/>
      <c r="C263" s="199" t="s">
        <v>376</v>
      </c>
      <c r="D263" s="199" t="s">
        <v>125</v>
      </c>
      <c r="E263" s="200" t="s">
        <v>377</v>
      </c>
      <c r="F263" s="201" t="s">
        <v>378</v>
      </c>
      <c r="G263" s="202" t="s">
        <v>128</v>
      </c>
      <c r="H263" s="203">
        <v>12.919</v>
      </c>
      <c r="I263" s="204"/>
      <c r="J263" s="205">
        <f>ROUND(I263*H263,2)</f>
        <v>0</v>
      </c>
      <c r="K263" s="206"/>
      <c r="L263" s="39"/>
      <c r="M263" s="207" t="s">
        <v>1</v>
      </c>
      <c r="N263" s="208" t="s">
        <v>41</v>
      </c>
      <c r="O263" s="71"/>
      <c r="P263" s="209">
        <f>O263*H263</f>
        <v>0</v>
      </c>
      <c r="Q263" s="209">
        <v>0</v>
      </c>
      <c r="R263" s="209">
        <f>Q263*H263</f>
        <v>0</v>
      </c>
      <c r="S263" s="209">
        <v>0.033</v>
      </c>
      <c r="T263" s="210">
        <f>S263*H263</f>
        <v>0.426327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211" t="s">
        <v>227</v>
      </c>
      <c r="AT263" s="211" t="s">
        <v>125</v>
      </c>
      <c r="AU263" s="211" t="s">
        <v>83</v>
      </c>
      <c r="AY263" s="17" t="s">
        <v>122</v>
      </c>
      <c r="BE263" s="212">
        <f>IF(N263="základní",J263,0)</f>
        <v>0</v>
      </c>
      <c r="BF263" s="212">
        <f>IF(N263="snížená",J263,0)</f>
        <v>0</v>
      </c>
      <c r="BG263" s="212">
        <f>IF(N263="zákl. přenesená",J263,0)</f>
        <v>0</v>
      </c>
      <c r="BH263" s="212">
        <f>IF(N263="sníž. přenesená",J263,0)</f>
        <v>0</v>
      </c>
      <c r="BI263" s="212">
        <f>IF(N263="nulová",J263,0)</f>
        <v>0</v>
      </c>
      <c r="BJ263" s="17" t="s">
        <v>81</v>
      </c>
      <c r="BK263" s="212">
        <f>ROUND(I263*H263,2)</f>
        <v>0</v>
      </c>
      <c r="BL263" s="17" t="s">
        <v>227</v>
      </c>
      <c r="BM263" s="211" t="s">
        <v>379</v>
      </c>
    </row>
    <row r="264" spans="1:47" s="2" customFormat="1" ht="12">
      <c r="A264" s="34"/>
      <c r="B264" s="35"/>
      <c r="C264" s="36"/>
      <c r="D264" s="213" t="s">
        <v>131</v>
      </c>
      <c r="E264" s="36"/>
      <c r="F264" s="214" t="s">
        <v>380</v>
      </c>
      <c r="G264" s="36"/>
      <c r="H264" s="36"/>
      <c r="I264" s="110"/>
      <c r="J264" s="36"/>
      <c r="K264" s="36"/>
      <c r="L264" s="39"/>
      <c r="M264" s="215"/>
      <c r="N264" s="216"/>
      <c r="O264" s="71"/>
      <c r="P264" s="71"/>
      <c r="Q264" s="71"/>
      <c r="R264" s="71"/>
      <c r="S264" s="71"/>
      <c r="T264" s="72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T264" s="17" t="s">
        <v>131</v>
      </c>
      <c r="AU264" s="17" t="s">
        <v>83</v>
      </c>
    </row>
    <row r="265" spans="2:51" s="13" customFormat="1" ht="12">
      <c r="B265" s="217"/>
      <c r="C265" s="218"/>
      <c r="D265" s="213" t="s">
        <v>133</v>
      </c>
      <c r="E265" s="219" t="s">
        <v>1</v>
      </c>
      <c r="F265" s="220" t="s">
        <v>381</v>
      </c>
      <c r="G265" s="218"/>
      <c r="H265" s="221">
        <v>12.919</v>
      </c>
      <c r="I265" s="222"/>
      <c r="J265" s="218"/>
      <c r="K265" s="218"/>
      <c r="L265" s="223"/>
      <c r="M265" s="224"/>
      <c r="N265" s="225"/>
      <c r="O265" s="225"/>
      <c r="P265" s="225"/>
      <c r="Q265" s="225"/>
      <c r="R265" s="225"/>
      <c r="S265" s="225"/>
      <c r="T265" s="226"/>
      <c r="AT265" s="227" t="s">
        <v>133</v>
      </c>
      <c r="AU265" s="227" t="s">
        <v>83</v>
      </c>
      <c r="AV265" s="13" t="s">
        <v>83</v>
      </c>
      <c r="AW265" s="13" t="s">
        <v>32</v>
      </c>
      <c r="AX265" s="13" t="s">
        <v>81</v>
      </c>
      <c r="AY265" s="227" t="s">
        <v>122</v>
      </c>
    </row>
    <row r="266" spans="1:65" s="2" customFormat="1" ht="16.5" customHeight="1">
      <c r="A266" s="34"/>
      <c r="B266" s="35"/>
      <c r="C266" s="199" t="s">
        <v>382</v>
      </c>
      <c r="D266" s="199" t="s">
        <v>125</v>
      </c>
      <c r="E266" s="200" t="s">
        <v>383</v>
      </c>
      <c r="F266" s="201" t="s">
        <v>384</v>
      </c>
      <c r="G266" s="202" t="s">
        <v>128</v>
      </c>
      <c r="H266" s="203">
        <v>75.984</v>
      </c>
      <c r="I266" s="204"/>
      <c r="J266" s="205">
        <f>ROUND(I266*H266,2)</f>
        <v>0</v>
      </c>
      <c r="K266" s="206"/>
      <c r="L266" s="39"/>
      <c r="M266" s="207" t="s">
        <v>1</v>
      </c>
      <c r="N266" s="208" t="s">
        <v>41</v>
      </c>
      <c r="O266" s="71"/>
      <c r="P266" s="209">
        <f>O266*H266</f>
        <v>0</v>
      </c>
      <c r="Q266" s="209">
        <v>0</v>
      </c>
      <c r="R266" s="209">
        <f>Q266*H266</f>
        <v>0</v>
      </c>
      <c r="S266" s="209">
        <v>0.004</v>
      </c>
      <c r="T266" s="210">
        <f>S266*H266</f>
        <v>0.303936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11" t="s">
        <v>227</v>
      </c>
      <c r="AT266" s="211" t="s">
        <v>125</v>
      </c>
      <c r="AU266" s="211" t="s">
        <v>83</v>
      </c>
      <c r="AY266" s="17" t="s">
        <v>122</v>
      </c>
      <c r="BE266" s="212">
        <f>IF(N266="základní",J266,0)</f>
        <v>0</v>
      </c>
      <c r="BF266" s="212">
        <f>IF(N266="snížená",J266,0)</f>
        <v>0</v>
      </c>
      <c r="BG266" s="212">
        <f>IF(N266="zákl. přenesená",J266,0)</f>
        <v>0</v>
      </c>
      <c r="BH266" s="212">
        <f>IF(N266="sníž. přenesená",J266,0)</f>
        <v>0</v>
      </c>
      <c r="BI266" s="212">
        <f>IF(N266="nulová",J266,0)</f>
        <v>0</v>
      </c>
      <c r="BJ266" s="17" t="s">
        <v>81</v>
      </c>
      <c r="BK266" s="212">
        <f>ROUND(I266*H266,2)</f>
        <v>0</v>
      </c>
      <c r="BL266" s="17" t="s">
        <v>227</v>
      </c>
      <c r="BM266" s="211" t="s">
        <v>385</v>
      </c>
    </row>
    <row r="267" spans="1:47" s="2" customFormat="1" ht="12">
      <c r="A267" s="34"/>
      <c r="B267" s="35"/>
      <c r="C267" s="36"/>
      <c r="D267" s="213" t="s">
        <v>131</v>
      </c>
      <c r="E267" s="36"/>
      <c r="F267" s="214" t="s">
        <v>386</v>
      </c>
      <c r="G267" s="36"/>
      <c r="H267" s="36"/>
      <c r="I267" s="110"/>
      <c r="J267" s="36"/>
      <c r="K267" s="36"/>
      <c r="L267" s="39"/>
      <c r="M267" s="215"/>
      <c r="N267" s="216"/>
      <c r="O267" s="71"/>
      <c r="P267" s="71"/>
      <c r="Q267" s="71"/>
      <c r="R267" s="71"/>
      <c r="S267" s="71"/>
      <c r="T267" s="72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T267" s="17" t="s">
        <v>131</v>
      </c>
      <c r="AU267" s="17" t="s">
        <v>83</v>
      </c>
    </row>
    <row r="268" spans="2:51" s="13" customFormat="1" ht="12">
      <c r="B268" s="217"/>
      <c r="C268" s="218"/>
      <c r="D268" s="213" t="s">
        <v>133</v>
      </c>
      <c r="E268" s="219" t="s">
        <v>1</v>
      </c>
      <c r="F268" s="220" t="s">
        <v>134</v>
      </c>
      <c r="G268" s="218"/>
      <c r="H268" s="221">
        <v>75.144</v>
      </c>
      <c r="I268" s="222"/>
      <c r="J268" s="218"/>
      <c r="K268" s="218"/>
      <c r="L268" s="223"/>
      <c r="M268" s="224"/>
      <c r="N268" s="225"/>
      <c r="O268" s="225"/>
      <c r="P268" s="225"/>
      <c r="Q268" s="225"/>
      <c r="R268" s="225"/>
      <c r="S268" s="225"/>
      <c r="T268" s="226"/>
      <c r="AT268" s="227" t="s">
        <v>133</v>
      </c>
      <c r="AU268" s="227" t="s">
        <v>83</v>
      </c>
      <c r="AV268" s="13" t="s">
        <v>83</v>
      </c>
      <c r="AW268" s="13" t="s">
        <v>32</v>
      </c>
      <c r="AX268" s="13" t="s">
        <v>76</v>
      </c>
      <c r="AY268" s="227" t="s">
        <v>122</v>
      </c>
    </row>
    <row r="269" spans="2:51" s="13" customFormat="1" ht="12">
      <c r="B269" s="217"/>
      <c r="C269" s="218"/>
      <c r="D269" s="213" t="s">
        <v>133</v>
      </c>
      <c r="E269" s="219" t="s">
        <v>1</v>
      </c>
      <c r="F269" s="220" t="s">
        <v>387</v>
      </c>
      <c r="G269" s="218"/>
      <c r="H269" s="221">
        <v>0.84</v>
      </c>
      <c r="I269" s="222"/>
      <c r="J269" s="218"/>
      <c r="K269" s="218"/>
      <c r="L269" s="223"/>
      <c r="M269" s="224"/>
      <c r="N269" s="225"/>
      <c r="O269" s="225"/>
      <c r="P269" s="225"/>
      <c r="Q269" s="225"/>
      <c r="R269" s="225"/>
      <c r="S269" s="225"/>
      <c r="T269" s="226"/>
      <c r="AT269" s="227" t="s">
        <v>133</v>
      </c>
      <c r="AU269" s="227" t="s">
        <v>83</v>
      </c>
      <c r="AV269" s="13" t="s">
        <v>83</v>
      </c>
      <c r="AW269" s="13" t="s">
        <v>32</v>
      </c>
      <c r="AX269" s="13" t="s">
        <v>76</v>
      </c>
      <c r="AY269" s="227" t="s">
        <v>122</v>
      </c>
    </row>
    <row r="270" spans="2:51" s="14" customFormat="1" ht="12">
      <c r="B270" s="228"/>
      <c r="C270" s="229"/>
      <c r="D270" s="213" t="s">
        <v>133</v>
      </c>
      <c r="E270" s="230" t="s">
        <v>1</v>
      </c>
      <c r="F270" s="231" t="s">
        <v>138</v>
      </c>
      <c r="G270" s="229"/>
      <c r="H270" s="232">
        <v>75.98400000000001</v>
      </c>
      <c r="I270" s="233"/>
      <c r="J270" s="229"/>
      <c r="K270" s="229"/>
      <c r="L270" s="234"/>
      <c r="M270" s="235"/>
      <c r="N270" s="236"/>
      <c r="O270" s="236"/>
      <c r="P270" s="236"/>
      <c r="Q270" s="236"/>
      <c r="R270" s="236"/>
      <c r="S270" s="236"/>
      <c r="T270" s="237"/>
      <c r="AT270" s="238" t="s">
        <v>133</v>
      </c>
      <c r="AU270" s="238" t="s">
        <v>83</v>
      </c>
      <c r="AV270" s="14" t="s">
        <v>129</v>
      </c>
      <c r="AW270" s="14" t="s">
        <v>32</v>
      </c>
      <c r="AX270" s="14" t="s">
        <v>81</v>
      </c>
      <c r="AY270" s="238" t="s">
        <v>122</v>
      </c>
    </row>
    <row r="271" spans="1:65" s="2" customFormat="1" ht="16.5" customHeight="1">
      <c r="A271" s="34"/>
      <c r="B271" s="35"/>
      <c r="C271" s="199" t="s">
        <v>388</v>
      </c>
      <c r="D271" s="199" t="s">
        <v>125</v>
      </c>
      <c r="E271" s="200" t="s">
        <v>389</v>
      </c>
      <c r="F271" s="201" t="s">
        <v>390</v>
      </c>
      <c r="G271" s="202" t="s">
        <v>128</v>
      </c>
      <c r="H271" s="203">
        <v>75.984</v>
      </c>
      <c r="I271" s="204"/>
      <c r="J271" s="205">
        <f>ROUND(I271*H271,2)</f>
        <v>0</v>
      </c>
      <c r="K271" s="206"/>
      <c r="L271" s="39"/>
      <c r="M271" s="207" t="s">
        <v>1</v>
      </c>
      <c r="N271" s="208" t="s">
        <v>41</v>
      </c>
      <c r="O271" s="71"/>
      <c r="P271" s="209">
        <f>O271*H271</f>
        <v>0</v>
      </c>
      <c r="Q271" s="209">
        <v>0</v>
      </c>
      <c r="R271" s="209">
        <f>Q271*H271</f>
        <v>0</v>
      </c>
      <c r="S271" s="209">
        <v>0.002</v>
      </c>
      <c r="T271" s="210">
        <f>S271*H271</f>
        <v>0.151968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211" t="s">
        <v>227</v>
      </c>
      <c r="AT271" s="211" t="s">
        <v>125</v>
      </c>
      <c r="AU271" s="211" t="s">
        <v>83</v>
      </c>
      <c r="AY271" s="17" t="s">
        <v>122</v>
      </c>
      <c r="BE271" s="212">
        <f>IF(N271="základní",J271,0)</f>
        <v>0</v>
      </c>
      <c r="BF271" s="212">
        <f>IF(N271="snížená",J271,0)</f>
        <v>0</v>
      </c>
      <c r="BG271" s="212">
        <f>IF(N271="zákl. přenesená",J271,0)</f>
        <v>0</v>
      </c>
      <c r="BH271" s="212">
        <f>IF(N271="sníž. přenesená",J271,0)</f>
        <v>0</v>
      </c>
      <c r="BI271" s="212">
        <f>IF(N271="nulová",J271,0)</f>
        <v>0</v>
      </c>
      <c r="BJ271" s="17" t="s">
        <v>81</v>
      </c>
      <c r="BK271" s="212">
        <f>ROUND(I271*H271,2)</f>
        <v>0</v>
      </c>
      <c r="BL271" s="17" t="s">
        <v>227</v>
      </c>
      <c r="BM271" s="211" t="s">
        <v>391</v>
      </c>
    </row>
    <row r="272" spans="1:47" s="2" customFormat="1" ht="12">
      <c r="A272" s="34"/>
      <c r="B272" s="35"/>
      <c r="C272" s="36"/>
      <c r="D272" s="213" t="s">
        <v>131</v>
      </c>
      <c r="E272" s="36"/>
      <c r="F272" s="214" t="s">
        <v>392</v>
      </c>
      <c r="G272" s="36"/>
      <c r="H272" s="36"/>
      <c r="I272" s="110"/>
      <c r="J272" s="36"/>
      <c r="K272" s="36"/>
      <c r="L272" s="39"/>
      <c r="M272" s="215"/>
      <c r="N272" s="216"/>
      <c r="O272" s="71"/>
      <c r="P272" s="71"/>
      <c r="Q272" s="71"/>
      <c r="R272" s="71"/>
      <c r="S272" s="71"/>
      <c r="T272" s="72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T272" s="17" t="s">
        <v>131</v>
      </c>
      <c r="AU272" s="17" t="s">
        <v>83</v>
      </c>
    </row>
    <row r="273" spans="1:65" s="2" customFormat="1" ht="16.5" customHeight="1">
      <c r="A273" s="34"/>
      <c r="B273" s="35"/>
      <c r="C273" s="199" t="s">
        <v>393</v>
      </c>
      <c r="D273" s="199" t="s">
        <v>125</v>
      </c>
      <c r="E273" s="200" t="s">
        <v>394</v>
      </c>
      <c r="F273" s="201" t="s">
        <v>395</v>
      </c>
      <c r="G273" s="202" t="s">
        <v>128</v>
      </c>
      <c r="H273" s="203">
        <v>10.65</v>
      </c>
      <c r="I273" s="204"/>
      <c r="J273" s="205">
        <f>ROUND(I273*H273,2)</f>
        <v>0</v>
      </c>
      <c r="K273" s="206"/>
      <c r="L273" s="39"/>
      <c r="M273" s="207" t="s">
        <v>1</v>
      </c>
      <c r="N273" s="208" t="s">
        <v>41</v>
      </c>
      <c r="O273" s="71"/>
      <c r="P273" s="209">
        <f>O273*H273</f>
        <v>0</v>
      </c>
      <c r="Q273" s="209">
        <v>0</v>
      </c>
      <c r="R273" s="209">
        <f>Q273*H273</f>
        <v>0</v>
      </c>
      <c r="S273" s="209">
        <v>0.02</v>
      </c>
      <c r="T273" s="210">
        <f>S273*H273</f>
        <v>0.21300000000000002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211" t="s">
        <v>227</v>
      </c>
      <c r="AT273" s="211" t="s">
        <v>125</v>
      </c>
      <c r="AU273" s="211" t="s">
        <v>83</v>
      </c>
      <c r="AY273" s="17" t="s">
        <v>122</v>
      </c>
      <c r="BE273" s="212">
        <f>IF(N273="základní",J273,0)</f>
        <v>0</v>
      </c>
      <c r="BF273" s="212">
        <f>IF(N273="snížená",J273,0)</f>
        <v>0</v>
      </c>
      <c r="BG273" s="212">
        <f>IF(N273="zákl. přenesená",J273,0)</f>
        <v>0</v>
      </c>
      <c r="BH273" s="212">
        <f>IF(N273="sníž. přenesená",J273,0)</f>
        <v>0</v>
      </c>
      <c r="BI273" s="212">
        <f>IF(N273="nulová",J273,0)</f>
        <v>0</v>
      </c>
      <c r="BJ273" s="17" t="s">
        <v>81</v>
      </c>
      <c r="BK273" s="212">
        <f>ROUND(I273*H273,2)</f>
        <v>0</v>
      </c>
      <c r="BL273" s="17" t="s">
        <v>227</v>
      </c>
      <c r="BM273" s="211" t="s">
        <v>396</v>
      </c>
    </row>
    <row r="274" spans="1:47" s="2" customFormat="1" ht="12">
      <c r="A274" s="34"/>
      <c r="B274" s="35"/>
      <c r="C274" s="36"/>
      <c r="D274" s="213" t="s">
        <v>131</v>
      </c>
      <c r="E274" s="36"/>
      <c r="F274" s="214" t="s">
        <v>395</v>
      </c>
      <c r="G274" s="36"/>
      <c r="H274" s="36"/>
      <c r="I274" s="110"/>
      <c r="J274" s="36"/>
      <c r="K274" s="36"/>
      <c r="L274" s="39"/>
      <c r="M274" s="215"/>
      <c r="N274" s="216"/>
      <c r="O274" s="71"/>
      <c r="P274" s="71"/>
      <c r="Q274" s="71"/>
      <c r="R274" s="71"/>
      <c r="S274" s="71"/>
      <c r="T274" s="72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T274" s="17" t="s">
        <v>131</v>
      </c>
      <c r="AU274" s="17" t="s">
        <v>83</v>
      </c>
    </row>
    <row r="275" spans="2:51" s="13" customFormat="1" ht="12">
      <c r="B275" s="217"/>
      <c r="C275" s="218"/>
      <c r="D275" s="213" t="s">
        <v>133</v>
      </c>
      <c r="E275" s="219" t="s">
        <v>1</v>
      </c>
      <c r="F275" s="220" t="s">
        <v>397</v>
      </c>
      <c r="G275" s="218"/>
      <c r="H275" s="221">
        <v>10.65</v>
      </c>
      <c r="I275" s="222"/>
      <c r="J275" s="218"/>
      <c r="K275" s="218"/>
      <c r="L275" s="223"/>
      <c r="M275" s="224"/>
      <c r="N275" s="225"/>
      <c r="O275" s="225"/>
      <c r="P275" s="225"/>
      <c r="Q275" s="225"/>
      <c r="R275" s="225"/>
      <c r="S275" s="225"/>
      <c r="T275" s="226"/>
      <c r="AT275" s="227" t="s">
        <v>133</v>
      </c>
      <c r="AU275" s="227" t="s">
        <v>83</v>
      </c>
      <c r="AV275" s="13" t="s">
        <v>83</v>
      </c>
      <c r="AW275" s="13" t="s">
        <v>32</v>
      </c>
      <c r="AX275" s="13" t="s">
        <v>81</v>
      </c>
      <c r="AY275" s="227" t="s">
        <v>122</v>
      </c>
    </row>
    <row r="276" spans="1:65" s="2" customFormat="1" ht="24" customHeight="1">
      <c r="A276" s="34"/>
      <c r="B276" s="35"/>
      <c r="C276" s="199" t="s">
        <v>398</v>
      </c>
      <c r="D276" s="199" t="s">
        <v>125</v>
      </c>
      <c r="E276" s="200" t="s">
        <v>399</v>
      </c>
      <c r="F276" s="201" t="s">
        <v>400</v>
      </c>
      <c r="G276" s="202" t="s">
        <v>128</v>
      </c>
      <c r="H276" s="203">
        <v>7.5</v>
      </c>
      <c r="I276" s="204"/>
      <c r="J276" s="205">
        <f>ROUND(I276*H276,2)</f>
        <v>0</v>
      </c>
      <c r="K276" s="206"/>
      <c r="L276" s="39"/>
      <c r="M276" s="207" t="s">
        <v>1</v>
      </c>
      <c r="N276" s="208" t="s">
        <v>41</v>
      </c>
      <c r="O276" s="71"/>
      <c r="P276" s="209">
        <f>O276*H276</f>
        <v>0</v>
      </c>
      <c r="Q276" s="209">
        <v>0</v>
      </c>
      <c r="R276" s="209">
        <f>Q276*H276</f>
        <v>0</v>
      </c>
      <c r="S276" s="209">
        <v>0</v>
      </c>
      <c r="T276" s="210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211" t="s">
        <v>227</v>
      </c>
      <c r="AT276" s="211" t="s">
        <v>125</v>
      </c>
      <c r="AU276" s="211" t="s">
        <v>83</v>
      </c>
      <c r="AY276" s="17" t="s">
        <v>122</v>
      </c>
      <c r="BE276" s="212">
        <f>IF(N276="základní",J276,0)</f>
        <v>0</v>
      </c>
      <c r="BF276" s="212">
        <f>IF(N276="snížená",J276,0)</f>
        <v>0</v>
      </c>
      <c r="BG276" s="212">
        <f>IF(N276="zákl. přenesená",J276,0)</f>
        <v>0</v>
      </c>
      <c r="BH276" s="212">
        <f>IF(N276="sníž. přenesená",J276,0)</f>
        <v>0</v>
      </c>
      <c r="BI276" s="212">
        <f>IF(N276="nulová",J276,0)</f>
        <v>0</v>
      </c>
      <c r="BJ276" s="17" t="s">
        <v>81</v>
      </c>
      <c r="BK276" s="212">
        <f>ROUND(I276*H276,2)</f>
        <v>0</v>
      </c>
      <c r="BL276" s="17" t="s">
        <v>227</v>
      </c>
      <c r="BM276" s="211" t="s">
        <v>401</v>
      </c>
    </row>
    <row r="277" spans="1:47" s="2" customFormat="1" ht="19.5">
      <c r="A277" s="34"/>
      <c r="B277" s="35"/>
      <c r="C277" s="36"/>
      <c r="D277" s="213" t="s">
        <v>131</v>
      </c>
      <c r="E277" s="36"/>
      <c r="F277" s="214" t="s">
        <v>400</v>
      </c>
      <c r="G277" s="36"/>
      <c r="H277" s="36"/>
      <c r="I277" s="110"/>
      <c r="J277" s="36"/>
      <c r="K277" s="36"/>
      <c r="L277" s="39"/>
      <c r="M277" s="215"/>
      <c r="N277" s="216"/>
      <c r="O277" s="71"/>
      <c r="P277" s="71"/>
      <c r="Q277" s="71"/>
      <c r="R277" s="71"/>
      <c r="S277" s="71"/>
      <c r="T277" s="72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T277" s="17" t="s">
        <v>131</v>
      </c>
      <c r="AU277" s="17" t="s">
        <v>83</v>
      </c>
    </row>
    <row r="278" spans="1:65" s="2" customFormat="1" ht="24" customHeight="1">
      <c r="A278" s="34"/>
      <c r="B278" s="35"/>
      <c r="C278" s="199" t="s">
        <v>402</v>
      </c>
      <c r="D278" s="199" t="s">
        <v>125</v>
      </c>
      <c r="E278" s="200" t="s">
        <v>403</v>
      </c>
      <c r="F278" s="201" t="s">
        <v>404</v>
      </c>
      <c r="G278" s="202" t="s">
        <v>241</v>
      </c>
      <c r="H278" s="249"/>
      <c r="I278" s="204"/>
      <c r="J278" s="205">
        <f>ROUND(I278*H278,2)</f>
        <v>0</v>
      </c>
      <c r="K278" s="206"/>
      <c r="L278" s="39"/>
      <c r="M278" s="207" t="s">
        <v>1</v>
      </c>
      <c r="N278" s="208" t="s">
        <v>41</v>
      </c>
      <c r="O278" s="71"/>
      <c r="P278" s="209">
        <f>O278*H278</f>
        <v>0</v>
      </c>
      <c r="Q278" s="209">
        <v>0</v>
      </c>
      <c r="R278" s="209">
        <f>Q278*H278</f>
        <v>0</v>
      </c>
      <c r="S278" s="209">
        <v>0</v>
      </c>
      <c r="T278" s="210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11" t="s">
        <v>227</v>
      </c>
      <c r="AT278" s="211" t="s">
        <v>125</v>
      </c>
      <c r="AU278" s="211" t="s">
        <v>83</v>
      </c>
      <c r="AY278" s="17" t="s">
        <v>122</v>
      </c>
      <c r="BE278" s="212">
        <f>IF(N278="základní",J278,0)</f>
        <v>0</v>
      </c>
      <c r="BF278" s="212">
        <f>IF(N278="snížená",J278,0)</f>
        <v>0</v>
      </c>
      <c r="BG278" s="212">
        <f>IF(N278="zákl. přenesená",J278,0)</f>
        <v>0</v>
      </c>
      <c r="BH278" s="212">
        <f>IF(N278="sníž. přenesená",J278,0)</f>
        <v>0</v>
      </c>
      <c r="BI278" s="212">
        <f>IF(N278="nulová",J278,0)</f>
        <v>0</v>
      </c>
      <c r="BJ278" s="17" t="s">
        <v>81</v>
      </c>
      <c r="BK278" s="212">
        <f>ROUND(I278*H278,2)</f>
        <v>0</v>
      </c>
      <c r="BL278" s="17" t="s">
        <v>227</v>
      </c>
      <c r="BM278" s="211" t="s">
        <v>405</v>
      </c>
    </row>
    <row r="279" spans="1:47" s="2" customFormat="1" ht="29.25">
      <c r="A279" s="34"/>
      <c r="B279" s="35"/>
      <c r="C279" s="36"/>
      <c r="D279" s="213" t="s">
        <v>131</v>
      </c>
      <c r="E279" s="36"/>
      <c r="F279" s="214" t="s">
        <v>406</v>
      </c>
      <c r="G279" s="36"/>
      <c r="H279" s="36"/>
      <c r="I279" s="110"/>
      <c r="J279" s="36"/>
      <c r="K279" s="36"/>
      <c r="L279" s="39"/>
      <c r="M279" s="215"/>
      <c r="N279" s="216"/>
      <c r="O279" s="71"/>
      <c r="P279" s="71"/>
      <c r="Q279" s="71"/>
      <c r="R279" s="71"/>
      <c r="S279" s="71"/>
      <c r="T279" s="72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T279" s="17" t="s">
        <v>131</v>
      </c>
      <c r="AU279" s="17" t="s">
        <v>83</v>
      </c>
    </row>
    <row r="280" spans="2:63" s="12" customFormat="1" ht="22.9" customHeight="1">
      <c r="B280" s="183"/>
      <c r="C280" s="184"/>
      <c r="D280" s="185" t="s">
        <v>75</v>
      </c>
      <c r="E280" s="197" t="s">
        <v>407</v>
      </c>
      <c r="F280" s="197" t="s">
        <v>408</v>
      </c>
      <c r="G280" s="184"/>
      <c r="H280" s="184"/>
      <c r="I280" s="187"/>
      <c r="J280" s="198">
        <f>BK280</f>
        <v>0</v>
      </c>
      <c r="K280" s="184"/>
      <c r="L280" s="189"/>
      <c r="M280" s="190"/>
      <c r="N280" s="191"/>
      <c r="O280" s="191"/>
      <c r="P280" s="192">
        <f>SUM(P281:P284)</f>
        <v>0</v>
      </c>
      <c r="Q280" s="191"/>
      <c r="R280" s="192">
        <f>SUM(R281:R284)</f>
        <v>0</v>
      </c>
      <c r="S280" s="191"/>
      <c r="T280" s="193">
        <f>SUM(T281:T284)</f>
        <v>0</v>
      </c>
      <c r="AR280" s="194" t="s">
        <v>83</v>
      </c>
      <c r="AT280" s="195" t="s">
        <v>75</v>
      </c>
      <c r="AU280" s="195" t="s">
        <v>81</v>
      </c>
      <c r="AY280" s="194" t="s">
        <v>122</v>
      </c>
      <c r="BK280" s="196">
        <f>SUM(BK281:BK284)</f>
        <v>0</v>
      </c>
    </row>
    <row r="281" spans="1:65" s="2" customFormat="1" ht="24" customHeight="1">
      <c r="A281" s="34"/>
      <c r="B281" s="35"/>
      <c r="C281" s="199" t="s">
        <v>409</v>
      </c>
      <c r="D281" s="199" t="s">
        <v>125</v>
      </c>
      <c r="E281" s="200" t="s">
        <v>410</v>
      </c>
      <c r="F281" s="201" t="s">
        <v>411</v>
      </c>
      <c r="G281" s="202" t="s">
        <v>171</v>
      </c>
      <c r="H281" s="203">
        <v>1</v>
      </c>
      <c r="I281" s="204"/>
      <c r="J281" s="205">
        <f>ROUND(I281*H281,2)</f>
        <v>0</v>
      </c>
      <c r="K281" s="206"/>
      <c r="L281" s="39"/>
      <c r="M281" s="207" t="s">
        <v>1</v>
      </c>
      <c r="N281" s="208" t="s">
        <v>41</v>
      </c>
      <c r="O281" s="71"/>
      <c r="P281" s="209">
        <f>O281*H281</f>
        <v>0</v>
      </c>
      <c r="Q281" s="209">
        <v>0</v>
      </c>
      <c r="R281" s="209">
        <f>Q281*H281</f>
        <v>0</v>
      </c>
      <c r="S281" s="209">
        <v>0</v>
      </c>
      <c r="T281" s="210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211" t="s">
        <v>227</v>
      </c>
      <c r="AT281" s="211" t="s">
        <v>125</v>
      </c>
      <c r="AU281" s="211" t="s">
        <v>83</v>
      </c>
      <c r="AY281" s="17" t="s">
        <v>122</v>
      </c>
      <c r="BE281" s="212">
        <f>IF(N281="základní",J281,0)</f>
        <v>0</v>
      </c>
      <c r="BF281" s="212">
        <f>IF(N281="snížená",J281,0)</f>
        <v>0</v>
      </c>
      <c r="BG281" s="212">
        <f>IF(N281="zákl. přenesená",J281,0)</f>
        <v>0</v>
      </c>
      <c r="BH281" s="212">
        <f>IF(N281="sníž. přenesená",J281,0)</f>
        <v>0</v>
      </c>
      <c r="BI281" s="212">
        <f>IF(N281="nulová",J281,0)</f>
        <v>0</v>
      </c>
      <c r="BJ281" s="17" t="s">
        <v>81</v>
      </c>
      <c r="BK281" s="212">
        <f>ROUND(I281*H281,2)</f>
        <v>0</v>
      </c>
      <c r="BL281" s="17" t="s">
        <v>227</v>
      </c>
      <c r="BM281" s="211" t="s">
        <v>412</v>
      </c>
    </row>
    <row r="282" spans="1:47" s="2" customFormat="1" ht="19.5">
      <c r="A282" s="34"/>
      <c r="B282" s="35"/>
      <c r="C282" s="36"/>
      <c r="D282" s="213" t="s">
        <v>131</v>
      </c>
      <c r="E282" s="36"/>
      <c r="F282" s="214" t="s">
        <v>411</v>
      </c>
      <c r="G282" s="36"/>
      <c r="H282" s="36"/>
      <c r="I282" s="110"/>
      <c r="J282" s="36"/>
      <c r="K282" s="36"/>
      <c r="L282" s="39"/>
      <c r="M282" s="215"/>
      <c r="N282" s="216"/>
      <c r="O282" s="71"/>
      <c r="P282" s="71"/>
      <c r="Q282" s="71"/>
      <c r="R282" s="71"/>
      <c r="S282" s="71"/>
      <c r="T282" s="72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T282" s="17" t="s">
        <v>131</v>
      </c>
      <c r="AU282" s="17" t="s">
        <v>83</v>
      </c>
    </row>
    <row r="283" spans="1:65" s="2" customFormat="1" ht="24" customHeight="1">
      <c r="A283" s="34"/>
      <c r="B283" s="35"/>
      <c r="C283" s="199" t="s">
        <v>413</v>
      </c>
      <c r="D283" s="199" t="s">
        <v>125</v>
      </c>
      <c r="E283" s="200" t="s">
        <v>414</v>
      </c>
      <c r="F283" s="201" t="s">
        <v>415</v>
      </c>
      <c r="G283" s="202" t="s">
        <v>241</v>
      </c>
      <c r="H283" s="249"/>
      <c r="I283" s="204"/>
      <c r="J283" s="205">
        <f>ROUND(I283*H283,2)</f>
        <v>0</v>
      </c>
      <c r="K283" s="206"/>
      <c r="L283" s="39"/>
      <c r="M283" s="207" t="s">
        <v>1</v>
      </c>
      <c r="N283" s="208" t="s">
        <v>41</v>
      </c>
      <c r="O283" s="71"/>
      <c r="P283" s="209">
        <f>O283*H283</f>
        <v>0</v>
      </c>
      <c r="Q283" s="209">
        <v>0</v>
      </c>
      <c r="R283" s="209">
        <f>Q283*H283</f>
        <v>0</v>
      </c>
      <c r="S283" s="209">
        <v>0</v>
      </c>
      <c r="T283" s="210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211" t="s">
        <v>227</v>
      </c>
      <c r="AT283" s="211" t="s">
        <v>125</v>
      </c>
      <c r="AU283" s="211" t="s">
        <v>83</v>
      </c>
      <c r="AY283" s="17" t="s">
        <v>122</v>
      </c>
      <c r="BE283" s="212">
        <f>IF(N283="základní",J283,0)</f>
        <v>0</v>
      </c>
      <c r="BF283" s="212">
        <f>IF(N283="snížená",J283,0)</f>
        <v>0</v>
      </c>
      <c r="BG283" s="212">
        <f>IF(N283="zákl. přenesená",J283,0)</f>
        <v>0</v>
      </c>
      <c r="BH283" s="212">
        <f>IF(N283="sníž. přenesená",J283,0)</f>
        <v>0</v>
      </c>
      <c r="BI283" s="212">
        <f>IF(N283="nulová",J283,0)</f>
        <v>0</v>
      </c>
      <c r="BJ283" s="17" t="s">
        <v>81</v>
      </c>
      <c r="BK283" s="212">
        <f>ROUND(I283*H283,2)</f>
        <v>0</v>
      </c>
      <c r="BL283" s="17" t="s">
        <v>227</v>
      </c>
      <c r="BM283" s="211" t="s">
        <v>416</v>
      </c>
    </row>
    <row r="284" spans="1:47" s="2" customFormat="1" ht="29.25">
      <c r="A284" s="34"/>
      <c r="B284" s="35"/>
      <c r="C284" s="36"/>
      <c r="D284" s="213" t="s">
        <v>131</v>
      </c>
      <c r="E284" s="36"/>
      <c r="F284" s="214" t="s">
        <v>417</v>
      </c>
      <c r="G284" s="36"/>
      <c r="H284" s="36"/>
      <c r="I284" s="110"/>
      <c r="J284" s="36"/>
      <c r="K284" s="36"/>
      <c r="L284" s="39"/>
      <c r="M284" s="215"/>
      <c r="N284" s="216"/>
      <c r="O284" s="71"/>
      <c r="P284" s="71"/>
      <c r="Q284" s="71"/>
      <c r="R284" s="71"/>
      <c r="S284" s="71"/>
      <c r="T284" s="72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T284" s="17" t="s">
        <v>131</v>
      </c>
      <c r="AU284" s="17" t="s">
        <v>83</v>
      </c>
    </row>
    <row r="285" spans="2:63" s="12" customFormat="1" ht="22.9" customHeight="1">
      <c r="B285" s="183"/>
      <c r="C285" s="184"/>
      <c r="D285" s="185" t="s">
        <v>75</v>
      </c>
      <c r="E285" s="197" t="s">
        <v>418</v>
      </c>
      <c r="F285" s="197" t="s">
        <v>419</v>
      </c>
      <c r="G285" s="184"/>
      <c r="H285" s="184"/>
      <c r="I285" s="187"/>
      <c r="J285" s="198">
        <f>BK285</f>
        <v>0</v>
      </c>
      <c r="K285" s="184"/>
      <c r="L285" s="189"/>
      <c r="M285" s="190"/>
      <c r="N285" s="191"/>
      <c r="O285" s="191"/>
      <c r="P285" s="192">
        <f>SUM(P286:P296)</f>
        <v>0</v>
      </c>
      <c r="Q285" s="191"/>
      <c r="R285" s="192">
        <f>SUM(R286:R296)</f>
        <v>0.007514280000000001</v>
      </c>
      <c r="S285" s="191"/>
      <c r="T285" s="193">
        <f>SUM(T286:T296)</f>
        <v>0</v>
      </c>
      <c r="AR285" s="194" t="s">
        <v>83</v>
      </c>
      <c r="AT285" s="195" t="s">
        <v>75</v>
      </c>
      <c r="AU285" s="195" t="s">
        <v>81</v>
      </c>
      <c r="AY285" s="194" t="s">
        <v>122</v>
      </c>
      <c r="BK285" s="196">
        <f>SUM(BK286:BK296)</f>
        <v>0</v>
      </c>
    </row>
    <row r="286" spans="1:65" s="2" customFormat="1" ht="24" customHeight="1">
      <c r="A286" s="34"/>
      <c r="B286" s="35"/>
      <c r="C286" s="199" t="s">
        <v>420</v>
      </c>
      <c r="D286" s="199" t="s">
        <v>125</v>
      </c>
      <c r="E286" s="200" t="s">
        <v>421</v>
      </c>
      <c r="F286" s="201" t="s">
        <v>422</v>
      </c>
      <c r="G286" s="202" t="s">
        <v>128</v>
      </c>
      <c r="H286" s="203">
        <v>3.12</v>
      </c>
      <c r="I286" s="204"/>
      <c r="J286" s="205">
        <f>ROUND(I286*H286,2)</f>
        <v>0</v>
      </c>
      <c r="K286" s="206"/>
      <c r="L286" s="39"/>
      <c r="M286" s="207" t="s">
        <v>1</v>
      </c>
      <c r="N286" s="208" t="s">
        <v>41</v>
      </c>
      <c r="O286" s="71"/>
      <c r="P286" s="209">
        <f>O286*H286</f>
        <v>0</v>
      </c>
      <c r="Q286" s="209">
        <v>0.0001</v>
      </c>
      <c r="R286" s="209">
        <f>Q286*H286</f>
        <v>0.00031200000000000005</v>
      </c>
      <c r="S286" s="209">
        <v>0</v>
      </c>
      <c r="T286" s="210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211" t="s">
        <v>227</v>
      </c>
      <c r="AT286" s="211" t="s">
        <v>125</v>
      </c>
      <c r="AU286" s="211" t="s">
        <v>83</v>
      </c>
      <c r="AY286" s="17" t="s">
        <v>122</v>
      </c>
      <c r="BE286" s="212">
        <f>IF(N286="základní",J286,0)</f>
        <v>0</v>
      </c>
      <c r="BF286" s="212">
        <f>IF(N286="snížená",J286,0)</f>
        <v>0</v>
      </c>
      <c r="BG286" s="212">
        <f>IF(N286="zákl. přenesená",J286,0)</f>
        <v>0</v>
      </c>
      <c r="BH286" s="212">
        <f>IF(N286="sníž. přenesená",J286,0)</f>
        <v>0</v>
      </c>
      <c r="BI286" s="212">
        <f>IF(N286="nulová",J286,0)</f>
        <v>0</v>
      </c>
      <c r="BJ286" s="17" t="s">
        <v>81</v>
      </c>
      <c r="BK286" s="212">
        <f>ROUND(I286*H286,2)</f>
        <v>0</v>
      </c>
      <c r="BL286" s="17" t="s">
        <v>227</v>
      </c>
      <c r="BM286" s="211" t="s">
        <v>423</v>
      </c>
    </row>
    <row r="287" spans="1:47" s="2" customFormat="1" ht="12">
      <c r="A287" s="34"/>
      <c r="B287" s="35"/>
      <c r="C287" s="36"/>
      <c r="D287" s="213" t="s">
        <v>131</v>
      </c>
      <c r="E287" s="36"/>
      <c r="F287" s="214" t="s">
        <v>424</v>
      </c>
      <c r="G287" s="36"/>
      <c r="H287" s="36"/>
      <c r="I287" s="110"/>
      <c r="J287" s="36"/>
      <c r="K287" s="36"/>
      <c r="L287" s="39"/>
      <c r="M287" s="215"/>
      <c r="N287" s="216"/>
      <c r="O287" s="71"/>
      <c r="P287" s="71"/>
      <c r="Q287" s="71"/>
      <c r="R287" s="71"/>
      <c r="S287" s="71"/>
      <c r="T287" s="72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T287" s="17" t="s">
        <v>131</v>
      </c>
      <c r="AU287" s="17" t="s">
        <v>83</v>
      </c>
    </row>
    <row r="288" spans="2:51" s="13" customFormat="1" ht="12">
      <c r="B288" s="217"/>
      <c r="C288" s="218"/>
      <c r="D288" s="213" t="s">
        <v>133</v>
      </c>
      <c r="E288" s="219" t="s">
        <v>1</v>
      </c>
      <c r="F288" s="220" t="s">
        <v>425</v>
      </c>
      <c r="G288" s="218"/>
      <c r="H288" s="221">
        <v>3.12</v>
      </c>
      <c r="I288" s="222"/>
      <c r="J288" s="218"/>
      <c r="K288" s="218"/>
      <c r="L288" s="223"/>
      <c r="M288" s="224"/>
      <c r="N288" s="225"/>
      <c r="O288" s="225"/>
      <c r="P288" s="225"/>
      <c r="Q288" s="225"/>
      <c r="R288" s="225"/>
      <c r="S288" s="225"/>
      <c r="T288" s="226"/>
      <c r="AT288" s="227" t="s">
        <v>133</v>
      </c>
      <c r="AU288" s="227" t="s">
        <v>83</v>
      </c>
      <c r="AV288" s="13" t="s">
        <v>83</v>
      </c>
      <c r="AW288" s="13" t="s">
        <v>32</v>
      </c>
      <c r="AX288" s="13" t="s">
        <v>81</v>
      </c>
      <c r="AY288" s="227" t="s">
        <v>122</v>
      </c>
    </row>
    <row r="289" spans="1:65" s="2" customFormat="1" ht="24" customHeight="1">
      <c r="A289" s="34"/>
      <c r="B289" s="35"/>
      <c r="C289" s="199" t="s">
        <v>426</v>
      </c>
      <c r="D289" s="199" t="s">
        <v>125</v>
      </c>
      <c r="E289" s="200" t="s">
        <v>427</v>
      </c>
      <c r="F289" s="201" t="s">
        <v>428</v>
      </c>
      <c r="G289" s="202" t="s">
        <v>128</v>
      </c>
      <c r="H289" s="203">
        <v>3.12</v>
      </c>
      <c r="I289" s="204"/>
      <c r="J289" s="205">
        <f>ROUND(I289*H289,2)</f>
        <v>0</v>
      </c>
      <c r="K289" s="206"/>
      <c r="L289" s="39"/>
      <c r="M289" s="207" t="s">
        <v>1</v>
      </c>
      <c r="N289" s="208" t="s">
        <v>41</v>
      </c>
      <c r="O289" s="71"/>
      <c r="P289" s="209">
        <f>O289*H289</f>
        <v>0</v>
      </c>
      <c r="Q289" s="209">
        <v>0.00017</v>
      </c>
      <c r="R289" s="209">
        <f>Q289*H289</f>
        <v>0.0005304000000000001</v>
      </c>
      <c r="S289" s="209">
        <v>0</v>
      </c>
      <c r="T289" s="210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211" t="s">
        <v>227</v>
      </c>
      <c r="AT289" s="211" t="s">
        <v>125</v>
      </c>
      <c r="AU289" s="211" t="s">
        <v>83</v>
      </c>
      <c r="AY289" s="17" t="s">
        <v>122</v>
      </c>
      <c r="BE289" s="212">
        <f>IF(N289="základní",J289,0)</f>
        <v>0</v>
      </c>
      <c r="BF289" s="212">
        <f>IF(N289="snížená",J289,0)</f>
        <v>0</v>
      </c>
      <c r="BG289" s="212">
        <f>IF(N289="zákl. přenesená",J289,0)</f>
        <v>0</v>
      </c>
      <c r="BH289" s="212">
        <f>IF(N289="sníž. přenesená",J289,0)</f>
        <v>0</v>
      </c>
      <c r="BI289" s="212">
        <f>IF(N289="nulová",J289,0)</f>
        <v>0</v>
      </c>
      <c r="BJ289" s="17" t="s">
        <v>81</v>
      </c>
      <c r="BK289" s="212">
        <f>ROUND(I289*H289,2)</f>
        <v>0</v>
      </c>
      <c r="BL289" s="17" t="s">
        <v>227</v>
      </c>
      <c r="BM289" s="211" t="s">
        <v>429</v>
      </c>
    </row>
    <row r="290" spans="1:47" s="2" customFormat="1" ht="12">
      <c r="A290" s="34"/>
      <c r="B290" s="35"/>
      <c r="C290" s="36"/>
      <c r="D290" s="213" t="s">
        <v>131</v>
      </c>
      <c r="E290" s="36"/>
      <c r="F290" s="214" t="s">
        <v>430</v>
      </c>
      <c r="G290" s="36"/>
      <c r="H290" s="36"/>
      <c r="I290" s="110"/>
      <c r="J290" s="36"/>
      <c r="K290" s="36"/>
      <c r="L290" s="39"/>
      <c r="M290" s="215"/>
      <c r="N290" s="216"/>
      <c r="O290" s="71"/>
      <c r="P290" s="71"/>
      <c r="Q290" s="71"/>
      <c r="R290" s="71"/>
      <c r="S290" s="71"/>
      <c r="T290" s="72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T290" s="17" t="s">
        <v>131</v>
      </c>
      <c r="AU290" s="17" t="s">
        <v>83</v>
      </c>
    </row>
    <row r="291" spans="1:65" s="2" customFormat="1" ht="24" customHeight="1">
      <c r="A291" s="34"/>
      <c r="B291" s="35"/>
      <c r="C291" s="199" t="s">
        <v>431</v>
      </c>
      <c r="D291" s="199" t="s">
        <v>125</v>
      </c>
      <c r="E291" s="200" t="s">
        <v>432</v>
      </c>
      <c r="F291" s="201" t="s">
        <v>433</v>
      </c>
      <c r="G291" s="202" t="s">
        <v>128</v>
      </c>
      <c r="H291" s="203">
        <v>3.12</v>
      </c>
      <c r="I291" s="204"/>
      <c r="J291" s="205">
        <f>ROUND(I291*H291,2)</f>
        <v>0</v>
      </c>
      <c r="K291" s="206"/>
      <c r="L291" s="39"/>
      <c r="M291" s="207" t="s">
        <v>1</v>
      </c>
      <c r="N291" s="208" t="s">
        <v>41</v>
      </c>
      <c r="O291" s="71"/>
      <c r="P291" s="209">
        <f>O291*H291</f>
        <v>0</v>
      </c>
      <c r="Q291" s="209">
        <v>0.00043</v>
      </c>
      <c r="R291" s="209">
        <f>Q291*H291</f>
        <v>0.0013416</v>
      </c>
      <c r="S291" s="209">
        <v>0</v>
      </c>
      <c r="T291" s="210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211" t="s">
        <v>227</v>
      </c>
      <c r="AT291" s="211" t="s">
        <v>125</v>
      </c>
      <c r="AU291" s="211" t="s">
        <v>83</v>
      </c>
      <c r="AY291" s="17" t="s">
        <v>122</v>
      </c>
      <c r="BE291" s="212">
        <f>IF(N291="základní",J291,0)</f>
        <v>0</v>
      </c>
      <c r="BF291" s="212">
        <f>IF(N291="snížená",J291,0)</f>
        <v>0</v>
      </c>
      <c r="BG291" s="212">
        <f>IF(N291="zákl. přenesená",J291,0)</f>
        <v>0</v>
      </c>
      <c r="BH291" s="212">
        <f>IF(N291="sníž. přenesená",J291,0)</f>
        <v>0</v>
      </c>
      <c r="BI291" s="212">
        <f>IF(N291="nulová",J291,0)</f>
        <v>0</v>
      </c>
      <c r="BJ291" s="17" t="s">
        <v>81</v>
      </c>
      <c r="BK291" s="212">
        <f>ROUND(I291*H291,2)</f>
        <v>0</v>
      </c>
      <c r="BL291" s="17" t="s">
        <v>227</v>
      </c>
      <c r="BM291" s="211" t="s">
        <v>434</v>
      </c>
    </row>
    <row r="292" spans="1:47" s="2" customFormat="1" ht="12">
      <c r="A292" s="34"/>
      <c r="B292" s="35"/>
      <c r="C292" s="36"/>
      <c r="D292" s="213" t="s">
        <v>131</v>
      </c>
      <c r="E292" s="36"/>
      <c r="F292" s="214" t="s">
        <v>435</v>
      </c>
      <c r="G292" s="36"/>
      <c r="H292" s="36"/>
      <c r="I292" s="110"/>
      <c r="J292" s="36"/>
      <c r="K292" s="36"/>
      <c r="L292" s="39"/>
      <c r="M292" s="215"/>
      <c r="N292" s="216"/>
      <c r="O292" s="71"/>
      <c r="P292" s="71"/>
      <c r="Q292" s="71"/>
      <c r="R292" s="71"/>
      <c r="S292" s="71"/>
      <c r="T292" s="72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T292" s="17" t="s">
        <v>131</v>
      </c>
      <c r="AU292" s="17" t="s">
        <v>83</v>
      </c>
    </row>
    <row r="293" spans="1:65" s="2" customFormat="1" ht="24" customHeight="1">
      <c r="A293" s="34"/>
      <c r="B293" s="35"/>
      <c r="C293" s="199" t="s">
        <v>436</v>
      </c>
      <c r="D293" s="199" t="s">
        <v>125</v>
      </c>
      <c r="E293" s="200" t="s">
        <v>437</v>
      </c>
      <c r="F293" s="201" t="s">
        <v>438</v>
      </c>
      <c r="G293" s="202" t="s">
        <v>128</v>
      </c>
      <c r="H293" s="203">
        <v>6.198</v>
      </c>
      <c r="I293" s="204"/>
      <c r="J293" s="205">
        <f>ROUND(I293*H293,2)</f>
        <v>0</v>
      </c>
      <c r="K293" s="206"/>
      <c r="L293" s="39"/>
      <c r="M293" s="207" t="s">
        <v>1</v>
      </c>
      <c r="N293" s="208" t="s">
        <v>41</v>
      </c>
      <c r="O293" s="71"/>
      <c r="P293" s="209">
        <f>O293*H293</f>
        <v>0</v>
      </c>
      <c r="Q293" s="209">
        <v>0.00014</v>
      </c>
      <c r="R293" s="209">
        <f>Q293*H293</f>
        <v>0.00086772</v>
      </c>
      <c r="S293" s="209">
        <v>0</v>
      </c>
      <c r="T293" s="210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211" t="s">
        <v>227</v>
      </c>
      <c r="AT293" s="211" t="s">
        <v>125</v>
      </c>
      <c r="AU293" s="211" t="s">
        <v>83</v>
      </c>
      <c r="AY293" s="17" t="s">
        <v>122</v>
      </c>
      <c r="BE293" s="212">
        <f>IF(N293="základní",J293,0)</f>
        <v>0</v>
      </c>
      <c r="BF293" s="212">
        <f>IF(N293="snížená",J293,0)</f>
        <v>0</v>
      </c>
      <c r="BG293" s="212">
        <f>IF(N293="zákl. přenesená",J293,0)</f>
        <v>0</v>
      </c>
      <c r="BH293" s="212">
        <f>IF(N293="sníž. přenesená",J293,0)</f>
        <v>0</v>
      </c>
      <c r="BI293" s="212">
        <f>IF(N293="nulová",J293,0)</f>
        <v>0</v>
      </c>
      <c r="BJ293" s="17" t="s">
        <v>81</v>
      </c>
      <c r="BK293" s="212">
        <f>ROUND(I293*H293,2)</f>
        <v>0</v>
      </c>
      <c r="BL293" s="17" t="s">
        <v>227</v>
      </c>
      <c r="BM293" s="211" t="s">
        <v>439</v>
      </c>
    </row>
    <row r="294" spans="1:47" s="2" customFormat="1" ht="19.5">
      <c r="A294" s="34"/>
      <c r="B294" s="35"/>
      <c r="C294" s="36"/>
      <c r="D294" s="213" t="s">
        <v>131</v>
      </c>
      <c r="E294" s="36"/>
      <c r="F294" s="214" t="s">
        <v>440</v>
      </c>
      <c r="G294" s="36"/>
      <c r="H294" s="36"/>
      <c r="I294" s="110"/>
      <c r="J294" s="36"/>
      <c r="K294" s="36"/>
      <c r="L294" s="39"/>
      <c r="M294" s="215"/>
      <c r="N294" s="216"/>
      <c r="O294" s="71"/>
      <c r="P294" s="71"/>
      <c r="Q294" s="71"/>
      <c r="R294" s="71"/>
      <c r="S294" s="71"/>
      <c r="T294" s="72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T294" s="17" t="s">
        <v>131</v>
      </c>
      <c r="AU294" s="17" t="s">
        <v>83</v>
      </c>
    </row>
    <row r="295" spans="1:65" s="2" customFormat="1" ht="24" customHeight="1">
      <c r="A295" s="34"/>
      <c r="B295" s="35"/>
      <c r="C295" s="199" t="s">
        <v>441</v>
      </c>
      <c r="D295" s="199" t="s">
        <v>125</v>
      </c>
      <c r="E295" s="200" t="s">
        <v>442</v>
      </c>
      <c r="F295" s="201" t="s">
        <v>443</v>
      </c>
      <c r="G295" s="202" t="s">
        <v>128</v>
      </c>
      <c r="H295" s="203">
        <v>6.198</v>
      </c>
      <c r="I295" s="204"/>
      <c r="J295" s="205">
        <f>ROUND(I295*H295,2)</f>
        <v>0</v>
      </c>
      <c r="K295" s="206"/>
      <c r="L295" s="39"/>
      <c r="M295" s="207" t="s">
        <v>1</v>
      </c>
      <c r="N295" s="208" t="s">
        <v>41</v>
      </c>
      <c r="O295" s="71"/>
      <c r="P295" s="209">
        <f>O295*H295</f>
        <v>0</v>
      </c>
      <c r="Q295" s="209">
        <v>0.00072</v>
      </c>
      <c r="R295" s="209">
        <f>Q295*H295</f>
        <v>0.004462560000000001</v>
      </c>
      <c r="S295" s="209">
        <v>0</v>
      </c>
      <c r="T295" s="210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211" t="s">
        <v>227</v>
      </c>
      <c r="AT295" s="211" t="s">
        <v>125</v>
      </c>
      <c r="AU295" s="211" t="s">
        <v>83</v>
      </c>
      <c r="AY295" s="17" t="s">
        <v>122</v>
      </c>
      <c r="BE295" s="212">
        <f>IF(N295="základní",J295,0)</f>
        <v>0</v>
      </c>
      <c r="BF295" s="212">
        <f>IF(N295="snížená",J295,0)</f>
        <v>0</v>
      </c>
      <c r="BG295" s="212">
        <f>IF(N295="zákl. přenesená",J295,0)</f>
        <v>0</v>
      </c>
      <c r="BH295" s="212">
        <f>IF(N295="sníž. přenesená",J295,0)</f>
        <v>0</v>
      </c>
      <c r="BI295" s="212">
        <f>IF(N295="nulová",J295,0)</f>
        <v>0</v>
      </c>
      <c r="BJ295" s="17" t="s">
        <v>81</v>
      </c>
      <c r="BK295" s="212">
        <f>ROUND(I295*H295,2)</f>
        <v>0</v>
      </c>
      <c r="BL295" s="17" t="s">
        <v>227</v>
      </c>
      <c r="BM295" s="211" t="s">
        <v>444</v>
      </c>
    </row>
    <row r="296" spans="1:47" s="2" customFormat="1" ht="29.25">
      <c r="A296" s="34"/>
      <c r="B296" s="35"/>
      <c r="C296" s="36"/>
      <c r="D296" s="213" t="s">
        <v>131</v>
      </c>
      <c r="E296" s="36"/>
      <c r="F296" s="214" t="s">
        <v>445</v>
      </c>
      <c r="G296" s="36"/>
      <c r="H296" s="36"/>
      <c r="I296" s="110"/>
      <c r="J296" s="36"/>
      <c r="K296" s="36"/>
      <c r="L296" s="39"/>
      <c r="M296" s="215"/>
      <c r="N296" s="216"/>
      <c r="O296" s="71"/>
      <c r="P296" s="71"/>
      <c r="Q296" s="71"/>
      <c r="R296" s="71"/>
      <c r="S296" s="71"/>
      <c r="T296" s="72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T296" s="17" t="s">
        <v>131</v>
      </c>
      <c r="AU296" s="17" t="s">
        <v>83</v>
      </c>
    </row>
    <row r="297" spans="2:63" s="12" customFormat="1" ht="22.9" customHeight="1">
      <c r="B297" s="183"/>
      <c r="C297" s="184"/>
      <c r="D297" s="185" t="s">
        <v>75</v>
      </c>
      <c r="E297" s="197" t="s">
        <v>446</v>
      </c>
      <c r="F297" s="197" t="s">
        <v>447</v>
      </c>
      <c r="G297" s="184"/>
      <c r="H297" s="184"/>
      <c r="I297" s="187"/>
      <c r="J297" s="198">
        <f>BK297</f>
        <v>0</v>
      </c>
      <c r="K297" s="184"/>
      <c r="L297" s="189"/>
      <c r="M297" s="190"/>
      <c r="N297" s="191"/>
      <c r="O297" s="191"/>
      <c r="P297" s="192">
        <f>SUM(P298:P311)</f>
        <v>0</v>
      </c>
      <c r="Q297" s="191"/>
      <c r="R297" s="192">
        <f>SUM(R298:R311)</f>
        <v>0.0996939</v>
      </c>
      <c r="S297" s="191"/>
      <c r="T297" s="193">
        <f>SUM(T298:T311)</f>
        <v>0.00523745</v>
      </c>
      <c r="AR297" s="194" t="s">
        <v>83</v>
      </c>
      <c r="AT297" s="195" t="s">
        <v>75</v>
      </c>
      <c r="AU297" s="195" t="s">
        <v>81</v>
      </c>
      <c r="AY297" s="194" t="s">
        <v>122</v>
      </c>
      <c r="BK297" s="196">
        <f>SUM(BK298:BK311)</f>
        <v>0</v>
      </c>
    </row>
    <row r="298" spans="1:65" s="2" customFormat="1" ht="16.5" customHeight="1">
      <c r="A298" s="34"/>
      <c r="B298" s="35"/>
      <c r="C298" s="199" t="s">
        <v>448</v>
      </c>
      <c r="D298" s="199" t="s">
        <v>125</v>
      </c>
      <c r="E298" s="200" t="s">
        <v>449</v>
      </c>
      <c r="F298" s="201" t="s">
        <v>450</v>
      </c>
      <c r="G298" s="202" t="s">
        <v>128</v>
      </c>
      <c r="H298" s="203">
        <v>16.895</v>
      </c>
      <c r="I298" s="204"/>
      <c r="J298" s="205">
        <f>ROUND(I298*H298,2)</f>
        <v>0</v>
      </c>
      <c r="K298" s="206"/>
      <c r="L298" s="39"/>
      <c r="M298" s="207" t="s">
        <v>1</v>
      </c>
      <c r="N298" s="208" t="s">
        <v>41</v>
      </c>
      <c r="O298" s="71"/>
      <c r="P298" s="209">
        <f>O298*H298</f>
        <v>0</v>
      </c>
      <c r="Q298" s="209">
        <v>0.001</v>
      </c>
      <c r="R298" s="209">
        <f>Q298*H298</f>
        <v>0.016895</v>
      </c>
      <c r="S298" s="209">
        <v>0.00031</v>
      </c>
      <c r="T298" s="210">
        <f>S298*H298</f>
        <v>0.00523745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211" t="s">
        <v>227</v>
      </c>
      <c r="AT298" s="211" t="s">
        <v>125</v>
      </c>
      <c r="AU298" s="211" t="s">
        <v>83</v>
      </c>
      <c r="AY298" s="17" t="s">
        <v>122</v>
      </c>
      <c r="BE298" s="212">
        <f>IF(N298="základní",J298,0)</f>
        <v>0</v>
      </c>
      <c r="BF298" s="212">
        <f>IF(N298="snížená",J298,0)</f>
        <v>0</v>
      </c>
      <c r="BG298" s="212">
        <f>IF(N298="zákl. přenesená",J298,0)</f>
        <v>0</v>
      </c>
      <c r="BH298" s="212">
        <f>IF(N298="sníž. přenesená",J298,0)</f>
        <v>0</v>
      </c>
      <c r="BI298" s="212">
        <f>IF(N298="nulová",J298,0)</f>
        <v>0</v>
      </c>
      <c r="BJ298" s="17" t="s">
        <v>81</v>
      </c>
      <c r="BK298" s="212">
        <f>ROUND(I298*H298,2)</f>
        <v>0</v>
      </c>
      <c r="BL298" s="17" t="s">
        <v>227</v>
      </c>
      <c r="BM298" s="211" t="s">
        <v>451</v>
      </c>
    </row>
    <row r="299" spans="1:47" s="2" customFormat="1" ht="12">
      <c r="A299" s="34"/>
      <c r="B299" s="35"/>
      <c r="C299" s="36"/>
      <c r="D299" s="213" t="s">
        <v>131</v>
      </c>
      <c r="E299" s="36"/>
      <c r="F299" s="214" t="s">
        <v>452</v>
      </c>
      <c r="G299" s="36"/>
      <c r="H299" s="36"/>
      <c r="I299" s="110"/>
      <c r="J299" s="36"/>
      <c r="K299" s="36"/>
      <c r="L299" s="39"/>
      <c r="M299" s="215"/>
      <c r="N299" s="216"/>
      <c r="O299" s="71"/>
      <c r="P299" s="71"/>
      <c r="Q299" s="71"/>
      <c r="R299" s="71"/>
      <c r="S299" s="71"/>
      <c r="T299" s="72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T299" s="17" t="s">
        <v>131</v>
      </c>
      <c r="AU299" s="17" t="s">
        <v>83</v>
      </c>
    </row>
    <row r="300" spans="2:51" s="15" customFormat="1" ht="12">
      <c r="B300" s="239"/>
      <c r="C300" s="240"/>
      <c r="D300" s="213" t="s">
        <v>133</v>
      </c>
      <c r="E300" s="241" t="s">
        <v>1</v>
      </c>
      <c r="F300" s="242" t="s">
        <v>157</v>
      </c>
      <c r="G300" s="240"/>
      <c r="H300" s="241" t="s">
        <v>1</v>
      </c>
      <c r="I300" s="243"/>
      <c r="J300" s="240"/>
      <c r="K300" s="240"/>
      <c r="L300" s="244"/>
      <c r="M300" s="245"/>
      <c r="N300" s="246"/>
      <c r="O300" s="246"/>
      <c r="P300" s="246"/>
      <c r="Q300" s="246"/>
      <c r="R300" s="246"/>
      <c r="S300" s="246"/>
      <c r="T300" s="247"/>
      <c r="AT300" s="248" t="s">
        <v>133</v>
      </c>
      <c r="AU300" s="248" t="s">
        <v>83</v>
      </c>
      <c r="AV300" s="15" t="s">
        <v>81</v>
      </c>
      <c r="AW300" s="15" t="s">
        <v>32</v>
      </c>
      <c r="AX300" s="15" t="s">
        <v>76</v>
      </c>
      <c r="AY300" s="248" t="s">
        <v>122</v>
      </c>
    </row>
    <row r="301" spans="2:51" s="13" customFormat="1" ht="12">
      <c r="B301" s="217"/>
      <c r="C301" s="218"/>
      <c r="D301" s="213" t="s">
        <v>133</v>
      </c>
      <c r="E301" s="219" t="s">
        <v>1</v>
      </c>
      <c r="F301" s="220" t="s">
        <v>453</v>
      </c>
      <c r="G301" s="218"/>
      <c r="H301" s="221">
        <v>14.981</v>
      </c>
      <c r="I301" s="222"/>
      <c r="J301" s="218"/>
      <c r="K301" s="218"/>
      <c r="L301" s="223"/>
      <c r="M301" s="224"/>
      <c r="N301" s="225"/>
      <c r="O301" s="225"/>
      <c r="P301" s="225"/>
      <c r="Q301" s="225"/>
      <c r="R301" s="225"/>
      <c r="S301" s="225"/>
      <c r="T301" s="226"/>
      <c r="AT301" s="227" t="s">
        <v>133</v>
      </c>
      <c r="AU301" s="227" t="s">
        <v>83</v>
      </c>
      <c r="AV301" s="13" t="s">
        <v>83</v>
      </c>
      <c r="AW301" s="13" t="s">
        <v>32</v>
      </c>
      <c r="AX301" s="13" t="s">
        <v>76</v>
      </c>
      <c r="AY301" s="227" t="s">
        <v>122</v>
      </c>
    </row>
    <row r="302" spans="2:51" s="13" customFormat="1" ht="12">
      <c r="B302" s="217"/>
      <c r="C302" s="218"/>
      <c r="D302" s="213" t="s">
        <v>133</v>
      </c>
      <c r="E302" s="219" t="s">
        <v>1</v>
      </c>
      <c r="F302" s="220" t="s">
        <v>454</v>
      </c>
      <c r="G302" s="218"/>
      <c r="H302" s="221">
        <v>1.914</v>
      </c>
      <c r="I302" s="222"/>
      <c r="J302" s="218"/>
      <c r="K302" s="218"/>
      <c r="L302" s="223"/>
      <c r="M302" s="224"/>
      <c r="N302" s="225"/>
      <c r="O302" s="225"/>
      <c r="P302" s="225"/>
      <c r="Q302" s="225"/>
      <c r="R302" s="225"/>
      <c r="S302" s="225"/>
      <c r="T302" s="226"/>
      <c r="AT302" s="227" t="s">
        <v>133</v>
      </c>
      <c r="AU302" s="227" t="s">
        <v>83</v>
      </c>
      <c r="AV302" s="13" t="s">
        <v>83</v>
      </c>
      <c r="AW302" s="13" t="s">
        <v>32</v>
      </c>
      <c r="AX302" s="13" t="s">
        <v>76</v>
      </c>
      <c r="AY302" s="227" t="s">
        <v>122</v>
      </c>
    </row>
    <row r="303" spans="2:51" s="14" customFormat="1" ht="12">
      <c r="B303" s="228"/>
      <c r="C303" s="229"/>
      <c r="D303" s="213" t="s">
        <v>133</v>
      </c>
      <c r="E303" s="230" t="s">
        <v>1</v>
      </c>
      <c r="F303" s="231" t="s">
        <v>138</v>
      </c>
      <c r="G303" s="229"/>
      <c r="H303" s="232">
        <v>16.895</v>
      </c>
      <c r="I303" s="233"/>
      <c r="J303" s="229"/>
      <c r="K303" s="229"/>
      <c r="L303" s="234"/>
      <c r="M303" s="235"/>
      <c r="N303" s="236"/>
      <c r="O303" s="236"/>
      <c r="P303" s="236"/>
      <c r="Q303" s="236"/>
      <c r="R303" s="236"/>
      <c r="S303" s="236"/>
      <c r="T303" s="237"/>
      <c r="AT303" s="238" t="s">
        <v>133</v>
      </c>
      <c r="AU303" s="238" t="s">
        <v>83</v>
      </c>
      <c r="AV303" s="14" t="s">
        <v>129</v>
      </c>
      <c r="AW303" s="14" t="s">
        <v>32</v>
      </c>
      <c r="AX303" s="14" t="s">
        <v>81</v>
      </c>
      <c r="AY303" s="238" t="s">
        <v>122</v>
      </c>
    </row>
    <row r="304" spans="1:65" s="2" customFormat="1" ht="24" customHeight="1">
      <c r="A304" s="34"/>
      <c r="B304" s="35"/>
      <c r="C304" s="199" t="s">
        <v>455</v>
      </c>
      <c r="D304" s="199" t="s">
        <v>125</v>
      </c>
      <c r="E304" s="200" t="s">
        <v>456</v>
      </c>
      <c r="F304" s="201" t="s">
        <v>457</v>
      </c>
      <c r="G304" s="202" t="s">
        <v>128</v>
      </c>
      <c r="H304" s="203">
        <v>178.495</v>
      </c>
      <c r="I304" s="204"/>
      <c r="J304" s="205">
        <f>ROUND(I304*H304,2)</f>
        <v>0</v>
      </c>
      <c r="K304" s="206"/>
      <c r="L304" s="39"/>
      <c r="M304" s="207" t="s">
        <v>1</v>
      </c>
      <c r="N304" s="208" t="s">
        <v>41</v>
      </c>
      <c r="O304" s="71"/>
      <c r="P304" s="209">
        <f>O304*H304</f>
        <v>0</v>
      </c>
      <c r="Q304" s="209">
        <v>0.0002</v>
      </c>
      <c r="R304" s="209">
        <f>Q304*H304</f>
        <v>0.035699</v>
      </c>
      <c r="S304" s="209">
        <v>0</v>
      </c>
      <c r="T304" s="210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211" t="s">
        <v>227</v>
      </c>
      <c r="AT304" s="211" t="s">
        <v>125</v>
      </c>
      <c r="AU304" s="211" t="s">
        <v>83</v>
      </c>
      <c r="AY304" s="17" t="s">
        <v>122</v>
      </c>
      <c r="BE304" s="212">
        <f>IF(N304="základní",J304,0)</f>
        <v>0</v>
      </c>
      <c r="BF304" s="212">
        <f>IF(N304="snížená",J304,0)</f>
        <v>0</v>
      </c>
      <c r="BG304" s="212">
        <f>IF(N304="zákl. přenesená",J304,0)</f>
        <v>0</v>
      </c>
      <c r="BH304" s="212">
        <f>IF(N304="sníž. přenesená",J304,0)</f>
        <v>0</v>
      </c>
      <c r="BI304" s="212">
        <f>IF(N304="nulová",J304,0)</f>
        <v>0</v>
      </c>
      <c r="BJ304" s="17" t="s">
        <v>81</v>
      </c>
      <c r="BK304" s="212">
        <f>ROUND(I304*H304,2)</f>
        <v>0</v>
      </c>
      <c r="BL304" s="17" t="s">
        <v>227</v>
      </c>
      <c r="BM304" s="211" t="s">
        <v>458</v>
      </c>
    </row>
    <row r="305" spans="1:47" s="2" customFormat="1" ht="19.5">
      <c r="A305" s="34"/>
      <c r="B305" s="35"/>
      <c r="C305" s="36"/>
      <c r="D305" s="213" t="s">
        <v>131</v>
      </c>
      <c r="E305" s="36"/>
      <c r="F305" s="214" t="s">
        <v>459</v>
      </c>
      <c r="G305" s="36"/>
      <c r="H305" s="36"/>
      <c r="I305" s="110"/>
      <c r="J305" s="36"/>
      <c r="K305" s="36"/>
      <c r="L305" s="39"/>
      <c r="M305" s="215"/>
      <c r="N305" s="216"/>
      <c r="O305" s="71"/>
      <c r="P305" s="71"/>
      <c r="Q305" s="71"/>
      <c r="R305" s="71"/>
      <c r="S305" s="71"/>
      <c r="T305" s="72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T305" s="17" t="s">
        <v>131</v>
      </c>
      <c r="AU305" s="17" t="s">
        <v>83</v>
      </c>
    </row>
    <row r="306" spans="2:51" s="13" customFormat="1" ht="12">
      <c r="B306" s="217"/>
      <c r="C306" s="218"/>
      <c r="D306" s="213" t="s">
        <v>133</v>
      </c>
      <c r="E306" s="219" t="s">
        <v>1</v>
      </c>
      <c r="F306" s="220" t="s">
        <v>460</v>
      </c>
      <c r="G306" s="218"/>
      <c r="H306" s="221">
        <v>178.495</v>
      </c>
      <c r="I306" s="222"/>
      <c r="J306" s="218"/>
      <c r="K306" s="218"/>
      <c r="L306" s="223"/>
      <c r="M306" s="224"/>
      <c r="N306" s="225"/>
      <c r="O306" s="225"/>
      <c r="P306" s="225"/>
      <c r="Q306" s="225"/>
      <c r="R306" s="225"/>
      <c r="S306" s="225"/>
      <c r="T306" s="226"/>
      <c r="AT306" s="227" t="s">
        <v>133</v>
      </c>
      <c r="AU306" s="227" t="s">
        <v>83</v>
      </c>
      <c r="AV306" s="13" t="s">
        <v>83</v>
      </c>
      <c r="AW306" s="13" t="s">
        <v>32</v>
      </c>
      <c r="AX306" s="13" t="s">
        <v>81</v>
      </c>
      <c r="AY306" s="227" t="s">
        <v>122</v>
      </c>
    </row>
    <row r="307" spans="1:65" s="2" customFormat="1" ht="24" customHeight="1">
      <c r="A307" s="34"/>
      <c r="B307" s="35"/>
      <c r="C307" s="199" t="s">
        <v>461</v>
      </c>
      <c r="D307" s="199" t="s">
        <v>125</v>
      </c>
      <c r="E307" s="200" t="s">
        <v>462</v>
      </c>
      <c r="F307" s="201" t="s">
        <v>463</v>
      </c>
      <c r="G307" s="202" t="s">
        <v>128</v>
      </c>
      <c r="H307" s="203">
        <v>178.495</v>
      </c>
      <c r="I307" s="204"/>
      <c r="J307" s="205">
        <f>ROUND(I307*H307,2)</f>
        <v>0</v>
      </c>
      <c r="K307" s="206"/>
      <c r="L307" s="39"/>
      <c r="M307" s="207" t="s">
        <v>1</v>
      </c>
      <c r="N307" s="208" t="s">
        <v>41</v>
      </c>
      <c r="O307" s="71"/>
      <c r="P307" s="209">
        <f>O307*H307</f>
        <v>0</v>
      </c>
      <c r="Q307" s="209">
        <v>0.00026</v>
      </c>
      <c r="R307" s="209">
        <f>Q307*H307</f>
        <v>0.0464087</v>
      </c>
      <c r="S307" s="209">
        <v>0</v>
      </c>
      <c r="T307" s="210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211" t="s">
        <v>227</v>
      </c>
      <c r="AT307" s="211" t="s">
        <v>125</v>
      </c>
      <c r="AU307" s="211" t="s">
        <v>83</v>
      </c>
      <c r="AY307" s="17" t="s">
        <v>122</v>
      </c>
      <c r="BE307" s="212">
        <f>IF(N307="základní",J307,0)</f>
        <v>0</v>
      </c>
      <c r="BF307" s="212">
        <f>IF(N307="snížená",J307,0)</f>
        <v>0</v>
      </c>
      <c r="BG307" s="212">
        <f>IF(N307="zákl. přenesená",J307,0)</f>
        <v>0</v>
      </c>
      <c r="BH307" s="212">
        <f>IF(N307="sníž. přenesená",J307,0)</f>
        <v>0</v>
      </c>
      <c r="BI307" s="212">
        <f>IF(N307="nulová",J307,0)</f>
        <v>0</v>
      </c>
      <c r="BJ307" s="17" t="s">
        <v>81</v>
      </c>
      <c r="BK307" s="212">
        <f>ROUND(I307*H307,2)</f>
        <v>0</v>
      </c>
      <c r="BL307" s="17" t="s">
        <v>227</v>
      </c>
      <c r="BM307" s="211" t="s">
        <v>464</v>
      </c>
    </row>
    <row r="308" spans="1:47" s="2" customFormat="1" ht="29.25">
      <c r="A308" s="34"/>
      <c r="B308" s="35"/>
      <c r="C308" s="36"/>
      <c r="D308" s="213" t="s">
        <v>131</v>
      </c>
      <c r="E308" s="36"/>
      <c r="F308" s="214" t="s">
        <v>465</v>
      </c>
      <c r="G308" s="36"/>
      <c r="H308" s="36"/>
      <c r="I308" s="110"/>
      <c r="J308" s="36"/>
      <c r="K308" s="36"/>
      <c r="L308" s="39"/>
      <c r="M308" s="215"/>
      <c r="N308" s="216"/>
      <c r="O308" s="71"/>
      <c r="P308" s="71"/>
      <c r="Q308" s="71"/>
      <c r="R308" s="71"/>
      <c r="S308" s="71"/>
      <c r="T308" s="72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T308" s="17" t="s">
        <v>131</v>
      </c>
      <c r="AU308" s="17" t="s">
        <v>83</v>
      </c>
    </row>
    <row r="309" spans="1:65" s="2" customFormat="1" ht="36" customHeight="1">
      <c r="A309" s="34"/>
      <c r="B309" s="35"/>
      <c r="C309" s="199" t="s">
        <v>466</v>
      </c>
      <c r="D309" s="199" t="s">
        <v>125</v>
      </c>
      <c r="E309" s="200" t="s">
        <v>467</v>
      </c>
      <c r="F309" s="201" t="s">
        <v>468</v>
      </c>
      <c r="G309" s="202" t="s">
        <v>128</v>
      </c>
      <c r="H309" s="203">
        <v>34.56</v>
      </c>
      <c r="I309" s="204"/>
      <c r="J309" s="205">
        <f>ROUND(I309*H309,2)</f>
        <v>0</v>
      </c>
      <c r="K309" s="206"/>
      <c r="L309" s="39"/>
      <c r="M309" s="207" t="s">
        <v>1</v>
      </c>
      <c r="N309" s="208" t="s">
        <v>41</v>
      </c>
      <c r="O309" s="71"/>
      <c r="P309" s="209">
        <f>O309*H309</f>
        <v>0</v>
      </c>
      <c r="Q309" s="209">
        <v>2E-05</v>
      </c>
      <c r="R309" s="209">
        <f>Q309*H309</f>
        <v>0.0006912000000000001</v>
      </c>
      <c r="S309" s="209">
        <v>0</v>
      </c>
      <c r="T309" s="210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211" t="s">
        <v>227</v>
      </c>
      <c r="AT309" s="211" t="s">
        <v>125</v>
      </c>
      <c r="AU309" s="211" t="s">
        <v>83</v>
      </c>
      <c r="AY309" s="17" t="s">
        <v>122</v>
      </c>
      <c r="BE309" s="212">
        <f>IF(N309="základní",J309,0)</f>
        <v>0</v>
      </c>
      <c r="BF309" s="212">
        <f>IF(N309="snížená",J309,0)</f>
        <v>0</v>
      </c>
      <c r="BG309" s="212">
        <f>IF(N309="zákl. přenesená",J309,0)</f>
        <v>0</v>
      </c>
      <c r="BH309" s="212">
        <f>IF(N309="sníž. přenesená",J309,0)</f>
        <v>0</v>
      </c>
      <c r="BI309" s="212">
        <f>IF(N309="nulová",J309,0)</f>
        <v>0</v>
      </c>
      <c r="BJ309" s="17" t="s">
        <v>81</v>
      </c>
      <c r="BK309" s="212">
        <f>ROUND(I309*H309,2)</f>
        <v>0</v>
      </c>
      <c r="BL309" s="17" t="s">
        <v>227</v>
      </c>
      <c r="BM309" s="211" t="s">
        <v>469</v>
      </c>
    </row>
    <row r="310" spans="1:47" s="2" customFormat="1" ht="29.25">
      <c r="A310" s="34"/>
      <c r="B310" s="35"/>
      <c r="C310" s="36"/>
      <c r="D310" s="213" t="s">
        <v>131</v>
      </c>
      <c r="E310" s="36"/>
      <c r="F310" s="214" t="s">
        <v>470</v>
      </c>
      <c r="G310" s="36"/>
      <c r="H310" s="36"/>
      <c r="I310" s="110"/>
      <c r="J310" s="36"/>
      <c r="K310" s="36"/>
      <c r="L310" s="39"/>
      <c r="M310" s="215"/>
      <c r="N310" s="216"/>
      <c r="O310" s="71"/>
      <c r="P310" s="71"/>
      <c r="Q310" s="71"/>
      <c r="R310" s="71"/>
      <c r="S310" s="71"/>
      <c r="T310" s="72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T310" s="17" t="s">
        <v>131</v>
      </c>
      <c r="AU310" s="17" t="s">
        <v>83</v>
      </c>
    </row>
    <row r="311" spans="2:51" s="13" customFormat="1" ht="12">
      <c r="B311" s="217"/>
      <c r="C311" s="218"/>
      <c r="D311" s="213" t="s">
        <v>133</v>
      </c>
      <c r="E311" s="219" t="s">
        <v>1</v>
      </c>
      <c r="F311" s="220" t="s">
        <v>471</v>
      </c>
      <c r="G311" s="218"/>
      <c r="H311" s="221">
        <v>34.56</v>
      </c>
      <c r="I311" s="222"/>
      <c r="J311" s="218"/>
      <c r="K311" s="218"/>
      <c r="L311" s="223"/>
      <c r="M311" s="224"/>
      <c r="N311" s="225"/>
      <c r="O311" s="225"/>
      <c r="P311" s="225"/>
      <c r="Q311" s="225"/>
      <c r="R311" s="225"/>
      <c r="S311" s="225"/>
      <c r="T311" s="226"/>
      <c r="AT311" s="227" t="s">
        <v>133</v>
      </c>
      <c r="AU311" s="227" t="s">
        <v>83</v>
      </c>
      <c r="AV311" s="13" t="s">
        <v>83</v>
      </c>
      <c r="AW311" s="13" t="s">
        <v>32</v>
      </c>
      <c r="AX311" s="13" t="s">
        <v>81</v>
      </c>
      <c r="AY311" s="227" t="s">
        <v>122</v>
      </c>
    </row>
    <row r="312" spans="2:63" s="12" customFormat="1" ht="25.9" customHeight="1">
      <c r="B312" s="183"/>
      <c r="C312" s="184"/>
      <c r="D312" s="185" t="s">
        <v>75</v>
      </c>
      <c r="E312" s="186" t="s">
        <v>472</v>
      </c>
      <c r="F312" s="186" t="s">
        <v>473</v>
      </c>
      <c r="G312" s="184"/>
      <c r="H312" s="184"/>
      <c r="I312" s="187"/>
      <c r="J312" s="188">
        <f>BK312</f>
        <v>0</v>
      </c>
      <c r="K312" s="184"/>
      <c r="L312" s="189"/>
      <c r="M312" s="190"/>
      <c r="N312" s="191"/>
      <c r="O312" s="191"/>
      <c r="P312" s="192">
        <f>P313+P316+P319</f>
        <v>0</v>
      </c>
      <c r="Q312" s="191"/>
      <c r="R312" s="192">
        <f>R313+R316+R319</f>
        <v>0</v>
      </c>
      <c r="S312" s="191"/>
      <c r="T312" s="193">
        <f>T313+T316+T319</f>
        <v>0</v>
      </c>
      <c r="AR312" s="194" t="s">
        <v>162</v>
      </c>
      <c r="AT312" s="195" t="s">
        <v>75</v>
      </c>
      <c r="AU312" s="195" t="s">
        <v>76</v>
      </c>
      <c r="AY312" s="194" t="s">
        <v>122</v>
      </c>
      <c r="BK312" s="196">
        <f>BK313+BK316+BK319</f>
        <v>0</v>
      </c>
    </row>
    <row r="313" spans="2:63" s="12" customFormat="1" ht="22.9" customHeight="1">
      <c r="B313" s="183"/>
      <c r="C313" s="184"/>
      <c r="D313" s="185" t="s">
        <v>75</v>
      </c>
      <c r="E313" s="197" t="s">
        <v>474</v>
      </c>
      <c r="F313" s="197" t="s">
        <v>475</v>
      </c>
      <c r="G313" s="184"/>
      <c r="H313" s="184"/>
      <c r="I313" s="187"/>
      <c r="J313" s="198">
        <f>BK313</f>
        <v>0</v>
      </c>
      <c r="K313" s="184"/>
      <c r="L313" s="189"/>
      <c r="M313" s="190"/>
      <c r="N313" s="191"/>
      <c r="O313" s="191"/>
      <c r="P313" s="192">
        <f>SUM(P314:P315)</f>
        <v>0</v>
      </c>
      <c r="Q313" s="191"/>
      <c r="R313" s="192">
        <f>SUM(R314:R315)</f>
        <v>0</v>
      </c>
      <c r="S313" s="191"/>
      <c r="T313" s="193">
        <f>SUM(T314:T315)</f>
        <v>0</v>
      </c>
      <c r="AR313" s="194" t="s">
        <v>162</v>
      </c>
      <c r="AT313" s="195" t="s">
        <v>75</v>
      </c>
      <c r="AU313" s="195" t="s">
        <v>81</v>
      </c>
      <c r="AY313" s="194" t="s">
        <v>122</v>
      </c>
      <c r="BK313" s="196">
        <f>SUM(BK314:BK315)</f>
        <v>0</v>
      </c>
    </row>
    <row r="314" spans="1:65" s="2" customFormat="1" ht="16.5" customHeight="1">
      <c r="A314" s="34"/>
      <c r="B314" s="35"/>
      <c r="C314" s="199" t="s">
        <v>476</v>
      </c>
      <c r="D314" s="199" t="s">
        <v>125</v>
      </c>
      <c r="E314" s="200" t="s">
        <v>477</v>
      </c>
      <c r="F314" s="201" t="s">
        <v>475</v>
      </c>
      <c r="G314" s="202" t="s">
        <v>171</v>
      </c>
      <c r="H314" s="203">
        <v>1</v>
      </c>
      <c r="I314" s="204"/>
      <c r="J314" s="205">
        <f>ROUND(I314*H314,2)</f>
        <v>0</v>
      </c>
      <c r="K314" s="206"/>
      <c r="L314" s="39"/>
      <c r="M314" s="207" t="s">
        <v>1</v>
      </c>
      <c r="N314" s="208" t="s">
        <v>41</v>
      </c>
      <c r="O314" s="71"/>
      <c r="P314" s="209">
        <f>O314*H314</f>
        <v>0</v>
      </c>
      <c r="Q314" s="209">
        <v>0</v>
      </c>
      <c r="R314" s="209">
        <f>Q314*H314</f>
        <v>0</v>
      </c>
      <c r="S314" s="209">
        <v>0</v>
      </c>
      <c r="T314" s="210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211" t="s">
        <v>478</v>
      </c>
      <c r="AT314" s="211" t="s">
        <v>125</v>
      </c>
      <c r="AU314" s="211" t="s">
        <v>83</v>
      </c>
      <c r="AY314" s="17" t="s">
        <v>122</v>
      </c>
      <c r="BE314" s="212">
        <f>IF(N314="základní",J314,0)</f>
        <v>0</v>
      </c>
      <c r="BF314" s="212">
        <f>IF(N314="snížená",J314,0)</f>
        <v>0</v>
      </c>
      <c r="BG314" s="212">
        <f>IF(N314="zákl. přenesená",J314,0)</f>
        <v>0</v>
      </c>
      <c r="BH314" s="212">
        <f>IF(N314="sníž. přenesená",J314,0)</f>
        <v>0</v>
      </c>
      <c r="BI314" s="212">
        <f>IF(N314="nulová",J314,0)</f>
        <v>0</v>
      </c>
      <c r="BJ314" s="17" t="s">
        <v>81</v>
      </c>
      <c r="BK314" s="212">
        <f>ROUND(I314*H314,2)</f>
        <v>0</v>
      </c>
      <c r="BL314" s="17" t="s">
        <v>478</v>
      </c>
      <c r="BM314" s="211" t="s">
        <v>479</v>
      </c>
    </row>
    <row r="315" spans="1:47" s="2" customFormat="1" ht="12">
      <c r="A315" s="34"/>
      <c r="B315" s="35"/>
      <c r="C315" s="36"/>
      <c r="D315" s="213" t="s">
        <v>131</v>
      </c>
      <c r="E315" s="36"/>
      <c r="F315" s="214" t="s">
        <v>475</v>
      </c>
      <c r="G315" s="36"/>
      <c r="H315" s="36"/>
      <c r="I315" s="110"/>
      <c r="J315" s="36"/>
      <c r="K315" s="36"/>
      <c r="L315" s="39"/>
      <c r="M315" s="215"/>
      <c r="N315" s="216"/>
      <c r="O315" s="71"/>
      <c r="P315" s="71"/>
      <c r="Q315" s="71"/>
      <c r="R315" s="71"/>
      <c r="S315" s="71"/>
      <c r="T315" s="72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T315" s="17" t="s">
        <v>131</v>
      </c>
      <c r="AU315" s="17" t="s">
        <v>83</v>
      </c>
    </row>
    <row r="316" spans="2:63" s="12" customFormat="1" ht="22.9" customHeight="1">
      <c r="B316" s="183"/>
      <c r="C316" s="184"/>
      <c r="D316" s="185" t="s">
        <v>75</v>
      </c>
      <c r="E316" s="197" t="s">
        <v>480</v>
      </c>
      <c r="F316" s="197" t="s">
        <v>481</v>
      </c>
      <c r="G316" s="184"/>
      <c r="H316" s="184"/>
      <c r="I316" s="187"/>
      <c r="J316" s="198">
        <f>BK316</f>
        <v>0</v>
      </c>
      <c r="K316" s="184"/>
      <c r="L316" s="189"/>
      <c r="M316" s="190"/>
      <c r="N316" s="191"/>
      <c r="O316" s="191"/>
      <c r="P316" s="192">
        <f>SUM(P317:P318)</f>
        <v>0</v>
      </c>
      <c r="Q316" s="191"/>
      <c r="R316" s="192">
        <f>SUM(R317:R318)</f>
        <v>0</v>
      </c>
      <c r="S316" s="191"/>
      <c r="T316" s="193">
        <f>SUM(T317:T318)</f>
        <v>0</v>
      </c>
      <c r="AR316" s="194" t="s">
        <v>162</v>
      </c>
      <c r="AT316" s="195" t="s">
        <v>75</v>
      </c>
      <c r="AU316" s="195" t="s">
        <v>81</v>
      </c>
      <c r="AY316" s="194" t="s">
        <v>122</v>
      </c>
      <c r="BK316" s="196">
        <f>SUM(BK317:BK318)</f>
        <v>0</v>
      </c>
    </row>
    <row r="317" spans="1:65" s="2" customFormat="1" ht="16.5" customHeight="1">
      <c r="A317" s="34"/>
      <c r="B317" s="35"/>
      <c r="C317" s="199" t="s">
        <v>482</v>
      </c>
      <c r="D317" s="199" t="s">
        <v>125</v>
      </c>
      <c r="E317" s="200" t="s">
        <v>483</v>
      </c>
      <c r="F317" s="201" t="s">
        <v>484</v>
      </c>
      <c r="G317" s="202" t="s">
        <v>171</v>
      </c>
      <c r="H317" s="203">
        <v>1</v>
      </c>
      <c r="I317" s="204"/>
      <c r="J317" s="205">
        <f>ROUND(I317*H317,2)</f>
        <v>0</v>
      </c>
      <c r="K317" s="206"/>
      <c r="L317" s="39"/>
      <c r="M317" s="207" t="s">
        <v>1</v>
      </c>
      <c r="N317" s="208" t="s">
        <v>41</v>
      </c>
      <c r="O317" s="71"/>
      <c r="P317" s="209">
        <f>O317*H317</f>
        <v>0</v>
      </c>
      <c r="Q317" s="209">
        <v>0</v>
      </c>
      <c r="R317" s="209">
        <f>Q317*H317</f>
        <v>0</v>
      </c>
      <c r="S317" s="209">
        <v>0</v>
      </c>
      <c r="T317" s="210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211" t="s">
        <v>478</v>
      </c>
      <c r="AT317" s="211" t="s">
        <v>125</v>
      </c>
      <c r="AU317" s="211" t="s">
        <v>83</v>
      </c>
      <c r="AY317" s="17" t="s">
        <v>122</v>
      </c>
      <c r="BE317" s="212">
        <f>IF(N317="základní",J317,0)</f>
        <v>0</v>
      </c>
      <c r="BF317" s="212">
        <f>IF(N317="snížená",J317,0)</f>
        <v>0</v>
      </c>
      <c r="BG317" s="212">
        <f>IF(N317="zákl. přenesená",J317,0)</f>
        <v>0</v>
      </c>
      <c r="BH317" s="212">
        <f>IF(N317="sníž. přenesená",J317,0)</f>
        <v>0</v>
      </c>
      <c r="BI317" s="212">
        <f>IF(N317="nulová",J317,0)</f>
        <v>0</v>
      </c>
      <c r="BJ317" s="17" t="s">
        <v>81</v>
      </c>
      <c r="BK317" s="212">
        <f>ROUND(I317*H317,2)</f>
        <v>0</v>
      </c>
      <c r="BL317" s="17" t="s">
        <v>478</v>
      </c>
      <c r="BM317" s="211" t="s">
        <v>485</v>
      </c>
    </row>
    <row r="318" spans="1:47" s="2" customFormat="1" ht="12">
      <c r="A318" s="34"/>
      <c r="B318" s="35"/>
      <c r="C318" s="36"/>
      <c r="D318" s="213" t="s">
        <v>131</v>
      </c>
      <c r="E318" s="36"/>
      <c r="F318" s="214" t="s">
        <v>484</v>
      </c>
      <c r="G318" s="36"/>
      <c r="H318" s="36"/>
      <c r="I318" s="110"/>
      <c r="J318" s="36"/>
      <c r="K318" s="36"/>
      <c r="L318" s="39"/>
      <c r="M318" s="215"/>
      <c r="N318" s="216"/>
      <c r="O318" s="71"/>
      <c r="P318" s="71"/>
      <c r="Q318" s="71"/>
      <c r="R318" s="71"/>
      <c r="S318" s="71"/>
      <c r="T318" s="72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T318" s="17" t="s">
        <v>131</v>
      </c>
      <c r="AU318" s="17" t="s">
        <v>83</v>
      </c>
    </row>
    <row r="319" spans="2:63" s="12" customFormat="1" ht="22.9" customHeight="1">
      <c r="B319" s="183"/>
      <c r="C319" s="184"/>
      <c r="D319" s="185" t="s">
        <v>75</v>
      </c>
      <c r="E319" s="197" t="s">
        <v>486</v>
      </c>
      <c r="F319" s="197" t="s">
        <v>487</v>
      </c>
      <c r="G319" s="184"/>
      <c r="H319" s="184"/>
      <c r="I319" s="187"/>
      <c r="J319" s="198">
        <f>BK319</f>
        <v>0</v>
      </c>
      <c r="K319" s="184"/>
      <c r="L319" s="189"/>
      <c r="M319" s="190"/>
      <c r="N319" s="191"/>
      <c r="O319" s="191"/>
      <c r="P319" s="192">
        <f>SUM(P320:P321)</f>
        <v>0</v>
      </c>
      <c r="Q319" s="191"/>
      <c r="R319" s="192">
        <f>SUM(R320:R321)</f>
        <v>0</v>
      </c>
      <c r="S319" s="191"/>
      <c r="T319" s="193">
        <f>SUM(T320:T321)</f>
        <v>0</v>
      </c>
      <c r="AR319" s="194" t="s">
        <v>162</v>
      </c>
      <c r="AT319" s="195" t="s">
        <v>75</v>
      </c>
      <c r="AU319" s="195" t="s">
        <v>81</v>
      </c>
      <c r="AY319" s="194" t="s">
        <v>122</v>
      </c>
      <c r="BK319" s="196">
        <f>SUM(BK320:BK321)</f>
        <v>0</v>
      </c>
    </row>
    <row r="320" spans="1:65" s="2" customFormat="1" ht="36" customHeight="1">
      <c r="A320" s="34"/>
      <c r="B320" s="35"/>
      <c r="C320" s="199" t="s">
        <v>488</v>
      </c>
      <c r="D320" s="199" t="s">
        <v>125</v>
      </c>
      <c r="E320" s="200" t="s">
        <v>489</v>
      </c>
      <c r="F320" s="201" t="s">
        <v>490</v>
      </c>
      <c r="G320" s="202" t="s">
        <v>171</v>
      </c>
      <c r="H320" s="203">
        <v>1</v>
      </c>
      <c r="I320" s="204"/>
      <c r="J320" s="205">
        <f>ROUND(I320*H320,2)</f>
        <v>0</v>
      </c>
      <c r="K320" s="206"/>
      <c r="L320" s="39"/>
      <c r="M320" s="207" t="s">
        <v>1</v>
      </c>
      <c r="N320" s="208" t="s">
        <v>41</v>
      </c>
      <c r="O320" s="71"/>
      <c r="P320" s="209">
        <f>O320*H320</f>
        <v>0</v>
      </c>
      <c r="Q320" s="209">
        <v>0</v>
      </c>
      <c r="R320" s="209">
        <f>Q320*H320</f>
        <v>0</v>
      </c>
      <c r="S320" s="209">
        <v>0</v>
      </c>
      <c r="T320" s="210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211" t="s">
        <v>478</v>
      </c>
      <c r="AT320" s="211" t="s">
        <v>125</v>
      </c>
      <c r="AU320" s="211" t="s">
        <v>83</v>
      </c>
      <c r="AY320" s="17" t="s">
        <v>122</v>
      </c>
      <c r="BE320" s="212">
        <f>IF(N320="základní",J320,0)</f>
        <v>0</v>
      </c>
      <c r="BF320" s="212">
        <f>IF(N320="snížená",J320,0)</f>
        <v>0</v>
      </c>
      <c r="BG320" s="212">
        <f>IF(N320="zákl. přenesená",J320,0)</f>
        <v>0</v>
      </c>
      <c r="BH320" s="212">
        <f>IF(N320="sníž. přenesená",J320,0)</f>
        <v>0</v>
      </c>
      <c r="BI320" s="212">
        <f>IF(N320="nulová",J320,0)</f>
        <v>0</v>
      </c>
      <c r="BJ320" s="17" t="s">
        <v>81</v>
      </c>
      <c r="BK320" s="212">
        <f>ROUND(I320*H320,2)</f>
        <v>0</v>
      </c>
      <c r="BL320" s="17" t="s">
        <v>478</v>
      </c>
      <c r="BM320" s="211" t="s">
        <v>491</v>
      </c>
    </row>
    <row r="321" spans="1:47" s="2" customFormat="1" ht="12">
      <c r="A321" s="34"/>
      <c r="B321" s="35"/>
      <c r="C321" s="36"/>
      <c r="D321" s="213" t="s">
        <v>131</v>
      </c>
      <c r="E321" s="36"/>
      <c r="F321" s="214" t="s">
        <v>487</v>
      </c>
      <c r="G321" s="36"/>
      <c r="H321" s="36"/>
      <c r="I321" s="110"/>
      <c r="J321" s="36"/>
      <c r="K321" s="36"/>
      <c r="L321" s="39"/>
      <c r="M321" s="261"/>
      <c r="N321" s="262"/>
      <c r="O321" s="263"/>
      <c r="P321" s="263"/>
      <c r="Q321" s="263"/>
      <c r="R321" s="263"/>
      <c r="S321" s="263"/>
      <c r="T321" s="26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T321" s="17" t="s">
        <v>131</v>
      </c>
      <c r="AU321" s="17" t="s">
        <v>83</v>
      </c>
    </row>
    <row r="322" spans="1:31" s="2" customFormat="1" ht="6.95" customHeight="1">
      <c r="A322" s="34"/>
      <c r="B322" s="54"/>
      <c r="C322" s="55"/>
      <c r="D322" s="55"/>
      <c r="E322" s="55"/>
      <c r="F322" s="55"/>
      <c r="G322" s="55"/>
      <c r="H322" s="55"/>
      <c r="I322" s="147"/>
      <c r="J322" s="55"/>
      <c r="K322" s="55"/>
      <c r="L322" s="39"/>
      <c r="M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</row>
  </sheetData>
  <sheetProtection algorithmName="SHA-512" hashValue="v3jb3+mPmEacNVF+ZAmvxiCBhtOE0mkc5SuGYGrbtrikL2MKqDDYkZ88Eb5O2p9d0A7Jp6wTUr5ocMlY8gWuRQ==" saltValue="BgXd/OLKRCM4uO83sA1Y8w==" spinCount="100000" sheet="1" objects="1" scenarios="1" formatColumns="0" formatRows="0" autoFilter="0"/>
  <autoFilter ref="C128:K321"/>
  <mergeCells count="6">
    <mergeCell ref="E121:H121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9"/>
  <sheetViews>
    <sheetView workbookViewId="0" topLeftCell="A1">
      <selection activeCell="G73" sqref="G73"/>
    </sheetView>
  </sheetViews>
  <sheetFormatPr defaultColWidth="11.7109375" defaultRowHeight="12"/>
  <cols>
    <col min="1" max="1" width="6.140625" style="266" customWidth="1"/>
    <col min="2" max="2" width="34.421875" style="265" customWidth="1"/>
    <col min="3" max="3" width="34.00390625" style="265" customWidth="1"/>
    <col min="4" max="4" width="6.140625" style="265" customWidth="1"/>
    <col min="5" max="5" width="8.28125" style="265" customWidth="1"/>
    <col min="6" max="6" width="10.7109375" style="265" customWidth="1"/>
    <col min="7" max="8" width="11.7109375" style="265" customWidth="1"/>
    <col min="9" max="9" width="11.140625" style="265" customWidth="1"/>
    <col min="10" max="10" width="12.8515625" style="265" customWidth="1"/>
    <col min="11" max="16384" width="11.7109375" style="265" customWidth="1"/>
  </cols>
  <sheetData>
    <row r="1" spans="2:8" ht="12">
      <c r="B1" s="301" t="s">
        <v>588</v>
      </c>
      <c r="D1" s="306"/>
      <c r="G1" s="265" t="s">
        <v>587</v>
      </c>
      <c r="H1" s="306">
        <v>43658</v>
      </c>
    </row>
    <row r="2" spans="2:8" ht="12">
      <c r="B2" s="301" t="s">
        <v>586</v>
      </c>
      <c r="H2" s="301"/>
    </row>
    <row r="3" spans="2:8" ht="12">
      <c r="B3" s="265" t="s">
        <v>585</v>
      </c>
      <c r="H3" s="301"/>
    </row>
    <row r="4" spans="2:8" ht="12">
      <c r="B4" s="265" t="s">
        <v>584</v>
      </c>
      <c r="H4" s="301"/>
    </row>
    <row r="5" spans="2:8" ht="13.5" thickBot="1">
      <c r="B5" s="265" t="s">
        <v>583</v>
      </c>
      <c r="H5" s="301"/>
    </row>
    <row r="6" spans="2:8" ht="13.5" thickBot="1">
      <c r="B6" s="305" t="s">
        <v>492</v>
      </c>
      <c r="C6" s="304">
        <f>SUM(J86:J86)</f>
        <v>0</v>
      </c>
      <c r="D6" s="303"/>
      <c r="E6" s="302"/>
      <c r="G6" s="265" t="s">
        <v>582</v>
      </c>
      <c r="H6" s="301"/>
    </row>
    <row r="7" spans="2:10" ht="13.5" thickBot="1">
      <c r="B7" s="300" t="s">
        <v>581</v>
      </c>
      <c r="C7" s="299"/>
      <c r="D7" s="299"/>
      <c r="E7" s="299"/>
      <c r="F7" s="299"/>
      <c r="G7" s="299"/>
      <c r="H7" s="299"/>
      <c r="I7" s="299"/>
      <c r="J7" s="298"/>
    </row>
    <row r="8" spans="2:10" ht="12">
      <c r="B8" s="297" t="s">
        <v>576</v>
      </c>
      <c r="C8" s="293"/>
      <c r="D8" s="293" t="s">
        <v>580</v>
      </c>
      <c r="E8" s="293" t="s">
        <v>579</v>
      </c>
      <c r="F8" s="293" t="s">
        <v>576</v>
      </c>
      <c r="G8" s="293" t="s">
        <v>575</v>
      </c>
      <c r="H8" s="293" t="s">
        <v>574</v>
      </c>
      <c r="I8" s="293" t="s">
        <v>574</v>
      </c>
      <c r="J8" s="292" t="s">
        <v>493</v>
      </c>
    </row>
    <row r="9" spans="2:10" ht="13.5" thickBot="1">
      <c r="B9" s="296" t="s">
        <v>578</v>
      </c>
      <c r="C9" s="268" t="s">
        <v>577</v>
      </c>
      <c r="D9" s="268"/>
      <c r="E9" s="268"/>
      <c r="F9" s="268"/>
      <c r="G9" s="268"/>
      <c r="H9" s="268" t="s">
        <v>576</v>
      </c>
      <c r="I9" s="268" t="s">
        <v>575</v>
      </c>
      <c r="J9" s="295" t="s">
        <v>574</v>
      </c>
    </row>
    <row r="10" spans="2:10" ht="12">
      <c r="B10" s="294" t="s">
        <v>573</v>
      </c>
      <c r="C10" s="293"/>
      <c r="D10" s="293"/>
      <c r="E10" s="293"/>
      <c r="F10" s="293"/>
      <c r="G10" s="293"/>
      <c r="H10" s="293"/>
      <c r="I10" s="293"/>
      <c r="J10" s="292"/>
    </row>
    <row r="11" spans="2:10" ht="12">
      <c r="B11" s="277" t="s">
        <v>572</v>
      </c>
      <c r="C11" s="276" t="s">
        <v>571</v>
      </c>
      <c r="D11" s="276" t="s">
        <v>347</v>
      </c>
      <c r="E11" s="290">
        <v>180</v>
      </c>
      <c r="F11" s="276">
        <v>0</v>
      </c>
      <c r="G11" s="276">
        <v>0</v>
      </c>
      <c r="H11" s="276">
        <f>PRODUCT(E11,F11)</f>
        <v>0</v>
      </c>
      <c r="I11" s="276">
        <f>PRODUCT(E11,G11)</f>
        <v>0</v>
      </c>
      <c r="J11" s="291">
        <f>SUM(H11:I11)</f>
        <v>0</v>
      </c>
    </row>
    <row r="12" spans="2:10" ht="12">
      <c r="B12" s="274" t="s">
        <v>570</v>
      </c>
      <c r="C12" s="272" t="s">
        <v>569</v>
      </c>
      <c r="D12" s="272" t="s">
        <v>347</v>
      </c>
      <c r="E12" s="290">
        <v>125</v>
      </c>
      <c r="F12" s="272">
        <v>0</v>
      </c>
      <c r="G12" s="272">
        <v>0</v>
      </c>
      <c r="H12" s="272">
        <f>PRODUCT(E12,F12)</f>
        <v>0</v>
      </c>
      <c r="I12" s="272">
        <f>PRODUCT(E12,G12)</f>
        <v>0</v>
      </c>
      <c r="J12" s="278">
        <f>SUM(H12:I12)</f>
        <v>0</v>
      </c>
    </row>
    <row r="13" spans="2:10" ht="12">
      <c r="B13" s="274" t="s">
        <v>568</v>
      </c>
      <c r="C13" s="272" t="s">
        <v>567</v>
      </c>
      <c r="D13" s="272" t="s">
        <v>347</v>
      </c>
      <c r="E13" s="290">
        <v>2</v>
      </c>
      <c r="F13" s="272">
        <v>0</v>
      </c>
      <c r="G13" s="272">
        <v>0</v>
      </c>
      <c r="H13" s="272">
        <f>PRODUCT(E13,F13)</f>
        <v>0</v>
      </c>
      <c r="I13" s="272">
        <f>PRODUCT(E13,G13)</f>
        <v>0</v>
      </c>
      <c r="J13" s="278">
        <f>SUM(H13:I13)</f>
        <v>0</v>
      </c>
    </row>
    <row r="14" spans="2:10" ht="12">
      <c r="B14" s="274" t="s">
        <v>566</v>
      </c>
      <c r="C14" s="272" t="s">
        <v>565</v>
      </c>
      <c r="D14" s="272" t="s">
        <v>509</v>
      </c>
      <c r="E14" s="290">
        <v>15</v>
      </c>
      <c r="F14" s="272">
        <v>0</v>
      </c>
      <c r="G14" s="272">
        <v>0</v>
      </c>
      <c r="H14" s="272">
        <f>PRODUCT(E14,F14)</f>
        <v>0</v>
      </c>
      <c r="I14" s="272">
        <f>PRODUCT(E14,G14)</f>
        <v>0</v>
      </c>
      <c r="J14" s="278">
        <f>SUM(H14:I14)</f>
        <v>0</v>
      </c>
    </row>
    <row r="15" spans="2:10" ht="12">
      <c r="B15" s="274" t="s">
        <v>493</v>
      </c>
      <c r="C15" s="272"/>
      <c r="D15" s="272"/>
      <c r="E15" s="290"/>
      <c r="F15" s="272"/>
      <c r="G15" s="272"/>
      <c r="H15" s="272">
        <f>SUM(H11:H14)</f>
        <v>0</v>
      </c>
      <c r="I15" s="272">
        <f>SUM(I11:I14)</f>
        <v>0</v>
      </c>
      <c r="J15" s="278">
        <f>SUM(J11:J14)</f>
        <v>0</v>
      </c>
    </row>
    <row r="16" spans="2:10" ht="12">
      <c r="B16" s="274" t="s">
        <v>550</v>
      </c>
      <c r="C16" s="287">
        <v>0.03</v>
      </c>
      <c r="D16" s="272" t="s">
        <v>512</v>
      </c>
      <c r="E16" s="290"/>
      <c r="F16" s="272"/>
      <c r="G16" s="272"/>
      <c r="H16" s="272"/>
      <c r="I16" s="272"/>
      <c r="J16" s="289">
        <f>PRODUCT(C16,H15)</f>
        <v>0</v>
      </c>
    </row>
    <row r="17" spans="2:10" ht="12">
      <c r="B17" s="274" t="s">
        <v>564</v>
      </c>
      <c r="C17" s="287">
        <v>0.05</v>
      </c>
      <c r="D17" s="272" t="s">
        <v>512</v>
      </c>
      <c r="E17" s="290"/>
      <c r="F17" s="272"/>
      <c r="G17" s="272"/>
      <c r="H17" s="272"/>
      <c r="I17" s="272"/>
      <c r="J17" s="289">
        <f>PRODUCT(C17,H15)</f>
        <v>0</v>
      </c>
    </row>
    <row r="18" spans="2:10" ht="12">
      <c r="B18" s="274" t="s">
        <v>508</v>
      </c>
      <c r="C18" s="287"/>
      <c r="D18" s="272"/>
      <c r="E18" s="272"/>
      <c r="F18" s="272"/>
      <c r="G18" s="272"/>
      <c r="H18" s="272"/>
      <c r="I18" s="272"/>
      <c r="J18" s="286">
        <f>SUM(J15:J17)</f>
        <v>0</v>
      </c>
    </row>
    <row r="19" spans="2:10" ht="12">
      <c r="B19" s="274"/>
      <c r="C19" s="272"/>
      <c r="D19" s="272"/>
      <c r="E19" s="272"/>
      <c r="F19" s="272"/>
      <c r="G19" s="272"/>
      <c r="H19" s="272"/>
      <c r="I19" s="272"/>
      <c r="J19" s="278"/>
    </row>
    <row r="20" spans="2:10" ht="12">
      <c r="B20" s="280" t="s">
        <v>563</v>
      </c>
      <c r="C20" s="272" t="s">
        <v>562</v>
      </c>
      <c r="D20" s="272"/>
      <c r="E20" s="272"/>
      <c r="F20" s="272"/>
      <c r="G20" s="272"/>
      <c r="H20" s="272"/>
      <c r="I20" s="272"/>
      <c r="J20" s="278"/>
    </row>
    <row r="21" spans="2:10" ht="12">
      <c r="B21" s="288" t="s">
        <v>561</v>
      </c>
      <c r="C21" s="272" t="s">
        <v>560</v>
      </c>
      <c r="D21" s="272" t="s">
        <v>509</v>
      </c>
      <c r="E21" s="272">
        <v>9</v>
      </c>
      <c r="F21" s="272">
        <v>0</v>
      </c>
      <c r="G21" s="272">
        <v>0</v>
      </c>
      <c r="H21" s="272">
        <f>PRODUCT(E21,F21)</f>
        <v>0</v>
      </c>
      <c r="I21" s="272">
        <f>PRODUCT(E21,G21)</f>
        <v>0</v>
      </c>
      <c r="J21" s="278">
        <f>SUM(H21:I21)</f>
        <v>0</v>
      </c>
    </row>
    <row r="22" spans="2:10" ht="12">
      <c r="B22" s="288" t="s">
        <v>559</v>
      </c>
      <c r="C22" s="272" t="s">
        <v>558</v>
      </c>
      <c r="D22" s="272" t="s">
        <v>509</v>
      </c>
      <c r="E22" s="272">
        <v>2</v>
      </c>
      <c r="F22" s="272">
        <v>0</v>
      </c>
      <c r="G22" s="272">
        <v>0</v>
      </c>
      <c r="H22" s="272">
        <f>PRODUCT(E22,F22)</f>
        <v>0</v>
      </c>
      <c r="I22" s="272">
        <f>PRODUCT(E22,G22)</f>
        <v>0</v>
      </c>
      <c r="J22" s="278">
        <f>SUM(H22:I22)</f>
        <v>0</v>
      </c>
    </row>
    <row r="23" spans="2:10" ht="12">
      <c r="B23" s="274" t="s">
        <v>508</v>
      </c>
      <c r="C23" s="272"/>
      <c r="D23" s="272"/>
      <c r="E23" s="272"/>
      <c r="F23" s="272"/>
      <c r="G23" s="272"/>
      <c r="H23" s="272">
        <f>SUM(H21:H21)</f>
        <v>0</v>
      </c>
      <c r="I23" s="272">
        <f>SUM(I21:I21)</f>
        <v>0</v>
      </c>
      <c r="J23" s="281">
        <f>SUM(J21:J21)</f>
        <v>0</v>
      </c>
    </row>
    <row r="24" spans="2:10" ht="12">
      <c r="B24" s="274"/>
      <c r="C24" s="272"/>
      <c r="D24" s="272"/>
      <c r="E24" s="272"/>
      <c r="F24" s="272"/>
      <c r="G24" s="272"/>
      <c r="H24" s="272"/>
      <c r="I24" s="272"/>
      <c r="J24" s="281"/>
    </row>
    <row r="25" spans="2:10" ht="12">
      <c r="B25" s="280" t="s">
        <v>557</v>
      </c>
      <c r="C25" s="272"/>
      <c r="D25" s="272"/>
      <c r="E25" s="272"/>
      <c r="F25" s="272"/>
      <c r="G25" s="272"/>
      <c r="H25" s="272"/>
      <c r="I25" s="272"/>
      <c r="J25" s="278"/>
    </row>
    <row r="26" spans="2:10" ht="12">
      <c r="B26" s="274" t="s">
        <v>556</v>
      </c>
      <c r="C26" s="272"/>
      <c r="D26" s="272" t="s">
        <v>509</v>
      </c>
      <c r="E26" s="272">
        <v>9</v>
      </c>
      <c r="F26" s="272">
        <v>0</v>
      </c>
      <c r="G26" s="272">
        <v>0</v>
      </c>
      <c r="H26" s="272">
        <f aca="true" t="shared" si="0" ref="H26:H31">PRODUCT(E26,F26)</f>
        <v>0</v>
      </c>
      <c r="I26" s="272">
        <f aca="true" t="shared" si="1" ref="I26:I31">PRODUCT(E26,G26)</f>
        <v>0</v>
      </c>
      <c r="J26" s="278">
        <f aca="true" t="shared" si="2" ref="J26:J31">SUM(H26:I26)</f>
        <v>0</v>
      </c>
    </row>
    <row r="27" spans="2:10" ht="12">
      <c r="B27" s="274" t="s">
        <v>555</v>
      </c>
      <c r="C27" s="272"/>
      <c r="D27" s="272" t="s">
        <v>509</v>
      </c>
      <c r="E27" s="272">
        <v>3</v>
      </c>
      <c r="F27" s="272">
        <v>0</v>
      </c>
      <c r="G27" s="272">
        <v>0</v>
      </c>
      <c r="H27" s="272">
        <f t="shared" si="0"/>
        <v>0</v>
      </c>
      <c r="I27" s="272">
        <f t="shared" si="1"/>
        <v>0</v>
      </c>
      <c r="J27" s="278">
        <f t="shared" si="2"/>
        <v>0</v>
      </c>
    </row>
    <row r="28" spans="2:10" ht="12">
      <c r="B28" s="274" t="s">
        <v>554</v>
      </c>
      <c r="C28" s="272"/>
      <c r="D28" s="272" t="s">
        <v>509</v>
      </c>
      <c r="E28" s="272">
        <v>3</v>
      </c>
      <c r="F28" s="272">
        <v>0</v>
      </c>
      <c r="G28" s="272">
        <v>0</v>
      </c>
      <c r="H28" s="272">
        <f t="shared" si="0"/>
        <v>0</v>
      </c>
      <c r="I28" s="272">
        <f t="shared" si="1"/>
        <v>0</v>
      </c>
      <c r="J28" s="278">
        <f t="shared" si="2"/>
        <v>0</v>
      </c>
    </row>
    <row r="29" spans="2:10" ht="12">
      <c r="B29" s="274" t="s">
        <v>553</v>
      </c>
      <c r="C29" s="272"/>
      <c r="D29" s="272" t="s">
        <v>347</v>
      </c>
      <c r="E29" s="272">
        <v>60</v>
      </c>
      <c r="F29" s="272">
        <v>0</v>
      </c>
      <c r="G29" s="272">
        <v>0</v>
      </c>
      <c r="H29" s="272">
        <f t="shared" si="0"/>
        <v>0</v>
      </c>
      <c r="I29" s="272">
        <f t="shared" si="1"/>
        <v>0</v>
      </c>
      <c r="J29" s="278">
        <f t="shared" si="2"/>
        <v>0</v>
      </c>
    </row>
    <row r="30" spans="2:10" ht="12">
      <c r="B30" s="274" t="s">
        <v>552</v>
      </c>
      <c r="C30" s="272"/>
      <c r="D30" s="272" t="s">
        <v>347</v>
      </c>
      <c r="E30" s="272">
        <v>30</v>
      </c>
      <c r="F30" s="272">
        <v>0</v>
      </c>
      <c r="G30" s="272">
        <v>0</v>
      </c>
      <c r="H30" s="272">
        <f t="shared" si="0"/>
        <v>0</v>
      </c>
      <c r="I30" s="272">
        <f t="shared" si="1"/>
        <v>0</v>
      </c>
      <c r="J30" s="278">
        <f t="shared" si="2"/>
        <v>0</v>
      </c>
    </row>
    <row r="31" spans="2:10" ht="12">
      <c r="B31" s="274" t="s">
        <v>551</v>
      </c>
      <c r="C31" s="272"/>
      <c r="D31" s="272" t="s">
        <v>509</v>
      </c>
      <c r="E31" s="272">
        <v>15</v>
      </c>
      <c r="F31" s="272">
        <v>0</v>
      </c>
      <c r="G31" s="272">
        <v>0</v>
      </c>
      <c r="H31" s="272">
        <f t="shared" si="0"/>
        <v>0</v>
      </c>
      <c r="I31" s="272">
        <f t="shared" si="1"/>
        <v>0</v>
      </c>
      <c r="J31" s="278">
        <f t="shared" si="2"/>
        <v>0</v>
      </c>
    </row>
    <row r="32" spans="2:10" ht="12">
      <c r="B32" s="274" t="s">
        <v>493</v>
      </c>
      <c r="C32" s="272"/>
      <c r="D32" s="272"/>
      <c r="E32" s="272"/>
      <c r="F32" s="272"/>
      <c r="G32" s="272"/>
      <c r="H32" s="272">
        <v>0</v>
      </c>
      <c r="I32" s="272">
        <v>0</v>
      </c>
      <c r="J32" s="278">
        <f>SUM(J26:J31)</f>
        <v>0</v>
      </c>
    </row>
    <row r="33" spans="2:10" ht="12">
      <c r="B33" s="274" t="s">
        <v>550</v>
      </c>
      <c r="C33" s="287">
        <v>0.05</v>
      </c>
      <c r="D33" s="272" t="s">
        <v>512</v>
      </c>
      <c r="E33" s="272"/>
      <c r="F33" s="272"/>
      <c r="G33" s="272"/>
      <c r="H33" s="272">
        <v>0</v>
      </c>
      <c r="I33" s="272">
        <v>0</v>
      </c>
      <c r="J33" s="284">
        <f>PRODUCT(C33,H34)</f>
        <v>0</v>
      </c>
    </row>
    <row r="34" spans="2:10" ht="12">
      <c r="B34" s="274" t="s">
        <v>549</v>
      </c>
      <c r="C34" s="272"/>
      <c r="D34" s="272"/>
      <c r="E34" s="272"/>
      <c r="F34" s="272"/>
      <c r="G34" s="272"/>
      <c r="H34" s="272">
        <f>SUM(H26:H33)</f>
        <v>0</v>
      </c>
      <c r="I34" s="272">
        <f>SUM(I26:I33)</f>
        <v>0</v>
      </c>
      <c r="J34" s="286">
        <f>SUM(J26:J33)</f>
        <v>0</v>
      </c>
    </row>
    <row r="35" spans="2:10" ht="12">
      <c r="B35" s="274"/>
      <c r="C35" s="272"/>
      <c r="D35" s="272"/>
      <c r="E35" s="272"/>
      <c r="F35" s="272"/>
      <c r="G35" s="272"/>
      <c r="H35" s="272"/>
      <c r="I35" s="272"/>
      <c r="J35" s="284"/>
    </row>
    <row r="36" spans="2:10" ht="12">
      <c r="B36" s="285" t="s">
        <v>548</v>
      </c>
      <c r="C36" s="272"/>
      <c r="D36" s="272"/>
      <c r="E36" s="272"/>
      <c r="F36" s="272"/>
      <c r="G36" s="272"/>
      <c r="H36" s="272"/>
      <c r="I36" s="272"/>
      <c r="J36" s="284"/>
    </row>
    <row r="37" spans="2:10" ht="12">
      <c r="B37" s="274" t="s">
        <v>547</v>
      </c>
      <c r="C37" s="272" t="s">
        <v>546</v>
      </c>
      <c r="D37" s="272" t="s">
        <v>509</v>
      </c>
      <c r="E37" s="272">
        <v>6</v>
      </c>
      <c r="F37" s="272">
        <v>0</v>
      </c>
      <c r="G37" s="272">
        <v>0</v>
      </c>
      <c r="H37" s="272">
        <f aca="true" t="shared" si="3" ref="H37:H44">PRODUCT(E37,F37)</f>
        <v>0</v>
      </c>
      <c r="I37" s="272">
        <f aca="true" t="shared" si="4" ref="I37:I44">PRODUCT(E37,G37)</f>
        <v>0</v>
      </c>
      <c r="J37" s="278">
        <f aca="true" t="shared" si="5" ref="J37:J44">SUM(H37:I37)</f>
        <v>0</v>
      </c>
    </row>
    <row r="38" spans="2:10" ht="12">
      <c r="B38" s="274" t="s">
        <v>545</v>
      </c>
      <c r="C38" s="272" t="s">
        <v>544</v>
      </c>
      <c r="D38" s="272" t="s">
        <v>509</v>
      </c>
      <c r="E38" s="272">
        <v>3</v>
      </c>
      <c r="F38" s="272">
        <v>0</v>
      </c>
      <c r="G38" s="272">
        <v>0</v>
      </c>
      <c r="H38" s="272">
        <f t="shared" si="3"/>
        <v>0</v>
      </c>
      <c r="I38" s="272">
        <f t="shared" si="4"/>
        <v>0</v>
      </c>
      <c r="J38" s="278">
        <f t="shared" si="5"/>
        <v>0</v>
      </c>
    </row>
    <row r="39" spans="2:10" ht="12">
      <c r="B39" s="274" t="s">
        <v>543</v>
      </c>
      <c r="C39" s="272" t="s">
        <v>542</v>
      </c>
      <c r="D39" s="272" t="s">
        <v>509</v>
      </c>
      <c r="E39" s="272">
        <v>2</v>
      </c>
      <c r="F39" s="272">
        <v>0</v>
      </c>
      <c r="G39" s="272">
        <v>0</v>
      </c>
      <c r="H39" s="272">
        <f t="shared" si="3"/>
        <v>0</v>
      </c>
      <c r="I39" s="272">
        <f t="shared" si="4"/>
        <v>0</v>
      </c>
      <c r="J39" s="278">
        <f t="shared" si="5"/>
        <v>0</v>
      </c>
    </row>
    <row r="40" spans="2:10" ht="12">
      <c r="B40" s="274" t="s">
        <v>541</v>
      </c>
      <c r="C40" s="272" t="s">
        <v>540</v>
      </c>
      <c r="D40" s="272" t="s">
        <v>509</v>
      </c>
      <c r="E40" s="272">
        <v>13</v>
      </c>
      <c r="F40" s="272">
        <v>0</v>
      </c>
      <c r="G40" s="272">
        <v>0</v>
      </c>
      <c r="H40" s="272">
        <f t="shared" si="3"/>
        <v>0</v>
      </c>
      <c r="I40" s="272">
        <f t="shared" si="4"/>
        <v>0</v>
      </c>
      <c r="J40" s="278">
        <f t="shared" si="5"/>
        <v>0</v>
      </c>
    </row>
    <row r="41" spans="2:10" ht="12">
      <c r="B41" s="274" t="s">
        <v>538</v>
      </c>
      <c r="C41" s="272" t="s">
        <v>539</v>
      </c>
      <c r="D41" s="272" t="s">
        <v>509</v>
      </c>
      <c r="E41" s="272">
        <v>36</v>
      </c>
      <c r="F41" s="272">
        <v>0</v>
      </c>
      <c r="G41" s="272">
        <v>0</v>
      </c>
      <c r="H41" s="272">
        <f t="shared" si="3"/>
        <v>0</v>
      </c>
      <c r="I41" s="272">
        <f t="shared" si="4"/>
        <v>0</v>
      </c>
      <c r="J41" s="278">
        <f t="shared" si="5"/>
        <v>0</v>
      </c>
    </row>
    <row r="42" spans="2:10" ht="12">
      <c r="B42" s="274" t="s">
        <v>538</v>
      </c>
      <c r="C42" s="272" t="s">
        <v>537</v>
      </c>
      <c r="D42" s="272" t="s">
        <v>347</v>
      </c>
      <c r="E42" s="272">
        <v>3</v>
      </c>
      <c r="F42" s="272">
        <v>0</v>
      </c>
      <c r="G42" s="272">
        <v>0</v>
      </c>
      <c r="H42" s="272">
        <f t="shared" si="3"/>
        <v>0</v>
      </c>
      <c r="I42" s="272">
        <f t="shared" si="4"/>
        <v>0</v>
      </c>
      <c r="J42" s="278">
        <f t="shared" si="5"/>
        <v>0</v>
      </c>
    </row>
    <row r="43" spans="2:10" ht="12">
      <c r="B43" s="274" t="s">
        <v>536</v>
      </c>
      <c r="C43" s="272"/>
      <c r="D43" s="272" t="s">
        <v>509</v>
      </c>
      <c r="E43" s="272">
        <v>40</v>
      </c>
      <c r="F43" s="272">
        <v>0</v>
      </c>
      <c r="G43" s="272">
        <v>0</v>
      </c>
      <c r="H43" s="272">
        <f t="shared" si="3"/>
        <v>0</v>
      </c>
      <c r="I43" s="272">
        <f t="shared" si="4"/>
        <v>0</v>
      </c>
      <c r="J43" s="278">
        <f t="shared" si="5"/>
        <v>0</v>
      </c>
    </row>
    <row r="44" spans="2:10" ht="12">
      <c r="B44" s="274" t="s">
        <v>535</v>
      </c>
      <c r="C44" s="272"/>
      <c r="D44" s="272" t="s">
        <v>509</v>
      </c>
      <c r="E44" s="272">
        <v>11</v>
      </c>
      <c r="F44" s="272">
        <v>0</v>
      </c>
      <c r="G44" s="272">
        <v>0</v>
      </c>
      <c r="H44" s="272">
        <f t="shared" si="3"/>
        <v>0</v>
      </c>
      <c r="I44" s="272">
        <f t="shared" si="4"/>
        <v>0</v>
      </c>
      <c r="J44" s="278">
        <f t="shared" si="5"/>
        <v>0</v>
      </c>
    </row>
    <row r="45" spans="2:10" ht="12">
      <c r="B45" s="274" t="s">
        <v>493</v>
      </c>
      <c r="C45" s="272"/>
      <c r="D45" s="272"/>
      <c r="E45" s="272"/>
      <c r="F45" s="272"/>
      <c r="G45" s="272"/>
      <c r="H45" s="272">
        <f>SUM(H37:H44)</f>
        <v>0</v>
      </c>
      <c r="I45" s="272">
        <f>SUM(I37:I44)</f>
        <v>0</v>
      </c>
      <c r="J45" s="283">
        <f>SUM(J37:J44)</f>
        <v>0</v>
      </c>
    </row>
    <row r="46" spans="2:10" ht="12">
      <c r="B46" s="274"/>
      <c r="C46" s="272"/>
      <c r="D46" s="272"/>
      <c r="E46" s="272"/>
      <c r="F46" s="272"/>
      <c r="G46" s="272"/>
      <c r="H46" s="272"/>
      <c r="I46" s="272"/>
      <c r="J46" s="283"/>
    </row>
    <row r="47" spans="2:10" ht="12">
      <c r="B47" s="280" t="s">
        <v>534</v>
      </c>
      <c r="C47" s="272"/>
      <c r="D47" s="272"/>
      <c r="E47" s="272"/>
      <c r="F47" s="272"/>
      <c r="G47" s="272"/>
      <c r="H47" s="272"/>
      <c r="I47" s="272"/>
      <c r="J47" s="278"/>
    </row>
    <row r="48" spans="2:10" ht="12">
      <c r="B48" s="274" t="s">
        <v>533</v>
      </c>
      <c r="C48" s="272" t="s">
        <v>531</v>
      </c>
      <c r="D48" s="272" t="s">
        <v>509</v>
      </c>
      <c r="E48" s="272">
        <v>3</v>
      </c>
      <c r="F48" s="272">
        <v>0</v>
      </c>
      <c r="G48" s="272">
        <v>0</v>
      </c>
      <c r="H48" s="272">
        <f aca="true" t="shared" si="6" ref="H48:H55">PRODUCT(E48,F48)</f>
        <v>0</v>
      </c>
      <c r="I48" s="272">
        <f aca="true" t="shared" si="7" ref="I48:I55">PRODUCT(E48,G48)</f>
        <v>0</v>
      </c>
      <c r="J48" s="278">
        <f aca="true" t="shared" si="8" ref="J48:J55">SUM(H48:I48)</f>
        <v>0</v>
      </c>
    </row>
    <row r="49" spans="2:10" ht="12">
      <c r="B49" s="274" t="s">
        <v>532</v>
      </c>
      <c r="C49" s="272" t="s">
        <v>531</v>
      </c>
      <c r="D49" s="272" t="s">
        <v>509</v>
      </c>
      <c r="E49" s="272">
        <v>3</v>
      </c>
      <c r="F49" s="272">
        <v>0</v>
      </c>
      <c r="G49" s="272">
        <v>0</v>
      </c>
      <c r="H49" s="272">
        <f t="shared" si="6"/>
        <v>0</v>
      </c>
      <c r="I49" s="272">
        <f t="shared" si="7"/>
        <v>0</v>
      </c>
      <c r="J49" s="278">
        <f t="shared" si="8"/>
        <v>0</v>
      </c>
    </row>
    <row r="50" spans="2:10" ht="12">
      <c r="B50" s="274" t="s">
        <v>530</v>
      </c>
      <c r="C50" s="272" t="s">
        <v>529</v>
      </c>
      <c r="D50" s="272" t="s">
        <v>509</v>
      </c>
      <c r="E50" s="272">
        <v>3</v>
      </c>
      <c r="F50" s="272">
        <v>0</v>
      </c>
      <c r="G50" s="272">
        <v>0</v>
      </c>
      <c r="H50" s="272">
        <f t="shared" si="6"/>
        <v>0</v>
      </c>
      <c r="I50" s="272">
        <f t="shared" si="7"/>
        <v>0</v>
      </c>
      <c r="J50" s="278">
        <f t="shared" si="8"/>
        <v>0</v>
      </c>
    </row>
    <row r="51" spans="2:10" ht="12">
      <c r="B51" s="274" t="s">
        <v>528</v>
      </c>
      <c r="C51" s="272" t="s">
        <v>527</v>
      </c>
      <c r="D51" s="272" t="s">
        <v>509</v>
      </c>
      <c r="E51" s="272">
        <v>1</v>
      </c>
      <c r="F51" s="272">
        <v>0</v>
      </c>
      <c r="G51" s="272">
        <v>0</v>
      </c>
      <c r="H51" s="272">
        <f t="shared" si="6"/>
        <v>0</v>
      </c>
      <c r="I51" s="272">
        <f t="shared" si="7"/>
        <v>0</v>
      </c>
      <c r="J51" s="278">
        <f t="shared" si="8"/>
        <v>0</v>
      </c>
    </row>
    <row r="52" spans="2:10" ht="12">
      <c r="B52" s="274" t="s">
        <v>526</v>
      </c>
      <c r="C52" s="272" t="s">
        <v>525</v>
      </c>
      <c r="D52" s="272" t="s">
        <v>504</v>
      </c>
      <c r="E52" s="272">
        <v>4</v>
      </c>
      <c r="F52" s="272">
        <v>0</v>
      </c>
      <c r="G52" s="272">
        <v>0</v>
      </c>
      <c r="H52" s="272">
        <f t="shared" si="6"/>
        <v>0</v>
      </c>
      <c r="I52" s="272">
        <f t="shared" si="7"/>
        <v>0</v>
      </c>
      <c r="J52" s="278">
        <f t="shared" si="8"/>
        <v>0</v>
      </c>
    </row>
    <row r="53" spans="2:10" ht="12">
      <c r="B53" s="274" t="s">
        <v>524</v>
      </c>
      <c r="C53" s="272"/>
      <c r="D53" s="272" t="s">
        <v>509</v>
      </c>
      <c r="E53" s="272">
        <v>4</v>
      </c>
      <c r="F53" s="272">
        <v>0</v>
      </c>
      <c r="G53" s="272">
        <v>0</v>
      </c>
      <c r="H53" s="272">
        <f t="shared" si="6"/>
        <v>0</v>
      </c>
      <c r="I53" s="272">
        <f t="shared" si="7"/>
        <v>0</v>
      </c>
      <c r="J53" s="278">
        <f t="shared" si="8"/>
        <v>0</v>
      </c>
    </row>
    <row r="54" spans="2:10" ht="12">
      <c r="B54" s="274" t="s">
        <v>523</v>
      </c>
      <c r="C54" s="272" t="s">
        <v>522</v>
      </c>
      <c r="D54" s="272" t="s">
        <v>509</v>
      </c>
      <c r="E54" s="272">
        <v>1</v>
      </c>
      <c r="F54" s="272">
        <v>0</v>
      </c>
      <c r="G54" s="272">
        <v>0</v>
      </c>
      <c r="H54" s="272">
        <f t="shared" si="6"/>
        <v>0</v>
      </c>
      <c r="I54" s="272">
        <f t="shared" si="7"/>
        <v>0</v>
      </c>
      <c r="J54" s="278">
        <f t="shared" si="8"/>
        <v>0</v>
      </c>
    </row>
    <row r="55" spans="2:10" ht="12">
      <c r="B55" s="274" t="s">
        <v>521</v>
      </c>
      <c r="C55" s="272" t="s">
        <v>520</v>
      </c>
      <c r="D55" s="272" t="s">
        <v>509</v>
      </c>
      <c r="E55" s="272">
        <v>6</v>
      </c>
      <c r="F55" s="272">
        <v>0</v>
      </c>
      <c r="G55" s="272">
        <v>0</v>
      </c>
      <c r="H55" s="272">
        <f t="shared" si="6"/>
        <v>0</v>
      </c>
      <c r="I55" s="272">
        <f t="shared" si="7"/>
        <v>0</v>
      </c>
      <c r="J55" s="278">
        <f t="shared" si="8"/>
        <v>0</v>
      </c>
    </row>
    <row r="56" spans="2:10" ht="12">
      <c r="B56" s="274" t="s">
        <v>493</v>
      </c>
      <c r="C56" s="272"/>
      <c r="D56" s="272"/>
      <c r="E56" s="272"/>
      <c r="F56" s="272"/>
      <c r="G56" s="272"/>
      <c r="H56" s="272">
        <f>SUM(H48:H55)</f>
        <v>0</v>
      </c>
      <c r="I56" s="272">
        <f>SUM(I48:I55)</f>
        <v>0</v>
      </c>
      <c r="J56" s="281">
        <f>SUM(J48:J55)</f>
        <v>0</v>
      </c>
    </row>
    <row r="57" spans="2:10" ht="12">
      <c r="B57" s="274"/>
      <c r="C57" s="272"/>
      <c r="D57" s="272"/>
      <c r="E57" s="272"/>
      <c r="F57" s="272"/>
      <c r="G57" s="272"/>
      <c r="H57" s="272"/>
      <c r="I57" s="272"/>
      <c r="J57" s="281"/>
    </row>
    <row r="58" spans="2:10" ht="12">
      <c r="B58" s="280" t="s">
        <v>519</v>
      </c>
      <c r="C58" s="272"/>
      <c r="D58" s="272"/>
      <c r="E58" s="272"/>
      <c r="F58" s="272"/>
      <c r="G58" s="272"/>
      <c r="H58" s="272"/>
      <c r="I58" s="272"/>
      <c r="J58" s="278"/>
    </row>
    <row r="59" spans="2:10" ht="12">
      <c r="B59" s="274" t="s">
        <v>518</v>
      </c>
      <c r="C59" s="272"/>
      <c r="D59" s="272" t="s">
        <v>504</v>
      </c>
      <c r="E59" s="272">
        <v>2</v>
      </c>
      <c r="F59" s="272">
        <v>0</v>
      </c>
      <c r="G59" s="272">
        <v>0</v>
      </c>
      <c r="H59" s="272">
        <f>PRODUCT(E59,F59)</f>
        <v>0</v>
      </c>
      <c r="I59" s="272">
        <f>PRODUCT(E59,G59)</f>
        <v>0</v>
      </c>
      <c r="J59" s="278">
        <f>SUM(H59:I59)</f>
        <v>0</v>
      </c>
    </row>
    <row r="60" spans="2:10" ht="12">
      <c r="B60" s="274" t="s">
        <v>517</v>
      </c>
      <c r="C60" s="272"/>
      <c r="D60" s="272" t="s">
        <v>504</v>
      </c>
      <c r="E60" s="272">
        <v>4</v>
      </c>
      <c r="F60" s="272">
        <v>0</v>
      </c>
      <c r="G60" s="272">
        <v>0</v>
      </c>
      <c r="H60" s="272">
        <f>PRODUCT(E60,F60)</f>
        <v>0</v>
      </c>
      <c r="I60" s="272">
        <f>PRODUCT(E60,G60)</f>
        <v>0</v>
      </c>
      <c r="J60" s="278">
        <f>SUM(H60:I60)</f>
        <v>0</v>
      </c>
    </row>
    <row r="61" spans="2:10" ht="12">
      <c r="B61" s="274" t="s">
        <v>516</v>
      </c>
      <c r="C61" s="272"/>
      <c r="D61" s="272" t="s">
        <v>504</v>
      </c>
      <c r="E61" s="272">
        <v>6</v>
      </c>
      <c r="F61" s="272">
        <v>0</v>
      </c>
      <c r="G61" s="272">
        <v>0</v>
      </c>
      <c r="H61" s="272">
        <f>PRODUCT(E61,F61)</f>
        <v>0</v>
      </c>
      <c r="I61" s="272">
        <f>PRODUCT(E61,G61)</f>
        <v>0</v>
      </c>
      <c r="J61" s="278">
        <f>SUM(H61:I61)</f>
        <v>0</v>
      </c>
    </row>
    <row r="62" spans="2:10" ht="12">
      <c r="B62" s="274" t="s">
        <v>508</v>
      </c>
      <c r="C62" s="272"/>
      <c r="D62" s="272"/>
      <c r="E62" s="272"/>
      <c r="F62" s="272"/>
      <c r="G62" s="272"/>
      <c r="H62" s="272"/>
      <c r="I62" s="272"/>
      <c r="J62" s="281">
        <f>SUM(J59:J61)</f>
        <v>0</v>
      </c>
    </row>
    <row r="63" spans="2:10" ht="12">
      <c r="B63" s="274"/>
      <c r="C63" s="272"/>
      <c r="D63" s="272"/>
      <c r="E63" s="272"/>
      <c r="F63" s="272"/>
      <c r="G63" s="272"/>
      <c r="H63" s="272"/>
      <c r="I63" s="272"/>
      <c r="J63" s="281"/>
    </row>
    <row r="64" spans="2:10" ht="12">
      <c r="B64" s="280" t="s">
        <v>515</v>
      </c>
      <c r="C64" s="272"/>
      <c r="D64" s="272"/>
      <c r="E64" s="272"/>
      <c r="F64" s="272"/>
      <c r="G64" s="272"/>
      <c r="H64" s="272"/>
      <c r="I64" s="272"/>
      <c r="J64" s="278"/>
    </row>
    <row r="65" spans="2:10" ht="12">
      <c r="B65" s="274" t="s">
        <v>514</v>
      </c>
      <c r="C65" s="272" t="s">
        <v>513</v>
      </c>
      <c r="D65" s="272" t="s">
        <v>512</v>
      </c>
      <c r="E65" s="272">
        <v>1</v>
      </c>
      <c r="F65" s="272">
        <v>0</v>
      </c>
      <c r="G65" s="272">
        <v>0</v>
      </c>
      <c r="H65" s="272">
        <f>PRODUCT(E65,F65)</f>
        <v>0</v>
      </c>
      <c r="I65" s="272">
        <f>PRODUCT(E65,G65)</f>
        <v>0</v>
      </c>
      <c r="J65" s="278">
        <f>SUM(H65:I65)</f>
        <v>0</v>
      </c>
    </row>
    <row r="66" spans="2:10" ht="12">
      <c r="B66" s="274" t="s">
        <v>511</v>
      </c>
      <c r="C66" s="272"/>
      <c r="D66" s="272" t="s">
        <v>509</v>
      </c>
      <c r="E66" s="272">
        <v>6</v>
      </c>
      <c r="F66" s="272">
        <v>0</v>
      </c>
      <c r="G66" s="272">
        <v>0</v>
      </c>
      <c r="H66" s="272">
        <f>PRODUCT(E66,F66)</f>
        <v>0</v>
      </c>
      <c r="I66" s="272">
        <f>PRODUCT(E66,G66)</f>
        <v>0</v>
      </c>
      <c r="J66" s="278">
        <f>SUM(H66:I66)</f>
        <v>0</v>
      </c>
    </row>
    <row r="67" spans="2:10" ht="12">
      <c r="B67" s="274" t="s">
        <v>510</v>
      </c>
      <c r="C67" s="272"/>
      <c r="D67" s="272" t="s">
        <v>509</v>
      </c>
      <c r="E67" s="272">
        <v>6</v>
      </c>
      <c r="F67" s="272">
        <v>0</v>
      </c>
      <c r="G67" s="272">
        <v>0</v>
      </c>
      <c r="H67" s="272">
        <f>PRODUCT(E67,F67)</f>
        <v>0</v>
      </c>
      <c r="I67" s="272">
        <f>PRODUCT(E67,G67)</f>
        <v>0</v>
      </c>
      <c r="J67" s="278">
        <f>SUM(H67:I67)</f>
        <v>0</v>
      </c>
    </row>
    <row r="68" spans="2:10" ht="12">
      <c r="B68" s="274" t="s">
        <v>508</v>
      </c>
      <c r="C68" s="272"/>
      <c r="D68" s="272"/>
      <c r="E68" s="272"/>
      <c r="F68" s="272"/>
      <c r="G68" s="272"/>
      <c r="H68" s="272"/>
      <c r="I68" s="272"/>
      <c r="J68" s="281">
        <f>SUM(J65:J67)</f>
        <v>0</v>
      </c>
    </row>
    <row r="69" spans="2:10" ht="12">
      <c r="B69" s="274"/>
      <c r="C69" s="272"/>
      <c r="D69" s="272"/>
      <c r="E69" s="272"/>
      <c r="F69" s="272"/>
      <c r="G69" s="272"/>
      <c r="H69" s="272"/>
      <c r="I69" s="272"/>
      <c r="J69" s="281"/>
    </row>
    <row r="70" spans="2:10" ht="12">
      <c r="B70" s="280" t="s">
        <v>507</v>
      </c>
      <c r="C70" s="272" t="s">
        <v>506</v>
      </c>
      <c r="D70" s="272" t="s">
        <v>504</v>
      </c>
      <c r="E70" s="272">
        <v>3</v>
      </c>
      <c r="F70" s="272">
        <v>0</v>
      </c>
      <c r="G70" s="272">
        <v>0</v>
      </c>
      <c r="H70" s="272">
        <f>PRODUCT(E70,F70)</f>
        <v>0</v>
      </c>
      <c r="I70" s="272">
        <f>PRODUCT(E70,G70)</f>
        <v>0</v>
      </c>
      <c r="J70" s="281">
        <f>SUM(H70:I70)</f>
        <v>0</v>
      </c>
    </row>
    <row r="71" spans="2:10" ht="12">
      <c r="B71" s="280" t="s">
        <v>505</v>
      </c>
      <c r="C71" s="272"/>
      <c r="D71" s="272" t="s">
        <v>504</v>
      </c>
      <c r="E71" s="272">
        <v>6</v>
      </c>
      <c r="F71" s="272">
        <v>0</v>
      </c>
      <c r="G71" s="272">
        <v>0</v>
      </c>
      <c r="H71" s="272">
        <f>PRODUCT(E71,F71)</f>
        <v>0</v>
      </c>
      <c r="I71" s="272">
        <f>PRODUCT(E71,G71)</f>
        <v>0</v>
      </c>
      <c r="J71" s="281">
        <f>SUM(H71:I71)</f>
        <v>0</v>
      </c>
    </row>
    <row r="72" spans="2:10" ht="12">
      <c r="B72" s="282"/>
      <c r="C72" s="272"/>
      <c r="D72" s="272"/>
      <c r="E72" s="272"/>
      <c r="F72" s="272"/>
      <c r="G72" s="272"/>
      <c r="H72" s="272"/>
      <c r="I72" s="272"/>
      <c r="J72" s="281"/>
    </row>
    <row r="73" spans="2:10" ht="12">
      <c r="B73" s="282"/>
      <c r="C73" s="272"/>
      <c r="D73" s="272"/>
      <c r="E73" s="272"/>
      <c r="F73" s="272"/>
      <c r="G73" s="272"/>
      <c r="H73" s="272"/>
      <c r="I73" s="272"/>
      <c r="J73" s="281"/>
    </row>
    <row r="74" spans="2:10" ht="12">
      <c r="B74" s="282"/>
      <c r="C74" s="272"/>
      <c r="D74" s="272"/>
      <c r="E74" s="272"/>
      <c r="F74" s="272"/>
      <c r="G74" s="272"/>
      <c r="H74" s="272"/>
      <c r="I74" s="272"/>
      <c r="J74" s="281"/>
    </row>
    <row r="75" spans="2:10" ht="12">
      <c r="B75" s="282"/>
      <c r="C75" s="272"/>
      <c r="D75" s="272"/>
      <c r="E75" s="272"/>
      <c r="F75" s="272"/>
      <c r="G75" s="272"/>
      <c r="H75" s="272"/>
      <c r="I75" s="272"/>
      <c r="J75" s="281"/>
    </row>
    <row r="76" spans="2:10" ht="12">
      <c r="B76" s="280" t="s">
        <v>503</v>
      </c>
      <c r="C76" s="272"/>
      <c r="D76" s="272"/>
      <c r="E76" s="272"/>
      <c r="F76" s="272"/>
      <c r="G76" s="272"/>
      <c r="H76" s="272"/>
      <c r="I76" s="272"/>
      <c r="J76" s="278"/>
    </row>
    <row r="77" spans="2:10" ht="12">
      <c r="B77" s="274"/>
      <c r="C77" s="272" t="s">
        <v>502</v>
      </c>
      <c r="D77" s="272"/>
      <c r="E77" s="272"/>
      <c r="F77" s="272"/>
      <c r="G77" s="272"/>
      <c r="H77" s="272"/>
      <c r="I77" s="272"/>
      <c r="J77" s="279">
        <f>SUM(J15:J17)</f>
        <v>0</v>
      </c>
    </row>
    <row r="78" spans="2:10" ht="12">
      <c r="B78" s="274"/>
      <c r="C78" s="272" t="s">
        <v>501</v>
      </c>
      <c r="D78" s="272"/>
      <c r="E78" s="272"/>
      <c r="F78" s="272"/>
      <c r="G78" s="272"/>
      <c r="H78" s="272"/>
      <c r="I78" s="272"/>
      <c r="J78" s="279">
        <f>SUM(J21:J21)</f>
        <v>0</v>
      </c>
    </row>
    <row r="79" spans="2:10" ht="12">
      <c r="B79" s="274"/>
      <c r="C79" s="272" t="s">
        <v>500</v>
      </c>
      <c r="D79" s="272"/>
      <c r="E79" s="272"/>
      <c r="F79" s="272"/>
      <c r="G79" s="272"/>
      <c r="H79" s="272"/>
      <c r="I79" s="272"/>
      <c r="J79" s="279">
        <f>SUM(J32:J33)</f>
        <v>0</v>
      </c>
    </row>
    <row r="80" spans="2:10" ht="12">
      <c r="B80" s="274"/>
      <c r="C80" s="272" t="s">
        <v>499</v>
      </c>
      <c r="D80" s="272"/>
      <c r="E80" s="272"/>
      <c r="F80" s="272"/>
      <c r="G80" s="272"/>
      <c r="H80" s="272"/>
      <c r="I80" s="272"/>
      <c r="J80" s="279">
        <f>SUM(J37:J44)</f>
        <v>0</v>
      </c>
    </row>
    <row r="81" spans="2:10" ht="12">
      <c r="B81" s="274"/>
      <c r="C81" s="272" t="s">
        <v>498</v>
      </c>
      <c r="D81" s="272"/>
      <c r="E81" s="272"/>
      <c r="F81" s="272"/>
      <c r="G81" s="272"/>
      <c r="H81" s="272"/>
      <c r="I81" s="272"/>
      <c r="J81" s="278">
        <f>SUM(J48:J55)</f>
        <v>0</v>
      </c>
    </row>
    <row r="82" spans="2:10" ht="12">
      <c r="B82" s="274"/>
      <c r="C82" s="272" t="s">
        <v>497</v>
      </c>
      <c r="D82" s="272"/>
      <c r="E82" s="272"/>
      <c r="F82" s="272"/>
      <c r="G82" s="272"/>
      <c r="H82" s="272"/>
      <c r="I82" s="272"/>
      <c r="J82" s="278">
        <f>SUM(J59:J61)</f>
        <v>0</v>
      </c>
    </row>
    <row r="83" spans="2:10" ht="12">
      <c r="B83" s="274"/>
      <c r="C83" s="272" t="s">
        <v>496</v>
      </c>
      <c r="D83" s="272"/>
      <c r="E83" s="272"/>
      <c r="F83" s="272"/>
      <c r="G83" s="272"/>
      <c r="H83" s="272"/>
      <c r="I83" s="272"/>
      <c r="J83" s="278">
        <f>SUM(J65:J67)</f>
        <v>0</v>
      </c>
    </row>
    <row r="84" spans="2:10" ht="12">
      <c r="B84" s="274"/>
      <c r="C84" s="272" t="s">
        <v>495</v>
      </c>
      <c r="D84" s="272"/>
      <c r="E84" s="272"/>
      <c r="F84" s="272"/>
      <c r="G84" s="272"/>
      <c r="H84" s="272"/>
      <c r="I84" s="272"/>
      <c r="J84" s="278">
        <f>SUM(H70:I70)</f>
        <v>0</v>
      </c>
    </row>
    <row r="85" spans="2:10" ht="12">
      <c r="B85" s="274"/>
      <c r="C85" s="272" t="s">
        <v>494</v>
      </c>
      <c r="D85" s="272"/>
      <c r="E85" s="272"/>
      <c r="F85" s="272"/>
      <c r="G85" s="272"/>
      <c r="H85" s="272"/>
      <c r="I85" s="272"/>
      <c r="J85" s="278">
        <f>SUM(H71:I71)</f>
        <v>0</v>
      </c>
    </row>
    <row r="86" spans="2:10" ht="13.5" thickBot="1">
      <c r="B86" s="270"/>
      <c r="C86" s="268" t="s">
        <v>493</v>
      </c>
      <c r="D86" s="268"/>
      <c r="E86" s="268"/>
      <c r="F86" s="268"/>
      <c r="G86" s="268"/>
      <c r="H86" s="268"/>
      <c r="I86" s="268"/>
      <c r="J86" s="267">
        <f>SUM(J77:J85)</f>
        <v>0</v>
      </c>
    </row>
    <row r="87" spans="2:10" ht="12">
      <c r="B87" s="277"/>
      <c r="C87" s="276"/>
      <c r="D87" s="276"/>
      <c r="E87" s="276"/>
      <c r="F87" s="276"/>
      <c r="G87" s="276"/>
      <c r="H87" s="276"/>
      <c r="I87" s="276"/>
      <c r="J87" s="275"/>
    </row>
    <row r="88" spans="2:10" ht="12">
      <c r="B88" s="274"/>
      <c r="C88" s="273" t="s">
        <v>492</v>
      </c>
      <c r="D88" s="272"/>
      <c r="E88" s="272"/>
      <c r="F88" s="272"/>
      <c r="G88" s="272"/>
      <c r="H88" s="272"/>
      <c r="I88" s="272"/>
      <c r="J88" s="271">
        <f>SUM(J86:J86)</f>
        <v>0</v>
      </c>
    </row>
    <row r="89" spans="2:10" ht="13.5" thickBot="1">
      <c r="B89" s="270"/>
      <c r="C89" s="268"/>
      <c r="D89" s="269"/>
      <c r="E89" s="268"/>
      <c r="F89" s="268"/>
      <c r="G89" s="268"/>
      <c r="H89" s="268"/>
      <c r="I89" s="268"/>
      <c r="J89" s="267"/>
    </row>
  </sheetData>
  <printOptions/>
  <pageMargins left="0.9847222222222223" right="0.9847222222222223" top="0.9847222222222223" bottom="0.9847222222222223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DESKTOP-473U3HR\Michal</dc:creator>
  <cp:keywords/>
  <dc:description/>
  <cp:lastModifiedBy>Mareš, Miroslav</cp:lastModifiedBy>
  <dcterms:created xsi:type="dcterms:W3CDTF">2019-07-12T11:46:44Z</dcterms:created>
  <dcterms:modified xsi:type="dcterms:W3CDTF">2020-02-27T13:11:47Z</dcterms:modified>
  <cp:category/>
  <cp:version/>
  <cp:contentType/>
  <cp:contentStatus/>
</cp:coreProperties>
</file>