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Michal\Documents\Rozpočty\2019\191211 - DDM, pavilon C\3. verze\"/>
    </mc:Choice>
  </mc:AlternateContent>
  <xr:revisionPtr revIDLastSave="0" documentId="13_ncr:1_{E5F4DAC7-D4D7-4A43-A7DC-78CC5ED10C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01 - Stavební část" sheetId="2" r:id="rId2"/>
    <sheet name="Rekapitulace El" sheetId="8" r:id="rId3"/>
    <sheet name="Rozpočet El" sheetId="9" r:id="rId4"/>
  </sheets>
  <externalReferences>
    <externalReference r:id="rId5"/>
  </externalReferences>
  <definedNames>
    <definedName name="_xlnm._FilterDatabase" localSheetId="1" hidden="1">'01 - Stavební část'!$C$123:$K$196</definedName>
    <definedName name="_xlnm.Print_Titles" localSheetId="1">'01 - Stavební část'!$123:$123</definedName>
    <definedName name="_xlnm.Print_Titles" localSheetId="0">'Rekapitulace stavby'!$92:$92</definedName>
    <definedName name="_xlnm.Print_Area" localSheetId="1">'01 - Stavební část'!$C$4:$J$76,'01 - Stavební část'!$C$82:$J$105,'01 - Stavební část'!$C$111:$K$196</definedName>
    <definedName name="_xlnm.Print_Area" localSheetId="0">'Rekapitulace stavby'!$D$4:$AO$76,'Rekapitulace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9" l="1"/>
  <c r="G3" i="9"/>
  <c r="H3" i="9"/>
  <c r="I3" i="9"/>
  <c r="E4" i="9"/>
  <c r="I4" i="9" s="1"/>
  <c r="G4" i="9"/>
  <c r="H4" i="9"/>
  <c r="E5" i="9"/>
  <c r="G5" i="9"/>
  <c r="H5" i="9"/>
  <c r="I5" i="9"/>
  <c r="E6" i="9"/>
  <c r="G6" i="9"/>
  <c r="H6" i="9"/>
  <c r="I6" i="9"/>
  <c r="E7" i="9"/>
  <c r="I7" i="9" s="1"/>
  <c r="G7" i="9"/>
  <c r="H7" i="9"/>
  <c r="E8" i="9"/>
  <c r="G8" i="9"/>
  <c r="H8" i="9"/>
  <c r="I8" i="9"/>
  <c r="E9" i="9"/>
  <c r="I9" i="9" s="1"/>
  <c r="G9" i="9"/>
  <c r="H9" i="9"/>
  <c r="E10" i="9"/>
  <c r="I10" i="9" s="1"/>
  <c r="G10" i="9"/>
  <c r="H10" i="9"/>
  <c r="E11" i="9"/>
  <c r="G11" i="9"/>
  <c r="H11" i="9"/>
  <c r="I11" i="9"/>
  <c r="E12" i="9"/>
  <c r="G12" i="9"/>
  <c r="H12" i="9"/>
  <c r="I12" i="9"/>
  <c r="E13" i="9"/>
  <c r="I13" i="9" s="1"/>
  <c r="G13" i="9"/>
  <c r="H13" i="9"/>
  <c r="E14" i="9"/>
  <c r="G14" i="9"/>
  <c r="H14" i="9"/>
  <c r="I14" i="9"/>
  <c r="E15" i="9"/>
  <c r="G15" i="9"/>
  <c r="H15" i="9"/>
  <c r="I15" i="9"/>
  <c r="E16" i="9"/>
  <c r="I16" i="9" s="1"/>
  <c r="G16" i="9"/>
  <c r="H16" i="9"/>
  <c r="E17" i="9"/>
  <c r="G17" i="9"/>
  <c r="H17" i="9"/>
  <c r="I17" i="9"/>
  <c r="E18" i="9"/>
  <c r="G18" i="9"/>
  <c r="H18" i="9"/>
  <c r="I18" i="9"/>
  <c r="E19" i="9"/>
  <c r="I19" i="9" s="1"/>
  <c r="G19" i="9"/>
  <c r="H19" i="9"/>
  <c r="E20" i="9"/>
  <c r="G20" i="9"/>
  <c r="H20" i="9"/>
  <c r="I20" i="9"/>
  <c r="E22" i="9"/>
  <c r="G22" i="9"/>
  <c r="H22" i="9"/>
  <c r="I22" i="9"/>
  <c r="E23" i="9"/>
  <c r="I23" i="9" s="1"/>
  <c r="G23" i="9"/>
  <c r="H23" i="9"/>
  <c r="E24" i="9"/>
  <c r="G24" i="9"/>
  <c r="H24" i="9"/>
  <c r="I24" i="9"/>
  <c r="E25" i="9"/>
  <c r="G25" i="9"/>
  <c r="H25" i="9"/>
  <c r="I25" i="9"/>
  <c r="G26" i="9"/>
  <c r="C32" i="8" s="1"/>
  <c r="H27" i="9"/>
  <c r="I27" i="9"/>
  <c r="E29" i="9"/>
  <c r="I29" i="9" s="1"/>
  <c r="I30" i="9" s="1"/>
  <c r="G29" i="9"/>
  <c r="G30" i="9" s="1"/>
  <c r="H29" i="9"/>
  <c r="H31" i="9"/>
  <c r="I31" i="9"/>
  <c r="E36" i="9"/>
  <c r="G36" i="9"/>
  <c r="H36" i="9"/>
  <c r="I36" i="9"/>
  <c r="E38" i="9"/>
  <c r="L1" i="9" s="1"/>
  <c r="E119" i="9" s="1"/>
  <c r="I119" i="9" s="1"/>
  <c r="G38" i="9"/>
  <c r="G52" i="9" s="1"/>
  <c r="C36" i="8" s="1"/>
  <c r="H38" i="9"/>
  <c r="E39" i="9"/>
  <c r="G39" i="9"/>
  <c r="H39" i="9"/>
  <c r="I39" i="9"/>
  <c r="E40" i="9"/>
  <c r="G40" i="9"/>
  <c r="H40" i="9"/>
  <c r="I40" i="9"/>
  <c r="E41" i="9"/>
  <c r="I41" i="9" s="1"/>
  <c r="G41" i="9"/>
  <c r="H41" i="9"/>
  <c r="E42" i="9"/>
  <c r="G42" i="9"/>
  <c r="H42" i="9"/>
  <c r="I42" i="9"/>
  <c r="E43" i="9"/>
  <c r="G43" i="9"/>
  <c r="H43" i="9"/>
  <c r="I43" i="9"/>
  <c r="E44" i="9"/>
  <c r="I44" i="9" s="1"/>
  <c r="G44" i="9"/>
  <c r="H44" i="9"/>
  <c r="E46" i="9"/>
  <c r="G46" i="9"/>
  <c r="H46" i="9"/>
  <c r="I46" i="9"/>
  <c r="E48" i="9"/>
  <c r="G48" i="9"/>
  <c r="H48" i="9"/>
  <c r="I48" i="9"/>
  <c r="E49" i="9"/>
  <c r="I49" i="9" s="1"/>
  <c r="G49" i="9"/>
  <c r="H49" i="9"/>
  <c r="E50" i="9"/>
  <c r="G50" i="9"/>
  <c r="H50" i="9"/>
  <c r="I50" i="9"/>
  <c r="H51" i="9"/>
  <c r="I51" i="9"/>
  <c r="H53" i="9"/>
  <c r="I53" i="9"/>
  <c r="E55" i="9"/>
  <c r="G55" i="9"/>
  <c r="H55" i="9"/>
  <c r="I55" i="9"/>
  <c r="E56" i="9"/>
  <c r="E58" i="9" s="1"/>
  <c r="B37" i="8" s="1"/>
  <c r="G56" i="9"/>
  <c r="H56" i="9"/>
  <c r="E57" i="9"/>
  <c r="I57" i="9" s="1"/>
  <c r="G57" i="9"/>
  <c r="G58" i="9" s="1"/>
  <c r="C37" i="8" s="1"/>
  <c r="H57" i="9"/>
  <c r="H59" i="9"/>
  <c r="I59" i="9"/>
  <c r="E62" i="9"/>
  <c r="G62" i="9"/>
  <c r="H62" i="9"/>
  <c r="I62" i="9"/>
  <c r="E63" i="9"/>
  <c r="E81" i="9" s="1"/>
  <c r="B38" i="8" s="1"/>
  <c r="G63" i="9"/>
  <c r="G81" i="9" s="1"/>
  <c r="C38" i="8" s="1"/>
  <c r="H63" i="9"/>
  <c r="E64" i="9"/>
  <c r="G64" i="9"/>
  <c r="H64" i="9"/>
  <c r="I64" i="9"/>
  <c r="E65" i="9"/>
  <c r="G65" i="9"/>
  <c r="H65" i="9"/>
  <c r="I65" i="9"/>
  <c r="E66" i="9"/>
  <c r="I66" i="9" s="1"/>
  <c r="G66" i="9"/>
  <c r="H66" i="9"/>
  <c r="E68" i="9"/>
  <c r="G68" i="9"/>
  <c r="H68" i="9"/>
  <c r="I68" i="9"/>
  <c r="E69" i="9"/>
  <c r="G69" i="9"/>
  <c r="H69" i="9"/>
  <c r="I69" i="9"/>
  <c r="E71" i="9"/>
  <c r="I71" i="9" s="1"/>
  <c r="G71" i="9"/>
  <c r="H71" i="9"/>
  <c r="E73" i="9"/>
  <c r="G73" i="9"/>
  <c r="H73" i="9"/>
  <c r="I73" i="9"/>
  <c r="E74" i="9"/>
  <c r="G74" i="9"/>
  <c r="H74" i="9"/>
  <c r="I74" i="9"/>
  <c r="E76" i="9"/>
  <c r="I76" i="9" s="1"/>
  <c r="G76" i="9"/>
  <c r="H76" i="9"/>
  <c r="E77" i="9"/>
  <c r="G77" i="9"/>
  <c r="H77" i="9"/>
  <c r="I77" i="9"/>
  <c r="E78" i="9"/>
  <c r="G78" i="9"/>
  <c r="H78" i="9"/>
  <c r="I78" i="9"/>
  <c r="E79" i="9"/>
  <c r="I79" i="9" s="1"/>
  <c r="G79" i="9"/>
  <c r="H79" i="9"/>
  <c r="E80" i="9"/>
  <c r="G80" i="9"/>
  <c r="H80" i="9"/>
  <c r="I80" i="9"/>
  <c r="H82" i="9"/>
  <c r="I82" i="9"/>
  <c r="E84" i="9"/>
  <c r="E88" i="9" s="1"/>
  <c r="B39" i="8" s="1"/>
  <c r="G84" i="9"/>
  <c r="H84" i="9"/>
  <c r="E85" i="9"/>
  <c r="I85" i="9" s="1"/>
  <c r="G85" i="9"/>
  <c r="H85" i="9"/>
  <c r="E86" i="9"/>
  <c r="G86" i="9"/>
  <c r="H86" i="9"/>
  <c r="I86" i="9"/>
  <c r="E87" i="9"/>
  <c r="I87" i="9" s="1"/>
  <c r="G87" i="9"/>
  <c r="H87" i="9"/>
  <c r="G88" i="9"/>
  <c r="C39" i="8" s="1"/>
  <c r="H89" i="9"/>
  <c r="I89" i="9"/>
  <c r="E91" i="9"/>
  <c r="E101" i="9" s="1"/>
  <c r="B40" i="8" s="1"/>
  <c r="G91" i="9"/>
  <c r="G101" i="9" s="1"/>
  <c r="C40" i="8" s="1"/>
  <c r="H91" i="9"/>
  <c r="I91" i="9"/>
  <c r="I101" i="9" s="1"/>
  <c r="E93" i="9"/>
  <c r="G93" i="9"/>
  <c r="H93" i="9"/>
  <c r="I93" i="9"/>
  <c r="E96" i="9"/>
  <c r="I96" i="9" s="1"/>
  <c r="G96" i="9"/>
  <c r="H96" i="9"/>
  <c r="E97" i="9"/>
  <c r="G97" i="9"/>
  <c r="H97" i="9"/>
  <c r="I97" i="9"/>
  <c r="E98" i="9"/>
  <c r="G98" i="9"/>
  <c r="H98" i="9"/>
  <c r="I98" i="9"/>
  <c r="E99" i="9"/>
  <c r="I99" i="9" s="1"/>
  <c r="G99" i="9"/>
  <c r="H99" i="9"/>
  <c r="E100" i="9"/>
  <c r="G100" i="9"/>
  <c r="H100" i="9"/>
  <c r="I100" i="9"/>
  <c r="H103" i="9"/>
  <c r="I103" i="9"/>
  <c r="E105" i="9"/>
  <c r="E106" i="9" s="1"/>
  <c r="B41" i="8" s="1"/>
  <c r="G105" i="9"/>
  <c r="G106" i="9" s="1"/>
  <c r="C41" i="8" s="1"/>
  <c r="H105" i="9"/>
  <c r="I105" i="9"/>
  <c r="I106" i="9" s="1"/>
  <c r="H107" i="9"/>
  <c r="I107" i="9"/>
  <c r="E109" i="9"/>
  <c r="I109" i="9" s="1"/>
  <c r="I111" i="9" s="1"/>
  <c r="G109" i="9"/>
  <c r="H109" i="9"/>
  <c r="H110" i="9"/>
  <c r="I110" i="9"/>
  <c r="E111" i="9"/>
  <c r="B42" i="8" s="1"/>
  <c r="G111" i="9"/>
  <c r="H112" i="9"/>
  <c r="I112" i="9"/>
  <c r="E114" i="9"/>
  <c r="I114" i="9" s="1"/>
  <c r="I118" i="9" s="1"/>
  <c r="G114" i="9"/>
  <c r="G118" i="9" s="1"/>
  <c r="C43" i="8" s="1"/>
  <c r="H114" i="9"/>
  <c r="E115" i="9"/>
  <c r="G115" i="9"/>
  <c r="H115" i="9"/>
  <c r="I115" i="9"/>
  <c r="E116" i="9"/>
  <c r="G116" i="9"/>
  <c r="H116" i="9"/>
  <c r="I116" i="9"/>
  <c r="E117" i="9"/>
  <c r="I117" i="9" s="1"/>
  <c r="G117" i="9"/>
  <c r="H117" i="9"/>
  <c r="H119" i="9"/>
  <c r="H121" i="9"/>
  <c r="I121" i="9"/>
  <c r="H122" i="9"/>
  <c r="I122" i="9"/>
  <c r="H123" i="9"/>
  <c r="I123" i="9"/>
  <c r="H124" i="9"/>
  <c r="I124" i="9"/>
  <c r="H125" i="9"/>
  <c r="I125" i="9"/>
  <c r="H126" i="9"/>
  <c r="I126" i="9"/>
  <c r="C9" i="8"/>
  <c r="C10" i="8"/>
  <c r="C11" i="8"/>
  <c r="B26" i="8"/>
  <c r="C26" i="8" s="1"/>
  <c r="C42" i="8"/>
  <c r="E26" i="9" l="1"/>
  <c r="B32" i="8" s="1"/>
  <c r="I26" i="9"/>
  <c r="C33" i="8"/>
  <c r="G102" i="9"/>
  <c r="C35" i="8" s="1"/>
  <c r="E102" i="9"/>
  <c r="B35" i="8" s="1"/>
  <c r="E120" i="9"/>
  <c r="E118" i="9"/>
  <c r="B43" i="8" s="1"/>
  <c r="I84" i="9"/>
  <c r="I88" i="9" s="1"/>
  <c r="I56" i="9"/>
  <c r="I58" i="9" s="1"/>
  <c r="E52" i="9"/>
  <c r="B36" i="8" s="1"/>
  <c r="G120" i="9"/>
  <c r="C34" i="8" s="1"/>
  <c r="I63" i="9"/>
  <c r="I81" i="9" s="1"/>
  <c r="I38" i="9"/>
  <c r="E30" i="9"/>
  <c r="C6" i="8" l="1"/>
  <c r="I120" i="9"/>
  <c r="I102" i="9"/>
  <c r="I52" i="9"/>
  <c r="B3" i="8"/>
  <c r="B33" i="8"/>
  <c r="C5" i="8"/>
  <c r="C8" i="8" s="1"/>
  <c r="B34" i="8"/>
  <c r="AY96" i="1"/>
  <c r="AX96" i="1"/>
  <c r="BB96" i="1"/>
  <c r="AU96" i="1"/>
  <c r="J37" i="2"/>
  <c r="J36" i="2"/>
  <c r="AY95" i="1" s="1"/>
  <c r="J35" i="2"/>
  <c r="AX95" i="1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T159" i="2" s="1"/>
  <c r="R160" i="2"/>
  <c r="R159" i="2" s="1"/>
  <c r="P160" i="2"/>
  <c r="P159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37" i="2"/>
  <c r="BH137" i="2"/>
  <c r="BG137" i="2"/>
  <c r="BF137" i="2"/>
  <c r="T137" i="2"/>
  <c r="R137" i="2"/>
  <c r="P137" i="2"/>
  <c r="BI131" i="2"/>
  <c r="BH131" i="2"/>
  <c r="BG131" i="2"/>
  <c r="BF131" i="2"/>
  <c r="T131" i="2"/>
  <c r="R131" i="2"/>
  <c r="P131" i="2"/>
  <c r="BI127" i="2"/>
  <c r="BH127" i="2"/>
  <c r="BG127" i="2"/>
  <c r="BF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 s="1"/>
  <c r="J17" i="2"/>
  <c r="J12" i="2"/>
  <c r="J89" i="2" s="1"/>
  <c r="E7" i="2"/>
  <c r="E114" i="2"/>
  <c r="L90" i="1"/>
  <c r="AM89" i="1"/>
  <c r="L89" i="1"/>
  <c r="AM87" i="1"/>
  <c r="L87" i="1"/>
  <c r="L85" i="1"/>
  <c r="L84" i="1"/>
  <c r="J172" i="2"/>
  <c r="J170" i="2"/>
  <c r="BK163" i="2"/>
  <c r="J154" i="2"/>
  <c r="BK137" i="2"/>
  <c r="BK127" i="2"/>
  <c r="J194" i="2"/>
  <c r="BK192" i="2"/>
  <c r="BK191" i="2"/>
  <c r="J163" i="2"/>
  <c r="J160" i="2"/>
  <c r="J156" i="2"/>
  <c r="J155" i="2"/>
  <c r="BK154" i="2"/>
  <c r="J153" i="2"/>
  <c r="BK149" i="2"/>
  <c r="J137" i="2"/>
  <c r="AS94" i="1"/>
  <c r="BK195" i="2"/>
  <c r="BK194" i="2"/>
  <c r="BK170" i="2"/>
  <c r="BK158" i="2"/>
  <c r="BK153" i="2"/>
  <c r="BK151" i="2"/>
  <c r="BK131" i="2"/>
  <c r="J195" i="2"/>
  <c r="J158" i="2"/>
  <c r="BK156" i="2"/>
  <c r="BK155" i="2"/>
  <c r="BK147" i="2"/>
  <c r="BK146" i="2"/>
  <c r="J144" i="2"/>
  <c r="J131" i="2"/>
  <c r="J191" i="2"/>
  <c r="BK172" i="2"/>
  <c r="J151" i="2"/>
  <c r="J149" i="2"/>
  <c r="J146" i="2"/>
  <c r="J192" i="2"/>
  <c r="BK160" i="2"/>
  <c r="J147" i="2"/>
  <c r="BK144" i="2"/>
  <c r="J127" i="2"/>
  <c r="BD96" i="1"/>
  <c r="BC96" i="1"/>
  <c r="B4" i="8" l="1"/>
  <c r="B7" i="8" s="1"/>
  <c r="C4" i="8"/>
  <c r="C7" i="8" s="1"/>
  <c r="C12" i="8" s="1"/>
  <c r="AW96" i="1"/>
  <c r="BK126" i="2"/>
  <c r="J126" i="2"/>
  <c r="J98" i="2" s="1"/>
  <c r="P145" i="2"/>
  <c r="P152" i="2"/>
  <c r="BK171" i="2"/>
  <c r="J171" i="2" s="1"/>
  <c r="J104" i="2" s="1"/>
  <c r="R145" i="2"/>
  <c r="R125" i="2" s="1"/>
  <c r="R124" i="2" s="1"/>
  <c r="R171" i="2"/>
  <c r="BK145" i="2"/>
  <c r="J145" i="2" s="1"/>
  <c r="J99" i="2" s="1"/>
  <c r="T152" i="2"/>
  <c r="P162" i="2"/>
  <c r="T162" i="2"/>
  <c r="T126" i="2"/>
  <c r="R152" i="2"/>
  <c r="BK162" i="2"/>
  <c r="J162" i="2"/>
  <c r="J103" i="2" s="1"/>
  <c r="R162" i="2"/>
  <c r="R161" i="2"/>
  <c r="P126" i="2"/>
  <c r="P125" i="2" s="1"/>
  <c r="BK152" i="2"/>
  <c r="J152" i="2" s="1"/>
  <c r="J100" i="2" s="1"/>
  <c r="T171" i="2"/>
  <c r="R126" i="2"/>
  <c r="T145" i="2"/>
  <c r="P171" i="2"/>
  <c r="E85" i="2"/>
  <c r="BE131" i="2"/>
  <c r="BE146" i="2"/>
  <c r="BE170" i="2"/>
  <c r="BE172" i="2"/>
  <c r="BE191" i="2"/>
  <c r="BE137" i="2"/>
  <c r="BE144" i="2"/>
  <c r="BE154" i="2"/>
  <c r="BE155" i="2"/>
  <c r="BE156" i="2"/>
  <c r="BE158" i="2"/>
  <c r="BE194" i="2"/>
  <c r="BE127" i="2"/>
  <c r="BE160" i="2"/>
  <c r="J118" i="2"/>
  <c r="BE163" i="2"/>
  <c r="BK159" i="2"/>
  <c r="J159" i="2"/>
  <c r="J101" i="2" s="1"/>
  <c r="F92" i="2"/>
  <c r="BE147" i="2"/>
  <c r="BE151" i="2"/>
  <c r="BE195" i="2"/>
  <c r="BE149" i="2"/>
  <c r="BE153" i="2"/>
  <c r="BE192" i="2"/>
  <c r="BA96" i="1"/>
  <c r="F37" i="2"/>
  <c r="BD95" i="1" s="1"/>
  <c r="BD94" i="1" s="1"/>
  <c r="W33" i="1" s="1"/>
  <c r="F35" i="2"/>
  <c r="BB95" i="1" s="1"/>
  <c r="BB94" i="1" s="1"/>
  <c r="W31" i="1" s="1"/>
  <c r="F36" i="2"/>
  <c r="BC95" i="1"/>
  <c r="BC94" i="1" s="1"/>
  <c r="W32" i="1" s="1"/>
  <c r="J34" i="2"/>
  <c r="AW95" i="1"/>
  <c r="F34" i="2"/>
  <c r="BA95" i="1"/>
  <c r="AZ96" i="1"/>
  <c r="B12" i="8" l="1"/>
  <c r="C15" i="8"/>
  <c r="C19" i="8"/>
  <c r="C20" i="8"/>
  <c r="T161" i="2"/>
  <c r="P161" i="2"/>
  <c r="P124" i="2"/>
  <c r="AU95" i="1"/>
  <c r="AU94" i="1" s="1"/>
  <c r="T125" i="2"/>
  <c r="T124" i="2"/>
  <c r="BK125" i="2"/>
  <c r="J125" i="2"/>
  <c r="J97" i="2"/>
  <c r="BK161" i="2"/>
  <c r="J161" i="2" s="1"/>
  <c r="J102" i="2" s="1"/>
  <c r="AV96" i="1"/>
  <c r="AT96" i="1" s="1"/>
  <c r="AX94" i="1"/>
  <c r="AY94" i="1"/>
  <c r="F33" i="2"/>
  <c r="AZ95" i="1" s="1"/>
  <c r="AZ94" i="1" s="1"/>
  <c r="AV94" i="1" s="1"/>
  <c r="BA94" i="1"/>
  <c r="J33" i="2"/>
  <c r="AV95" i="1" s="1"/>
  <c r="AT95" i="1" s="1"/>
  <c r="C21" i="8" l="1"/>
  <c r="C13" i="8"/>
  <c r="C14" i="8"/>
  <c r="BK124" i="2"/>
  <c r="J124" i="2" s="1"/>
  <c r="J96" i="2" s="1"/>
  <c r="AW94" i="1"/>
  <c r="C16" i="8" l="1"/>
  <c r="C22" i="8" s="1"/>
  <c r="C24" i="8" s="1"/>
  <c r="AG96" i="1" s="1"/>
  <c r="AN96" i="1" s="1"/>
  <c r="AT94" i="1"/>
  <c r="J30" i="2"/>
  <c r="AG95" i="1"/>
  <c r="AN95" i="1"/>
  <c r="AN94" i="1" l="1"/>
  <c r="C30" i="8"/>
  <c r="C29" i="8"/>
  <c r="B25" i="8"/>
  <c r="C25" i="8" s="1"/>
  <c r="C27" i="8" s="1"/>
  <c r="J39" i="2"/>
  <c r="AG94" i="1"/>
  <c r="AK26" i="1" l="1"/>
  <c r="W29" i="1" l="1"/>
  <c r="AK29" i="1" s="1"/>
  <c r="AK35" i="1" s="1"/>
</calcChain>
</file>

<file path=xl/sharedStrings.xml><?xml version="1.0" encoding="utf-8"?>
<sst xmlns="http://schemas.openxmlformats.org/spreadsheetml/2006/main" count="1331" uniqueCount="401">
  <si>
    <t>Export Komplet</t>
  </si>
  <si>
    <t/>
  </si>
  <si>
    <t>2.0</t>
  </si>
  <si>
    <t>ZAMOK</t>
  </si>
  <si>
    <t>False</t>
  </si>
  <si>
    <t>{1dabc0a8-e86f-42ac-a0cb-fa78c72db443}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</si>
  <si>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</si>
  <si>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</si>
  <si>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</si>
  <si>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</si>
  <si>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</si>
  <si>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</si>
  <si>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</si>
  <si>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</si>
  <si>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</si>
  <si>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</si>
  <si>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</si>
  <si>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DDM Sokolov - Oprava elektroinstalace, pavilon C - 2.NP</t>
  </si>
  <si>
    <t>KSO:</t>
  </si>
  <si>
    <t>CC-CZ:</t>
  </si>
  <si>
    <t>Místo:</t>
  </si>
  <si>
    <t>Sokolov, Spartakiádní 1937</t>
  </si>
  <si>
    <t>Datum:</t>
  </si>
  <si>
    <t>8. 1. 2020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</si>
  <si>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</si>
  <si>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</si>
  <si>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</si>
  <si>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</si>
  <si>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</si>
  <si>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</si>
  <si>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</si>
  <si>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František Kolář</t>
  </si>
  <si>
    <t>True</t>
  </si>
  <si>
    <t>Zpracovatel:</t>
  </si>
  <si>
    <t>Michal Kubelka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</si>
  <si>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</si>
  <si>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</si>
  <si>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</si>
  <si>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</si>
  <si>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</si>
  <si>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</si>
  <si>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</si>
  <si>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</si>
  <si>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</si>
  <si>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</si>
  <si>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</si>
  <si>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</si>
  <si>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</si>
  <si>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</si>
  <si>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</si>
  <si>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</si>
  <si>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</si>
  <si>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</si>
  <si>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</si>
  <si>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</si>
  <si>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</si>
  <si>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</si>
  <si>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</si>
  <si>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</si>
  <si>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</si>
  <si>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</si>
  <si>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</si>
  <si>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</si>
  <si>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</si>
  <si>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</si>
  <si>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</si>
  <si>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</si>
  <si>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</si>
  <si>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</si>
  <si>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</si>
  <si>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</si>
  <si>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</si>
  <si>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</si>
  <si>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</si>
  <si>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</si>
  <si>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</si>
  <si>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</si>
  <si>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</si>
  <si>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</si>
  <si>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</si>
  <si>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</si>
  <si>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</si>
  <si>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</si>
  <si>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</si>
  <si>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</si>
  <si>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{11519258-2e3d-43dc-8d33-52486f254b9f}</t>
  </si>
  <si>
    <t>2</t>
  </si>
  <si>
    <t>02</t>
  </si>
  <si>
    <t>Elektroinstalace</t>
  </si>
  <si>
    <t>{361f31b6-d53e-4f75-9c6c-7029e0e5f427}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</si>
  <si>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</si>
  <si>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</si>
  <si>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</si>
  <si>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</si>
  <si>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</si>
  <si>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</si>
  <si>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</si>
  <si>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</si>
  <si>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</si>
  <si>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</si>
  <si>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</si>
  <si>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</si>
  <si>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</si>
  <si>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</si>
  <si>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</si>
  <si>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</si>
  <si>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</si>
  <si>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</si>
  <si>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</si>
  <si>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</si>
  <si>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</si>
  <si>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</si>
  <si>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</si>
  <si>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</si>
  <si>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</si>
  <si>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</si>
  <si>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</si>
  <si>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</si>
  <si>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</si>
  <si>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</si>
  <si>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</si>
  <si>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</si>
  <si>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</si>
  <si>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</si>
  <si>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</si>
  <si>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629991011</t>
  </si>
  <si>
    <t>Zakrytí výplní otvorů a svislých ploch fólií přilepenou lepící páskou</t>
  </si>
  <si>
    <t>m2</t>
  </si>
  <si>
    <t>CS ÚRS 2019 02</t>
  </si>
  <si>
    <t>4</t>
  </si>
  <si>
    <t>1487243267</t>
  </si>
  <si>
    <t>VV</t>
  </si>
  <si>
    <t>(2,36*2)*6</t>
  </si>
  <si>
    <t>(0,83*2)*4</t>
  </si>
  <si>
    <t>Součet</t>
  </si>
  <si>
    <t>619991001</t>
  </si>
  <si>
    <t>Zakrytí podlah fólií přilepenou lepící páskou - v případě koberců možno srolovat a zpětně natáhnout</t>
  </si>
  <si>
    <t>-170530080</t>
  </si>
  <si>
    <t>10,46*6,35</t>
  </si>
  <si>
    <t>10,46*6,36</t>
  </si>
  <si>
    <t>7,18*4,08</t>
  </si>
  <si>
    <t>4,07*2,82</t>
  </si>
  <si>
    <t>3</t>
  </si>
  <si>
    <t>612321141</t>
  </si>
  <si>
    <t>Vápenocementová omítka štuková dvouvrstvá vnitřních stěn nanášená ručně</t>
  </si>
  <si>
    <t>650300162</t>
  </si>
  <si>
    <t>2.NP - klubovna č.8</t>
  </si>
  <si>
    <t>6,32*2,07</t>
  </si>
  <si>
    <t>10,46*1,35</t>
  </si>
  <si>
    <t>4*1</t>
  </si>
  <si>
    <t>-0,9*1,35</t>
  </si>
  <si>
    <t>006-x1</t>
  </si>
  <si>
    <t>Oprava fasády po výměně osvětlení a napojení drátu z HOP na uzemnění</t>
  </si>
  <si>
    <t>soubor</t>
  </si>
  <si>
    <t>-1927184793</t>
  </si>
  <si>
    <t>9</t>
  </si>
  <si>
    <t>Ostatní konstrukce a práce, bourání</t>
  </si>
  <si>
    <t>5</t>
  </si>
  <si>
    <t>009-x1</t>
  </si>
  <si>
    <t>Vystěhování či přesunutí a zakrytí zbytků nábytku a ostatního vybavení, zpětné nastěhování - drobné věci demontuje a přesune DDM - zbytek zhotovitel</t>
  </si>
  <si>
    <t>-1937185370</t>
  </si>
  <si>
    <t>949101111</t>
  </si>
  <si>
    <t>Lešení pomocné pro objekty pozemních staveb s lešeňovou podlahou v do 1,9 m zatížení do 150 kg/m2</t>
  </si>
  <si>
    <t>-1045320567</t>
  </si>
  <si>
    <t>408,739-35,28</t>
  </si>
  <si>
    <t>7</t>
  </si>
  <si>
    <t>949101112</t>
  </si>
  <si>
    <t>Lešení pomocné pro objekty pozemních staveb s lešeňovou podlahou v do 3,5 m zatížení do 150 kg/m2</t>
  </si>
  <si>
    <t>930668307</t>
  </si>
  <si>
    <t>8,4*4,2</t>
  </si>
  <si>
    <t>8</t>
  </si>
  <si>
    <t>952901111</t>
  </si>
  <si>
    <t>Vyčištění budov bytové a občanské výstavby při výšce podlaží do 4 m</t>
  </si>
  <si>
    <t>-9181039</t>
  </si>
  <si>
    <t>997</t>
  </si>
  <si>
    <t>Přesun sutě</t>
  </si>
  <si>
    <t>997013212</t>
  </si>
  <si>
    <t>Vnitrostaveništní doprava suti a vybouraných hmot pro budovy v do 9 m ručně</t>
  </si>
  <si>
    <t>t</t>
  </si>
  <si>
    <t>-1621756393</t>
  </si>
  <si>
    <t>10</t>
  </si>
  <si>
    <t>997002611</t>
  </si>
  <si>
    <t>Nakládání suti a vybouraných hmot</t>
  </si>
  <si>
    <t>-1326672912</t>
  </si>
  <si>
    <t>11</t>
  </si>
  <si>
    <t>997013501</t>
  </si>
  <si>
    <t>Odvoz suti a vybouraných hmot na skládku nebo meziskládku do 1 km se složením</t>
  </si>
  <si>
    <t>-914271309</t>
  </si>
  <si>
    <t>12</t>
  </si>
  <si>
    <t>997013509</t>
  </si>
  <si>
    <t>Příplatek k odvozu suti a vybouraných hmot na skládku ZKD 1 km přes 1 km</t>
  </si>
  <si>
    <t>-477468156</t>
  </si>
  <si>
    <t>1,045*8</t>
  </si>
  <si>
    <t>13</t>
  </si>
  <si>
    <t>997013831</t>
  </si>
  <si>
    <t>Poplatek za uložení na skládce (skládkovné) stavebního odpadu směsného kód odpadu 170 904</t>
  </si>
  <si>
    <t>477028306</t>
  </si>
  <si>
    <t>998</t>
  </si>
  <si>
    <t>Přesun hmot</t>
  </si>
  <si>
    <t>14</t>
  </si>
  <si>
    <t>998018002</t>
  </si>
  <si>
    <t>Přesun hmot ruční pro budovy v do 12 m</t>
  </si>
  <si>
    <t>-131275576</t>
  </si>
  <si>
    <t>PSV</t>
  </si>
  <si>
    <t>Práce a dodávky PSV</t>
  </si>
  <si>
    <t>766</t>
  </si>
  <si>
    <t>Konstrukce truhlářské</t>
  </si>
  <si>
    <t>766411811</t>
  </si>
  <si>
    <t>Demontáž truhlářského obložení stěn z panelů plochy do 1,5 m2</t>
  </si>
  <si>
    <t>16</t>
  </si>
  <si>
    <t>-555697052</t>
  </si>
  <si>
    <t>766411822</t>
  </si>
  <si>
    <t>Demontáž truhlářského obložení stěn podkladových roštů</t>
  </si>
  <si>
    <t>1373004871</t>
  </si>
  <si>
    <t>784</t>
  </si>
  <si>
    <t>Dokončovací práce - malby a tapety</t>
  </si>
  <si>
    <t>17</t>
  </si>
  <si>
    <t>784111001</t>
  </si>
  <si>
    <t>Oprášení (ometení ) podkladu v místnostech výšky do 3,80 m</t>
  </si>
  <si>
    <t>-1443278559</t>
  </si>
  <si>
    <t>(4,07+2,82+2,82+4,07+10,46+10,46+6,36+6,36+10,46+10,46+6,32+6,32+7,18+7,18+4,08+4,08)*3,23</t>
  </si>
  <si>
    <t>-(2,36*2)*6</t>
  </si>
  <si>
    <t>((2,36+2+2)*6)*0,14</t>
  </si>
  <si>
    <t>-(0,9*1,97)*6</t>
  </si>
  <si>
    <t>((0,9+1,97+1,97)*3)*0,2</t>
  </si>
  <si>
    <t>-6,32*2,07</t>
  </si>
  <si>
    <t>-10,46*1,35</t>
  </si>
  <si>
    <t>-4*1</t>
  </si>
  <si>
    <t>-(0,83*2)*4</t>
  </si>
  <si>
    <t>((0,83+2+2)*0,14)*4</t>
  </si>
  <si>
    <t>Mezisoučet</t>
  </si>
  <si>
    <t>18</t>
  </si>
  <si>
    <t>784111011</t>
  </si>
  <si>
    <t>Obroušení podkladu omítnutého v místnostech výšky do 3,80 m</t>
  </si>
  <si>
    <t>1245948825</t>
  </si>
  <si>
    <t>19</t>
  </si>
  <si>
    <t>784181121</t>
  </si>
  <si>
    <t>Hloubková jednonásobná penetrace podkladu v místnostech výšky do 3,80 m</t>
  </si>
  <si>
    <t>1560743445</t>
  </si>
  <si>
    <t>440,958+29,988</t>
  </si>
  <si>
    <t>20</t>
  </si>
  <si>
    <t>784211101</t>
  </si>
  <si>
    <t>Dvojnásobné bílé malby ze směsí za mokra výborně otěruvzdorných v místnostech výšky do 3,80 m</t>
  </si>
  <si>
    <t>-1561179913</t>
  </si>
  <si>
    <t>784211163</t>
  </si>
  <si>
    <t>Příplatek k cenám 2x maleb ze směsí za mokra otěruvzdorných za barevnou malbu středně sytého odstínu</t>
  </si>
  <si>
    <t>-1640930724</t>
  </si>
  <si>
    <t>267,24+29,988</t>
  </si>
  <si>
    <t xml:space="preserve">  Ostatní práce HZS</t>
  </si>
  <si>
    <t xml:space="preserve">  Stavební výpomoce</t>
  </si>
  <si>
    <t xml:space="preserve">  Demontážní a přepojovací práce</t>
  </si>
  <si>
    <t xml:space="preserve">    Ostatní elektromontážní práce a materiál</t>
  </si>
  <si>
    <t xml:space="preserve">    Kabelové trasy, úložný materiál</t>
  </si>
  <si>
    <t xml:space="preserve">    Přístroje</t>
  </si>
  <si>
    <t xml:space="preserve">    Svítidla</t>
  </si>
  <si>
    <t xml:space="preserve">    Kabeláže</t>
  </si>
  <si>
    <t xml:space="preserve">  Montážní materiál a práce</t>
  </si>
  <si>
    <t>Elektromontáže</t>
  </si>
  <si>
    <t>Dodávky</t>
  </si>
  <si>
    <t>Specifikace dodávky RC 2.1</t>
  </si>
  <si>
    <t>Montáž</t>
  </si>
  <si>
    <t>Materiál</t>
  </si>
  <si>
    <t>Součty odstavců</t>
  </si>
  <si>
    <t>Roční nárůst cen 0,00%</t>
  </si>
  <si>
    <t>Náklady celkem s DPH</t>
  </si>
  <si>
    <t>Základ a hodnota DPH 15%</t>
  </si>
  <si>
    <t>Základ a hodnota DPH 21%</t>
  </si>
  <si>
    <t>Náklady celkem</t>
  </si>
  <si>
    <t>Kompletační činnost</t>
  </si>
  <si>
    <t>Vedlejší náklady celkem</t>
  </si>
  <si>
    <t>Provozní vlivy 0,00% z pravé strany mezisoučtu 2</t>
  </si>
  <si>
    <t>GZS 0,00% z pravé strany mezisoučtu 2</t>
  </si>
  <si>
    <t>Vedlejší náklady</t>
  </si>
  <si>
    <t>Základní náklady celkem</t>
  </si>
  <si>
    <t>Opravy v záruce 0,00% z mezisoučtu 1</t>
  </si>
  <si>
    <t>Rizika a pojištění 0,00% z mezisoučtu 2</t>
  </si>
  <si>
    <t>Dodav. dokumentace 0,00% z mezisoučtu 2</t>
  </si>
  <si>
    <t>Mezisoučet 2</t>
  </si>
  <si>
    <t>PPV 0,00% z nátěrů a zemních prací</t>
  </si>
  <si>
    <t>Zemní práce</t>
  </si>
  <si>
    <t>Nátěry</t>
  </si>
  <si>
    <t>PPV 6,00% z montáže: materiál + práce</t>
  </si>
  <si>
    <t>Mezisoučet 1</t>
  </si>
  <si>
    <t>Montáž - práce</t>
  </si>
  <si>
    <t>Montáž - materiál</t>
  </si>
  <si>
    <t>Doprava 3,60%, Přesun 1,00%</t>
  </si>
  <si>
    <t>Dodávka</t>
  </si>
  <si>
    <t>Základní náklady</t>
  </si>
  <si>
    <t>Hodnota B</t>
  </si>
  <si>
    <t>Hodnota A</t>
  </si>
  <si>
    <t>Název</t>
  </si>
  <si>
    <t>Elektromontáže - celkem</t>
  </si>
  <si>
    <t>Podružný materiál</t>
  </si>
  <si>
    <t>Ostatní práce HZS - celkem</t>
  </si>
  <si>
    <t>ks</t>
  </si>
  <si>
    <t>výchozí revize elektro</t>
  </si>
  <si>
    <t>zaučení obsluhy</t>
  </si>
  <si>
    <t>zakreslení skutečného provedení stavby</t>
  </si>
  <si>
    <t>zajištění autorského a technického dozuru</t>
  </si>
  <si>
    <t>Ostatní práce HZS</t>
  </si>
  <si>
    <t>Stavební výpomoce - celkem</t>
  </si>
  <si>
    <t>sekání rýh, průrazy, niky, krabice, zához rýh, omítnutí nik. Oprava SDK kastlíku a opravy venkovní fasády jsou součástí stavebního rozpočtu)</t>
  </si>
  <si>
    <t>50% z elektromontáží</t>
  </si>
  <si>
    <t>Stavební výpomoce</t>
  </si>
  <si>
    <t>Demontážní a přepojovací práce - celkem</t>
  </si>
  <si>
    <t>Demontážní a přepojovací práce</t>
  </si>
  <si>
    <t>Montážní materiál a práce - celkem</t>
  </si>
  <si>
    <t>Ostatní elektromontážní práce a materiál - celkem</t>
  </si>
  <si>
    <t xml:space="preserve"> 16 mm2</t>
  </si>
  <si>
    <t xml:space="preserve"> 10 mm2</t>
  </si>
  <si>
    <t xml:space="preserve"> 4 mm2</t>
  </si>
  <si>
    <t xml:space="preserve"> do 2,5 mm2</t>
  </si>
  <si>
    <t>Ukončení vodičů izolovaných s označením a zapojením v rozváděči nebo na přístroji</t>
  </si>
  <si>
    <t xml:space="preserve"> přes 20 do 50 kg</t>
  </si>
  <si>
    <t>Montáž rozvodnic oceloplechových nebo plastových běžných, hmotnosti</t>
  </si>
  <si>
    <t>kg</t>
  </si>
  <si>
    <t>stavební sádra</t>
  </si>
  <si>
    <t>Ostatní elektromontážní práce a materiál</t>
  </si>
  <si>
    <t>Kabelové trasy, úložný materiál - celkem</t>
  </si>
  <si>
    <t>m</t>
  </si>
  <si>
    <t>2316E TRUBKA OHEBNÁ - LPFLEX 16 125N</t>
  </si>
  <si>
    <t>LK 80X28 2ZT KRABICE LIŠTOVÁ TANGO (DVOJZÁSUVKA)</t>
  </si>
  <si>
    <t>KR 97 KRABICE ROZVODNÁ</t>
  </si>
  <si>
    <t>KPR 68 krabice univezální, hluboká pod om.</t>
  </si>
  <si>
    <t>Kabelové trasy, úložný materiál</t>
  </si>
  <si>
    <t>Přístroje - celkem</t>
  </si>
  <si>
    <t>kpl</t>
  </si>
  <si>
    <t>wago svorky</t>
  </si>
  <si>
    <t>3901A-B40 B Rámeček pro elektroinstalační přístroje, čtyřnásobný vodorovný; d. Tango; b. bílá</t>
  </si>
  <si>
    <t>3901A-B20 B Rámeček pro elektroinstalační přístroje, dvojnásobný vodorovný; d. Tango; b. bílá</t>
  </si>
  <si>
    <t>3901A-B10 B Rámeček pro elektroinstalační přístroje, jednonásobný; d. Tango; b. bílá</t>
  </si>
  <si>
    <t>3558A-A662 B Kryt spínače žaluziového kolébkového, dělený, s potiskem; d. Tango; b. bílá</t>
  </si>
  <si>
    <t>KRYT SPÍNAČE ŽALUZIOVÉHO, TANGO</t>
  </si>
  <si>
    <t>3558A-A652 B Kryt spínače kolébkového, dělený; d. Tango; b. bílá</t>
  </si>
  <si>
    <t>3558A-A651 B Kryt spínače kolébkového; d. Tango; b. bílá</t>
  </si>
  <si>
    <t>KRYT SPÍNAČE, TANGO</t>
  </si>
  <si>
    <t>5599A-A02357 B Zásuvka jednonásobná (bezšroubové svorky), s ochranným kolíkem, s clonkami, s ochranou před přepětím, optická signalizace poruchy; řazení 2P+PE; d. Tango; b. bílá</t>
  </si>
  <si>
    <t>ZÁSUVKA NN, S OCHRANOU PŘED PŘEPĚTÍM, TANGO</t>
  </si>
  <si>
    <t>5519A-A02357 B Zásuvka jednonásobná (bezšroubové svorky), s ochranným kolíkem, s clonkami; řazení 2P+PE; d. Tango; b. bílá</t>
  </si>
  <si>
    <t>5513A-C02357 B Zásuvka dvojnásobná (bezšroubové svorky), s ochrannými kolíky, s natočenou dutinou, s clonkami; řazení 2x(2P+PE); d. Tango; b. bílá</t>
  </si>
  <si>
    <t>ZÁSUVKA NN, TANGO</t>
  </si>
  <si>
    <t>3559-A89345 Přístroj spínače žaluziového, jednopólového kolébkového; řazení 1+1 s blokováním (do hořlavých podkladů B až F)</t>
  </si>
  <si>
    <t>3559-A52345 Přístroj přepínače střídavého dvojitého (bezšroubové svorky); řazení 6+6 (6+1, 5B)</t>
  </si>
  <si>
    <t>3559-A25345 Přístroj přepínače střídavého, se svorkou N (bezšroubové svorky); řazení 6S, 6So, 6 (do hořlavých podkladů B až F)</t>
  </si>
  <si>
    <t>3559-A05345 Přístroj přepínače sériového (bezšroubové svorky); řazení 5 (do hořlavých podkladů B až F)</t>
  </si>
  <si>
    <t>3559-A01345 Přístroj spínače jednopólového (bezšroubové svorky); řazení 1, 1So (do hořlavých podkladů B až F)</t>
  </si>
  <si>
    <t>PŘÍSTROJ OVLÁDAČE (s bezšroubovými svorkami), pro Tango, Levit, Neo, Element, Time, Future linear, Solo, Alpha exclusive</t>
  </si>
  <si>
    <t>Přístroje</t>
  </si>
  <si>
    <t>Svítidla - celkem</t>
  </si>
  <si>
    <t>NA - OZN/LV2U/3W/E/1/SE/X/WH</t>
  </si>
  <si>
    <t>E - LLL4000RM2KVM4ND</t>
  </si>
  <si>
    <t>D - KX6000L4KO/ND</t>
  </si>
  <si>
    <t>Svítidla</t>
  </si>
  <si>
    <t>Kabeláže - celkem</t>
  </si>
  <si>
    <t>H05VV-F-G 5x1 mm2 , pevně</t>
  </si>
  <si>
    <t>ŠŇŮRA PVC (CYSY)</t>
  </si>
  <si>
    <t>CYKY-J 3x 4 , pevně</t>
  </si>
  <si>
    <t>CYKY-J 3x2.5 , pevně</t>
  </si>
  <si>
    <t>CYKY-J 12x1.5 , pevně</t>
  </si>
  <si>
    <t>CYKY-J 5x1.5 , pevně</t>
  </si>
  <si>
    <t>CYKY-J 3x1.5 , pevně</t>
  </si>
  <si>
    <t>CYKY-O 3x1.5 , pevně</t>
  </si>
  <si>
    <t>KABEL SILOVÝ,IZOLACE PVC</t>
  </si>
  <si>
    <t>1-CXKH-V-J 3x1.5 mm2 , pevně</t>
  </si>
  <si>
    <t>KABEL SE SNÍŽENOU HOŘLAVOSTÍ, S FUNKČNÍ SCHOPNOSTÍ PŘI POŽÁRU P60-R,  TŘÍDA REAKCE NA OHEŇ - B2 ca, s1, d0</t>
  </si>
  <si>
    <t>Kabeláže</t>
  </si>
  <si>
    <t>Montážní materiál a práce</t>
  </si>
  <si>
    <t>Dodávky - celkem</t>
  </si>
  <si>
    <t>rozvaděč RC 2.1</t>
  </si>
  <si>
    <t>Specifikace dodávky RC 2.1 - celkem</t>
  </si>
  <si>
    <t>RSA 4 A Řadová svornice</t>
  </si>
  <si>
    <t>RSAL15 Koncová svěrka</t>
  </si>
  <si>
    <t>RSA 2,5A Řadová svornice</t>
  </si>
  <si>
    <t>RSAL35-2 Koncová svěrka pro větší svorky</t>
  </si>
  <si>
    <t>RSA N 10 A Řadová svornice</t>
  </si>
  <si>
    <t>RSA PE 10 A Řadová svornice</t>
  </si>
  <si>
    <t>RSA 10 Řadová svornice</t>
  </si>
  <si>
    <t>N-KS 7P Rozbočovací můstky pro N vodiče (7 vodičů)</t>
  </si>
  <si>
    <t>Z-AK-10/2+3P Koncový kryt k propoj liště 63A, 3-pól</t>
  </si>
  <si>
    <t>Z-GV-10/3P-3TE Propojovací lišta 1m, 3-pól, In=63A, 10mm2</t>
  </si>
  <si>
    <t>dRCM-40/4/003-G/A+ Digitální proudový chránič typ G/A, 4-pól, In=40A, Idn=0.03A</t>
  </si>
  <si>
    <t>PFL7-16/1N/B/003-G Chránič nadproud.ochr Ir=3kA, G, 1+N pól, char.B, Idn=0.03A, In=16A</t>
  </si>
  <si>
    <t>PL7-C10/1 Jistič PL7, char C, 1-pólový, Icn=10kA, In=10A</t>
  </si>
  <si>
    <t>PL7-B16/1 Jistič PL7, char B, 1-pólový, Icn=10kA, In=16A</t>
  </si>
  <si>
    <t>PL7-B20/1 Jistič PL7, char B, 1-pólový, Icn=10kA, In=20A</t>
  </si>
  <si>
    <t>PL7-B32/3 Jistič PL7, char B, 3-pólový, Icn=10kA, In=32A</t>
  </si>
  <si>
    <t>952 406 DEHNguard M, TNS CI, 275 V, FM, Imax=40 kA (8/20)</t>
  </si>
  <si>
    <t>BF-U-4/96-C Rozvodnice Xboard, POD omítku, bílé dveře, N/PE svork</t>
  </si>
  <si>
    <t>Cena celkem</t>
  </si>
  <si>
    <t>Cena</t>
  </si>
  <si>
    <t>Montáž celkem</t>
  </si>
  <si>
    <t>Materiál celkem</t>
  </si>
  <si>
    <t>Počet</t>
  </si>
  <si>
    <t>Mj</t>
  </si>
  <si>
    <t>www.stavebnikalkulace.cz</t>
  </si>
  <si>
    <t>CYKY-J 5x10 , pevně</t>
  </si>
  <si>
    <t>VODIČ JEDNOŽILOVÝ, IZOLACE PVC, ž/zel</t>
  </si>
  <si>
    <t>CY 6 , pevně</t>
  </si>
  <si>
    <t>CY 16 , pevně</t>
  </si>
  <si>
    <t>(objímky a svorky na připojení kovových potrubí, zkušební svorka zemní svorka</t>
  </si>
  <si>
    <t>elektromontážní práce spojené s připojením nového silového a ovl. vývodu pro RC2.1 ve stáv. RC1.1 + ukončení dostatečně dlouhých vývodů v prostoru stáv. rozvaděče, které budou v další etapě připojeny na HOP "C" osazenou pos stávající rozvodnicí RC1.1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</si>
</sst>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敓潧⁥䥕蜀李㱸_x001f_☸°_x0008_"/>
      <charset val="238"/>
    </font>
    <font>
      <b/>
      <sz val="10"/>
      <color rgb="FF000000"/>
      <name val="敓潧⁥䥕蜀李㱸_x001f_☸°_x0008_"/>
      <charset val="238"/>
    </font>
    <font>
      <b/>
      <sz val="11"/>
      <color rgb="FF000000"/>
      <name val="敓潧⁥䥕蜀李㱸_x001f_☸°_x0008_"/>
      <charset val="238"/>
    </font>
    <font>
      <b/>
      <sz val="9"/>
      <color rgb="FF000000"/>
      <name val="敓潧⁥䥕蜀李㱸_x001f_☸°_x0008_"/>
      <charset val="238"/>
    </font>
    <font>
      <i/>
      <sz val="10"/>
      <color rgb="FF000000"/>
      <name val="敓潧⁥䥕蜀李㱸_x001f_☸°_x0008_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E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39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7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6" fillId="4" borderId="0" xfId="0" applyFont="1" applyFill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8" fillId="0" borderId="3" xfId="0" applyFont="1" applyBorder="1" applyAlignment="1">
      <alignment vertical="center"/>
    </xf>
    <xf numFmtId="4" fontId="33" fillId="0" borderId="14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5" xfId="0" applyNumberFormat="1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4" fontId="33" fillId="0" borderId="19" xfId="0" applyNumberFormat="1" applyFont="1" applyBorder="1" applyAlignment="1" applyProtection="1">
      <alignment vertical="center"/>
    </xf>
    <xf numFmtId="4" fontId="33" fillId="0" borderId="20" xfId="0" applyNumberFormat="1" applyFont="1" applyBorder="1" applyAlignment="1" applyProtection="1">
      <alignment vertical="center"/>
    </xf>
    <xf numFmtId="166" fontId="33" fillId="0" borderId="20" xfId="0" applyNumberFormat="1" applyFont="1" applyBorder="1" applyAlignment="1" applyProtection="1">
      <alignment vertical="center"/>
    </xf>
    <xf numFmtId="4" fontId="33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165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7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7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20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6" fillId="4" borderId="16" xfId="0" applyFont="1" applyFill="1" applyBorder="1" applyAlignment="1" applyProtection="1">
      <alignment horizontal="center" vertical="center" wrapText="1"/>
    </xf>
    <xf numFmtId="0" fontId="26" fillId="4" borderId="17" xfId="0" applyFont="1" applyFill="1" applyBorder="1" applyAlignment="1" applyProtection="1">
      <alignment horizontal="center" vertical="center" wrapText="1"/>
    </xf>
    <xf numFmtId="0" fontId="26" fillId="4" borderId="17" xfId="0" applyFont="1" applyFill="1" applyBorder="1" applyAlignment="1" applyProtection="1">
      <alignment horizontal="center" vertical="center" wrapText="1"/>
      <protection locked="0"/>
    </xf>
    <xf numFmtId="0" fontId="26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8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6" fillId="0" borderId="12" xfId="0" applyNumberFormat="1" applyFont="1" applyBorder="1" applyAlignment="1" applyProtection="1"/>
    <xf numFmtId="166" fontId="36" fillId="0" borderId="13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11" fillId="0" borderId="3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1" fillId="0" borderId="0" xfId="0" applyFont="1" applyAlignment="1" applyProtection="1">
      <protection locked="0"/>
    </xf>
    <xf numFmtId="4" fontId="9" fillId="0" borderId="0" xfId="0" applyNumberFormat="1" applyFont="1" applyAlignment="1" applyProtection="1"/>
    <xf numFmtId="0" fontId="11" fillId="0" borderId="3" xfId="0" applyFont="1" applyBorder="1" applyAlignment="1"/>
    <xf numFmtId="0" fontId="11" fillId="0" borderId="14" xfId="0" applyFont="1" applyBorder="1" applyAlignme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Alignment="1" applyProtection="1"/>
    <xf numFmtId="166" fontId="11" fillId="0" borderId="15" xfId="0" applyNumberFormat="1" applyFont="1" applyBorder="1" applyAlignment="1" applyProtection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left"/>
    </xf>
    <xf numFmtId="4" fontId="10" fillId="0" borderId="0" xfId="0" applyNumberFormat="1" applyFont="1" applyAlignment="1" applyProtection="1"/>
    <xf numFmtId="0" fontId="26" fillId="0" borderId="22" xfId="0" applyFont="1" applyBorder="1" applyAlignment="1" applyProtection="1">
      <alignment horizontal="center" vertical="center"/>
    </xf>
    <xf numFmtId="49" fontId="26" fillId="0" borderId="22" xfId="0" applyNumberFormat="1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167" fontId="26" fillId="0" borderId="22" xfId="0" applyNumberFormat="1" applyFont="1" applyBorder="1" applyAlignment="1" applyProtection="1">
      <alignment vertical="center"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</xf>
    <xf numFmtId="0" fontId="27" fillId="2" borderId="14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</xf>
    <xf numFmtId="166" fontId="27" fillId="0" borderId="0" xfId="0" applyNumberFormat="1" applyFont="1" applyBorder="1" applyAlignment="1" applyProtection="1">
      <alignment vertical="center"/>
    </xf>
    <xf numFmtId="166" fontId="27" fillId="0" borderId="15" xfId="0" applyNumberFormat="1" applyFont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167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15" xfId="0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15" fillId="0" borderId="3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167" fontId="15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3" xfId="0" applyFont="1" applyBorder="1" applyAlignment="1">
      <alignment vertical="center"/>
    </xf>
    <xf numFmtId="0" fontId="15" fillId="0" borderId="14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39" fillId="0" borderId="0" xfId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Protection="1"/>
    <xf numFmtId="0" fontId="6" fillId="0" borderId="0" xfId="0" applyFont="1" applyAlignment="1" applyProtection="1">
      <alignment horizontal="left" vertical="top" wrapText="1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4" fontId="21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7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165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4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39" fillId="0" borderId="0" xfId="1" applyAlignment="1" applyProtection="1">
      <alignment vertical="center" wrapText="1"/>
    </xf>
    <xf numFmtId="0" fontId="0" fillId="0" borderId="0" xfId="0"/>
    <xf numFmtId="4" fontId="32" fillId="0" borderId="0" xfId="0" applyNumberFormat="1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6" fillId="4" borderId="6" xfId="0" applyFont="1" applyFill="1" applyBorder="1" applyAlignment="1" applyProtection="1">
      <alignment horizontal="center" vertical="center"/>
    </xf>
    <xf numFmtId="0" fontId="26" fillId="4" borderId="7" xfId="0" applyFont="1" applyFill="1" applyBorder="1" applyAlignment="1" applyProtection="1">
      <alignment horizontal="left" vertical="center"/>
    </xf>
    <xf numFmtId="0" fontId="26" fillId="4" borderId="7" xfId="0" applyFont="1" applyFill="1" applyBorder="1" applyAlignment="1" applyProtection="1">
      <alignment horizontal="center" vertical="center"/>
    </xf>
    <xf numFmtId="0" fontId="26" fillId="4" borderId="7" xfId="0" applyFont="1" applyFill="1" applyBorder="1" applyAlignment="1" applyProtection="1">
      <alignment horizontal="right" vertical="center"/>
    </xf>
    <xf numFmtId="0" fontId="26" fillId="4" borderId="8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4"/>
    <xf numFmtId="4" fontId="1" fillId="0" borderId="0" xfId="4" applyNumberFormat="1"/>
    <xf numFmtId="49" fontId="1" fillId="0" borderId="0" xfId="4" applyNumberFormat="1"/>
    <xf numFmtId="0" fontId="1" fillId="0" borderId="23" xfId="4" applyBorder="1"/>
    <xf numFmtId="4" fontId="40" fillId="5" borderId="23" xfId="4" applyNumberFormat="1" applyFont="1" applyFill="1" applyBorder="1" applyAlignment="1">
      <alignment horizontal="right"/>
    </xf>
    <xf numFmtId="49" fontId="40" fillId="5" borderId="23" xfId="4" applyNumberFormat="1" applyFont="1" applyFill="1" applyBorder="1" applyAlignment="1">
      <alignment horizontal="left"/>
    </xf>
    <xf numFmtId="49" fontId="41" fillId="6" borderId="23" xfId="4" applyNumberFormat="1" applyFont="1" applyFill="1" applyBorder="1" applyAlignment="1">
      <alignment horizontal="center"/>
    </xf>
    <xf numFmtId="49" fontId="41" fillId="6" borderId="23" xfId="4" applyNumberFormat="1" applyFont="1" applyFill="1" applyBorder="1" applyAlignment="1">
      <alignment horizontal="left"/>
    </xf>
    <xf numFmtId="4" fontId="42" fillId="7" borderId="23" xfId="4" applyNumberFormat="1" applyFont="1" applyFill="1" applyBorder="1" applyAlignment="1">
      <alignment horizontal="right"/>
    </xf>
    <xf numFmtId="49" fontId="42" fillId="7" borderId="23" xfId="4" applyNumberFormat="1" applyFont="1" applyFill="1" applyBorder="1" applyAlignment="1">
      <alignment horizontal="left"/>
    </xf>
    <xf numFmtId="4" fontId="41" fillId="6" borderId="23" xfId="4" applyNumberFormat="1" applyFont="1" applyFill="1" applyBorder="1" applyAlignment="1">
      <alignment horizontal="right"/>
    </xf>
    <xf numFmtId="4" fontId="43" fillId="8" borderId="23" xfId="4" applyNumberFormat="1" applyFont="1" applyFill="1" applyBorder="1" applyAlignment="1">
      <alignment horizontal="right"/>
    </xf>
    <xf numFmtId="49" fontId="43" fillId="8" borderId="23" xfId="4" applyNumberFormat="1" applyFont="1" applyFill="1" applyBorder="1" applyAlignment="1">
      <alignment horizontal="left"/>
    </xf>
    <xf numFmtId="4" fontId="40" fillId="9" borderId="23" xfId="4" applyNumberFormat="1" applyFont="1" applyFill="1" applyBorder="1" applyAlignment="1">
      <alignment horizontal="left"/>
    </xf>
    <xf numFmtId="49" fontId="40" fillId="9" borderId="23" xfId="4" applyNumberFormat="1" applyFont="1" applyFill="1" applyBorder="1" applyAlignment="1">
      <alignment horizontal="left"/>
    </xf>
    <xf numFmtId="4" fontId="44" fillId="10" borderId="23" xfId="4" applyNumberFormat="1" applyFont="1" applyFill="1" applyBorder="1" applyAlignment="1">
      <alignment horizontal="right"/>
    </xf>
    <xf numFmtId="49" fontId="44" fillId="10" borderId="23" xfId="4" applyNumberFormat="1" applyFont="1" applyFill="1" applyBorder="1" applyAlignment="1">
      <alignment horizontal="left"/>
    </xf>
  </cellXfs>
  <cellStyles count="5">
    <cellStyle name="Hypertextový odkaz" xfId="1" builtinId="8"/>
    <cellStyle name="Normální" xfId="0" builtinId="0" customBuiltin="1"/>
    <cellStyle name="Normální 2" xfId="2" xr:uid="{00000000-0005-0000-0000-000002000000}"/>
    <cellStyle name="Normální 3" xfId="3" xr:uid="{00000000-0005-0000-0000-000003000000}"/>
    <cellStyle name="Normální 4" xfId="4" xr:uid="{F10441D0-F1C8-43A7-AC60-45B9DBB689C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13-E-513.2.1_Specifikace%202N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</sheetNames>
    <sheetDataSet>
      <sheetData sheetId="0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0,00</v>
          </cell>
        </row>
        <row r="21">
          <cell r="B21" t="str">
            <v>0,00</v>
          </cell>
        </row>
        <row r="22">
          <cell r="B22" t="str">
            <v>0,00</v>
          </cell>
        </row>
        <row r="23">
          <cell r="B23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 t="str">
            <v>21</v>
          </cell>
        </row>
        <row r="32">
          <cell r="B32" t="str">
            <v>15</v>
          </cell>
        </row>
        <row r="33">
          <cell r="B3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AN96" sqref="AN96:AP9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8" t="s">
        <v>14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3"/>
      <c r="AQ5" s="23"/>
      <c r="AR5" s="21"/>
      <c r="BE5" s="265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0" t="s">
        <v>17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3"/>
      <c r="AQ6" s="23"/>
      <c r="AR6" s="21"/>
      <c r="BE6" s="266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6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6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6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6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6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6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6"/>
      <c r="BS13" s="18" t="s">
        <v>6</v>
      </c>
    </row>
    <row r="14" spans="1:74" ht="12.75">
      <c r="B14" s="22"/>
      <c r="C14" s="23"/>
      <c r="D14" s="23"/>
      <c r="E14" s="271" t="s">
        <v>29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6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6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6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6"/>
      <c r="BS17" s="18" t="s">
        <v>32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6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6"/>
      <c r="BS19" s="18" t="s">
        <v>6</v>
      </c>
    </row>
    <row r="20" spans="1:71" s="1" customFormat="1" ht="18.399999999999999" customHeight="1">
      <c r="B20" s="22"/>
      <c r="C20" s="23"/>
      <c r="D20" s="23"/>
      <c r="E20" s="264" t="s">
        <v>394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6"/>
      <c r="BS20" s="18" t="s">
        <v>32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6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6"/>
    </row>
    <row r="23" spans="1:71" s="1" customFormat="1" ht="16.5" customHeight="1">
      <c r="B23" s="22"/>
      <c r="C23" s="23"/>
      <c r="D23" s="23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3"/>
      <c r="AP23" s="23"/>
      <c r="AQ23" s="23"/>
      <c r="AR23" s="21"/>
      <c r="BE23" s="266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6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6"/>
    </row>
    <row r="26" spans="1:71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4">
        <f>ROUND(AG94,2)</f>
        <v>0</v>
      </c>
      <c r="AL26" s="275"/>
      <c r="AM26" s="275"/>
      <c r="AN26" s="275"/>
      <c r="AO26" s="275"/>
      <c r="AP26" s="37"/>
      <c r="AQ26" s="37"/>
      <c r="AR26" s="40"/>
      <c r="BE26" s="266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6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6" t="s">
        <v>37</v>
      </c>
      <c r="M28" s="276"/>
      <c r="N28" s="276"/>
      <c r="O28" s="276"/>
      <c r="P28" s="276"/>
      <c r="Q28" s="37"/>
      <c r="R28" s="37"/>
      <c r="S28" s="37"/>
      <c r="T28" s="37"/>
      <c r="U28" s="37"/>
      <c r="V28" s="37"/>
      <c r="W28" s="276" t="s">
        <v>38</v>
      </c>
      <c r="X28" s="276"/>
      <c r="Y28" s="276"/>
      <c r="Z28" s="276"/>
      <c r="AA28" s="276"/>
      <c r="AB28" s="276"/>
      <c r="AC28" s="276"/>
      <c r="AD28" s="276"/>
      <c r="AE28" s="276"/>
      <c r="AF28" s="37"/>
      <c r="AG28" s="37"/>
      <c r="AH28" s="37"/>
      <c r="AI28" s="37"/>
      <c r="AJ28" s="37"/>
      <c r="AK28" s="276" t="s">
        <v>39</v>
      </c>
      <c r="AL28" s="276"/>
      <c r="AM28" s="276"/>
      <c r="AN28" s="276"/>
      <c r="AO28" s="276"/>
      <c r="AP28" s="37"/>
      <c r="AQ28" s="37"/>
      <c r="AR28" s="40"/>
      <c r="BE28" s="266"/>
    </row>
    <row r="29" spans="1:71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9">
        <v>0.21</v>
      </c>
      <c r="M29" s="278"/>
      <c r="N29" s="278"/>
      <c r="O29" s="278"/>
      <c r="P29" s="278"/>
      <c r="Q29" s="42"/>
      <c r="R29" s="42"/>
      <c r="S29" s="42"/>
      <c r="T29" s="42"/>
      <c r="U29" s="42"/>
      <c r="V29" s="42"/>
      <c r="W29" s="277">
        <f>SUM(AK26)</f>
        <v>0</v>
      </c>
      <c r="X29" s="278"/>
      <c r="Y29" s="278"/>
      <c r="Z29" s="278"/>
      <c r="AA29" s="278"/>
      <c r="AB29" s="278"/>
      <c r="AC29" s="278"/>
      <c r="AD29" s="278"/>
      <c r="AE29" s="278"/>
      <c r="AF29" s="42"/>
      <c r="AG29" s="42"/>
      <c r="AH29" s="42"/>
      <c r="AI29" s="42"/>
      <c r="AJ29" s="42"/>
      <c r="AK29" s="277">
        <f>SUM(W29*L29)</f>
        <v>0</v>
      </c>
      <c r="AL29" s="278"/>
      <c r="AM29" s="278"/>
      <c r="AN29" s="278"/>
      <c r="AO29" s="278"/>
      <c r="AP29" s="42"/>
      <c r="AQ29" s="42"/>
      <c r="AR29" s="43"/>
      <c r="BE29" s="267"/>
    </row>
    <row r="30" spans="1:71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9">
        <v>0.15</v>
      </c>
      <c r="M30" s="278"/>
      <c r="N30" s="278"/>
      <c r="O30" s="278"/>
      <c r="P30" s="278"/>
      <c r="Q30" s="42"/>
      <c r="R30" s="42"/>
      <c r="S30" s="42"/>
      <c r="T30" s="42"/>
      <c r="U30" s="42"/>
      <c r="V30" s="42"/>
      <c r="W30" s="277">
        <v>0</v>
      </c>
      <c r="X30" s="278"/>
      <c r="Y30" s="278"/>
      <c r="Z30" s="278"/>
      <c r="AA30" s="278"/>
      <c r="AB30" s="278"/>
      <c r="AC30" s="278"/>
      <c r="AD30" s="278"/>
      <c r="AE30" s="278"/>
      <c r="AF30" s="42"/>
      <c r="AG30" s="42"/>
      <c r="AH30" s="42"/>
      <c r="AI30" s="42"/>
      <c r="AJ30" s="42"/>
      <c r="AK30" s="277">
        <v>0</v>
      </c>
      <c r="AL30" s="278"/>
      <c r="AM30" s="278"/>
      <c r="AN30" s="278"/>
      <c r="AO30" s="278"/>
      <c r="AP30" s="42"/>
      <c r="AQ30" s="42"/>
      <c r="AR30" s="43"/>
      <c r="BE30" s="267"/>
    </row>
    <row r="31" spans="1:71" s="3" customFormat="1" ht="14.45" hidden="1" customHeight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9">
        <v>0.21</v>
      </c>
      <c r="M31" s="278"/>
      <c r="N31" s="278"/>
      <c r="O31" s="278"/>
      <c r="P31" s="278"/>
      <c r="Q31" s="42"/>
      <c r="R31" s="42"/>
      <c r="S31" s="42"/>
      <c r="T31" s="42"/>
      <c r="U31" s="42"/>
      <c r="V31" s="42"/>
      <c r="W31" s="277" t="e">
        <f>ROUND(BB94, 2)</f>
        <v>#REF!</v>
      </c>
      <c r="X31" s="278"/>
      <c r="Y31" s="278"/>
      <c r="Z31" s="278"/>
      <c r="AA31" s="278"/>
      <c r="AB31" s="278"/>
      <c r="AC31" s="278"/>
      <c r="AD31" s="278"/>
      <c r="AE31" s="278"/>
      <c r="AF31" s="42"/>
      <c r="AG31" s="42"/>
      <c r="AH31" s="42"/>
      <c r="AI31" s="42"/>
      <c r="AJ31" s="42"/>
      <c r="AK31" s="277">
        <v>0</v>
      </c>
      <c r="AL31" s="278"/>
      <c r="AM31" s="278"/>
      <c r="AN31" s="278"/>
      <c r="AO31" s="278"/>
      <c r="AP31" s="42"/>
      <c r="AQ31" s="42"/>
      <c r="AR31" s="43"/>
      <c r="BE31" s="267"/>
    </row>
    <row r="32" spans="1:71" s="3" customFormat="1" ht="14.45" hidden="1" customHeight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9">
        <v>0.15</v>
      </c>
      <c r="M32" s="278"/>
      <c r="N32" s="278"/>
      <c r="O32" s="278"/>
      <c r="P32" s="278"/>
      <c r="Q32" s="42"/>
      <c r="R32" s="42"/>
      <c r="S32" s="42"/>
      <c r="T32" s="42"/>
      <c r="U32" s="42"/>
      <c r="V32" s="42"/>
      <c r="W32" s="277" t="e">
        <f>ROUND(BC94, 2)</f>
        <v>#REF!</v>
      </c>
      <c r="X32" s="278"/>
      <c r="Y32" s="278"/>
      <c r="Z32" s="278"/>
      <c r="AA32" s="278"/>
      <c r="AB32" s="278"/>
      <c r="AC32" s="278"/>
      <c r="AD32" s="278"/>
      <c r="AE32" s="278"/>
      <c r="AF32" s="42"/>
      <c r="AG32" s="42"/>
      <c r="AH32" s="42"/>
      <c r="AI32" s="42"/>
      <c r="AJ32" s="42"/>
      <c r="AK32" s="277">
        <v>0</v>
      </c>
      <c r="AL32" s="278"/>
      <c r="AM32" s="278"/>
      <c r="AN32" s="278"/>
      <c r="AO32" s="278"/>
      <c r="AP32" s="42"/>
      <c r="AQ32" s="42"/>
      <c r="AR32" s="43"/>
      <c r="BE32" s="267"/>
    </row>
    <row r="33" spans="1:57" s="3" customFormat="1" ht="14.45" hidden="1" customHeight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9">
        <v>0</v>
      </c>
      <c r="M33" s="278"/>
      <c r="N33" s="278"/>
      <c r="O33" s="278"/>
      <c r="P33" s="278"/>
      <c r="Q33" s="42"/>
      <c r="R33" s="42"/>
      <c r="S33" s="42"/>
      <c r="T33" s="42"/>
      <c r="U33" s="42"/>
      <c r="V33" s="42"/>
      <c r="W33" s="277" t="e">
        <f>ROUND(BD94, 2)</f>
        <v>#REF!</v>
      </c>
      <c r="X33" s="278"/>
      <c r="Y33" s="278"/>
      <c r="Z33" s="278"/>
      <c r="AA33" s="278"/>
      <c r="AB33" s="278"/>
      <c r="AC33" s="278"/>
      <c r="AD33" s="278"/>
      <c r="AE33" s="278"/>
      <c r="AF33" s="42"/>
      <c r="AG33" s="42"/>
      <c r="AH33" s="42"/>
      <c r="AI33" s="42"/>
      <c r="AJ33" s="42"/>
      <c r="AK33" s="277">
        <v>0</v>
      </c>
      <c r="AL33" s="278"/>
      <c r="AM33" s="278"/>
      <c r="AN33" s="278"/>
      <c r="AO33" s="278"/>
      <c r="AP33" s="42"/>
      <c r="AQ33" s="42"/>
      <c r="AR33" s="43"/>
      <c r="BE33" s="26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6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80" t="s">
        <v>48</v>
      </c>
      <c r="Y35" s="281"/>
      <c r="Z35" s="281"/>
      <c r="AA35" s="281"/>
      <c r="AB35" s="281"/>
      <c r="AC35" s="46"/>
      <c r="AD35" s="46"/>
      <c r="AE35" s="46"/>
      <c r="AF35" s="46"/>
      <c r="AG35" s="46"/>
      <c r="AH35" s="46"/>
      <c r="AI35" s="46"/>
      <c r="AJ35" s="46"/>
      <c r="AK35" s="282">
        <f>SUM(AK26:AK33)</f>
        <v>0</v>
      </c>
      <c r="AL35" s="281"/>
      <c r="AM35" s="281"/>
      <c r="AN35" s="281"/>
      <c r="AO35" s="28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5" t="str">
        <f>K6</f>
        <v>DDM Sokolov - Oprava elektroinstalace, pavilon C - 2.NP</v>
      </c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Sokolov, Spartakiádní 1937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4" t="str">
        <f>IF(AN8= "","",AN8)</f>
        <v>8. 1. 2020</v>
      </c>
      <c r="AN87" s="284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Město Sokolov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5" t="str">
        <f>IF(E17="","",E17)</f>
        <v>Ing. František Kolář</v>
      </c>
      <c r="AN89" s="286"/>
      <c r="AO89" s="286"/>
      <c r="AP89" s="286"/>
      <c r="AQ89" s="37"/>
      <c r="AR89" s="40"/>
      <c r="AS89" s="287" t="s">
        <v>56</v>
      </c>
      <c r="AT89" s="28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93" t="s">
        <v>394</v>
      </c>
      <c r="AN90" s="286"/>
      <c r="AO90" s="286"/>
      <c r="AP90" s="286"/>
      <c r="AQ90" s="37"/>
      <c r="AR90" s="40"/>
      <c r="AS90" s="289"/>
      <c r="AT90" s="29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1"/>
      <c r="AT91" s="29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00" t="s">
        <v>57</v>
      </c>
      <c r="D92" s="301"/>
      <c r="E92" s="301"/>
      <c r="F92" s="301"/>
      <c r="G92" s="301"/>
      <c r="H92" s="74"/>
      <c r="I92" s="302" t="s">
        <v>58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3" t="s">
        <v>59</v>
      </c>
      <c r="AH92" s="301"/>
      <c r="AI92" s="301"/>
      <c r="AJ92" s="301"/>
      <c r="AK92" s="301"/>
      <c r="AL92" s="301"/>
      <c r="AM92" s="301"/>
      <c r="AN92" s="302" t="s">
        <v>60</v>
      </c>
      <c r="AO92" s="301"/>
      <c r="AP92" s="304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8">
        <f>ROUND(SUM(AG95:AG96),2)</f>
        <v>0</v>
      </c>
      <c r="AH94" s="298"/>
      <c r="AI94" s="298"/>
      <c r="AJ94" s="298"/>
      <c r="AK94" s="298"/>
      <c r="AL94" s="298"/>
      <c r="AM94" s="298"/>
      <c r="AN94" s="299">
        <f>SUM(AN95:AP96)</f>
        <v>0</v>
      </c>
      <c r="AO94" s="299"/>
      <c r="AP94" s="299"/>
      <c r="AQ94" s="86" t="s">
        <v>1</v>
      </c>
      <c r="AR94" s="87"/>
      <c r="AS94" s="88">
        <f>ROUND(SUM(AS95:AS96),2)</f>
        <v>0</v>
      </c>
      <c r="AT94" s="89" t="e">
        <f>ROUND(SUM(AV94:AW94),2)</f>
        <v>#REF!</v>
      </c>
      <c r="AU94" s="90" t="e">
        <f>ROUND(SUM(AU95:AU96),5)</f>
        <v>#REF!</v>
      </c>
      <c r="AV94" s="89" t="e">
        <f>ROUND(AZ94*L29,2)</f>
        <v>#REF!</v>
      </c>
      <c r="AW94" s="89" t="e">
        <f>ROUND(BA94*L30,2)</f>
        <v>#REF!</v>
      </c>
      <c r="AX94" s="89" t="e">
        <f>ROUND(BB94*L29,2)</f>
        <v>#REF!</v>
      </c>
      <c r="AY94" s="89" t="e">
        <f>ROUND(BC94*L30,2)</f>
        <v>#REF!</v>
      </c>
      <c r="AZ94" s="89" t="e">
        <f>ROUND(SUM(AZ95:AZ96),2)</f>
        <v>#REF!</v>
      </c>
      <c r="BA94" s="89" t="e">
        <f>ROUND(SUM(BA95:BA96),2)</f>
        <v>#REF!</v>
      </c>
      <c r="BB94" s="89" t="e">
        <f>ROUND(SUM(BB95:BB96),2)</f>
        <v>#REF!</v>
      </c>
      <c r="BC94" s="89" t="e">
        <f>ROUND(SUM(BC95:BC96),2)</f>
        <v>#REF!</v>
      </c>
      <c r="BD94" s="91" t="e">
        <f>ROUND(SUM(BD95:BD96),2)</f>
        <v>#REF!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97" t="s">
        <v>81</v>
      </c>
      <c r="E95" s="297"/>
      <c r="F95" s="297"/>
      <c r="G95" s="297"/>
      <c r="H95" s="297"/>
      <c r="I95" s="97"/>
      <c r="J95" s="297" t="s">
        <v>82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5">
        <f>'01 - Stavební část'!J30</f>
        <v>0</v>
      </c>
      <c r="AH95" s="296"/>
      <c r="AI95" s="296"/>
      <c r="AJ95" s="296"/>
      <c r="AK95" s="296"/>
      <c r="AL95" s="296"/>
      <c r="AM95" s="296"/>
      <c r="AN95" s="295">
        <f>SUM(AG95,AT95)</f>
        <v>0</v>
      </c>
      <c r="AO95" s="296"/>
      <c r="AP95" s="296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'01 - Stavební část'!P124</f>
        <v>0</v>
      </c>
      <c r="AV95" s="101">
        <f>'01 - Stavební část'!J33</f>
        <v>0</v>
      </c>
      <c r="AW95" s="101">
        <f>'01 - Stavební část'!J34</f>
        <v>0</v>
      </c>
      <c r="AX95" s="101">
        <f>'01 - Stavební část'!J35</f>
        <v>0</v>
      </c>
      <c r="AY95" s="101">
        <f>'01 - Stavební část'!J36</f>
        <v>0</v>
      </c>
      <c r="AZ95" s="101">
        <f>'01 - Stavební část'!F33</f>
        <v>0</v>
      </c>
      <c r="BA95" s="101">
        <f>'01 - Stavební část'!F34</f>
        <v>0</v>
      </c>
      <c r="BB95" s="101">
        <f>'01 - Stavební část'!F35</f>
        <v>0</v>
      </c>
      <c r="BC95" s="101">
        <f>'01 - Stavební část'!F36</f>
        <v>0</v>
      </c>
      <c r="BD95" s="103">
        <f>'01 - Stavební část'!F37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97" t="s">
        <v>87</v>
      </c>
      <c r="E96" s="297"/>
      <c r="F96" s="297"/>
      <c r="G96" s="297"/>
      <c r="H96" s="297"/>
      <c r="I96" s="97"/>
      <c r="J96" s="297" t="s">
        <v>88</v>
      </c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5">
        <f>SUM('Rekapitulace El'!C24)</f>
        <v>0</v>
      </c>
      <c r="AH96" s="296"/>
      <c r="AI96" s="296"/>
      <c r="AJ96" s="296"/>
      <c r="AK96" s="296"/>
      <c r="AL96" s="296"/>
      <c r="AM96" s="296"/>
      <c r="AN96" s="295">
        <f>SUM(AG96*1.21)</f>
        <v>0</v>
      </c>
      <c r="AO96" s="296"/>
      <c r="AP96" s="296"/>
      <c r="AQ96" s="98" t="s">
        <v>83</v>
      </c>
      <c r="AR96" s="99"/>
      <c r="AS96" s="105">
        <v>0</v>
      </c>
      <c r="AT96" s="106" t="e">
        <f>ROUND(SUM(AV96:AW96),2)</f>
        <v>#REF!</v>
      </c>
      <c r="AU96" s="107" t="e">
        <f>#REF!</f>
        <v>#REF!</v>
      </c>
      <c r="AV96" s="106" t="e">
        <f>#REF!</f>
        <v>#REF!</v>
      </c>
      <c r="AW96" s="106" t="e">
        <f>#REF!</f>
        <v>#REF!</v>
      </c>
      <c r="AX96" s="106" t="e">
        <f>#REF!</f>
        <v>#REF!</v>
      </c>
      <c r="AY96" s="106" t="e">
        <f>#REF!</f>
        <v>#REF!</v>
      </c>
      <c r="AZ96" s="106" t="e">
        <f>#REF!</f>
        <v>#REF!</v>
      </c>
      <c r="BA96" s="106" t="e">
        <f>#REF!</f>
        <v>#REF!</v>
      </c>
      <c r="BB96" s="106" t="e">
        <f>#REF!</f>
        <v>#REF!</v>
      </c>
      <c r="BC96" s="106" t="e">
        <f>#REF!</f>
        <v>#REF!</v>
      </c>
      <c r="BD96" s="108" t="e">
        <f>#REF!</f>
        <v>#REF!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UMlxN2GwhSHTocKY9zKn3iXc7/tRcRasF3D/dUeQm5hq0d+YxdwGArI2ZwUBPo2St+8RfP9RUKcwNit9XwFwrw==" saltValue="zHzsuDv5CugFYFY5m0AJI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tavební část'!C2" display="/" xr:uid="{00000000-0004-0000-0000-000000000000}"/>
    <hyperlink ref="A96" location="'02 - Elektroinstalace'!C2" display="/" xr:uid="{00000000-0004-0000-0000-000001000000}"/>
    <hyperlink ref="E20" r:id="rId1" xr:uid="{00000000-0004-0000-0000-000002000000}"/>
    <hyperlink ref="AM90" r:id="rId2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86</v>
      </c>
    </row>
    <row r="4" spans="1:46" s="1" customFormat="1" ht="24.95" customHeight="1">
      <c r="B4" s="21"/>
      <c r="D4" s="113" t="s">
        <v>90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10" t="str">
        <f>'Rekapitulace stavby'!K6</f>
        <v>DDM Sokolov - Oprava elektroinstalace, pavilon C - 2.NP</v>
      </c>
      <c r="F7" s="311"/>
      <c r="G7" s="311"/>
      <c r="H7" s="311"/>
      <c r="I7" s="109"/>
      <c r="L7" s="21"/>
    </row>
    <row r="8" spans="1:46" s="2" customFormat="1" ht="12" customHeight="1">
      <c r="A8" s="35"/>
      <c r="B8" s="40"/>
      <c r="C8" s="35"/>
      <c r="D8" s="115" t="s">
        <v>91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2" t="s">
        <v>92</v>
      </c>
      <c r="F9" s="313"/>
      <c r="G9" s="313"/>
      <c r="H9" s="31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8. 1. 2020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26</v>
      </c>
      <c r="F15" s="35"/>
      <c r="G15" s="35"/>
      <c r="H15" s="35"/>
      <c r="I15" s="118" t="s">
        <v>27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28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8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30</v>
      </c>
      <c r="E20" s="35"/>
      <c r="F20" s="35"/>
      <c r="G20" s="35"/>
      <c r="H20" s="35"/>
      <c r="I20" s="118" t="s">
        <v>25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31</v>
      </c>
      <c r="F21" s="35"/>
      <c r="G21" s="35"/>
      <c r="H21" s="35"/>
      <c r="I21" s="118" t="s">
        <v>27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33</v>
      </c>
      <c r="E23" s="35"/>
      <c r="F23" s="35"/>
      <c r="G23" s="35"/>
      <c r="H23" s="35"/>
      <c r="I23" s="118" t="s">
        <v>25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34</v>
      </c>
      <c r="F24" s="35"/>
      <c r="G24" s="35"/>
      <c r="H24" s="35"/>
      <c r="I24" s="118" t="s">
        <v>27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35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6" t="s">
        <v>1</v>
      </c>
      <c r="F27" s="316"/>
      <c r="G27" s="316"/>
      <c r="H27" s="31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36</v>
      </c>
      <c r="E30" s="35"/>
      <c r="F30" s="35"/>
      <c r="G30" s="35"/>
      <c r="H30" s="35"/>
      <c r="I30" s="116"/>
      <c r="J30" s="127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38</v>
      </c>
      <c r="G32" s="35"/>
      <c r="H32" s="35"/>
      <c r="I32" s="129" t="s">
        <v>37</v>
      </c>
      <c r="J32" s="128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40</v>
      </c>
      <c r="E33" s="115" t="s">
        <v>41</v>
      </c>
      <c r="F33" s="131">
        <f>ROUND((SUM(BE124:BE196)),  2)</f>
        <v>0</v>
      </c>
      <c r="G33" s="35"/>
      <c r="H33" s="35"/>
      <c r="I33" s="132">
        <v>0.21</v>
      </c>
      <c r="J33" s="131">
        <f>ROUND(((SUM(BE124:BE196))*I33),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42</v>
      </c>
      <c r="F34" s="131">
        <f>ROUND((SUM(BF124:BF196)),  2)</f>
        <v>0</v>
      </c>
      <c r="G34" s="35"/>
      <c r="H34" s="35"/>
      <c r="I34" s="132">
        <v>0.15</v>
      </c>
      <c r="J34" s="131">
        <f>ROUND(((SUM(BF124:BF196))*I34),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43</v>
      </c>
      <c r="F35" s="131">
        <f>ROUND((SUM(BG124:BG196)),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44</v>
      </c>
      <c r="F36" s="131">
        <f>ROUND((SUM(BH124:BH196)),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45</v>
      </c>
      <c r="F37" s="131">
        <f>ROUND((SUM(BI124:BI196)),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46</v>
      </c>
      <c r="E39" s="135"/>
      <c r="F39" s="135"/>
      <c r="G39" s="136" t="s">
        <v>47</v>
      </c>
      <c r="H39" s="137" t="s">
        <v>48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49</v>
      </c>
      <c r="E50" s="142"/>
      <c r="F50" s="142"/>
      <c r="G50" s="141" t="s">
        <v>50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51</v>
      </c>
      <c r="E61" s="145"/>
      <c r="F61" s="146" t="s">
        <v>52</v>
      </c>
      <c r="G61" s="144" t="s">
        <v>51</v>
      </c>
      <c r="H61" s="145"/>
      <c r="I61" s="147"/>
      <c r="J61" s="148" t="s">
        <v>52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53</v>
      </c>
      <c r="E65" s="149"/>
      <c r="F65" s="149"/>
      <c r="G65" s="141" t="s">
        <v>54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51</v>
      </c>
      <c r="E76" s="145"/>
      <c r="F76" s="146" t="s">
        <v>52</v>
      </c>
      <c r="G76" s="144" t="s">
        <v>51</v>
      </c>
      <c r="H76" s="145"/>
      <c r="I76" s="147"/>
      <c r="J76" s="148" t="s">
        <v>52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8" t="str">
        <f>E7</f>
        <v>DDM Sokolov - Oprava elektroinstalace, pavilon C - 2.NP</v>
      </c>
      <c r="F85" s="309"/>
      <c r="G85" s="309"/>
      <c r="H85" s="30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5" t="str">
        <f>E9</f>
        <v>01 - Stavební část</v>
      </c>
      <c r="F87" s="307"/>
      <c r="G87" s="307"/>
      <c r="H87" s="30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Sokolov, Spartakiádní 1937</v>
      </c>
      <c r="G89" s="37"/>
      <c r="H89" s="37"/>
      <c r="I89" s="118" t="s">
        <v>22</v>
      </c>
      <c r="J89" s="67" t="str">
        <f>IF(J12="","",J12)</f>
        <v>8. 1. 2020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Město Sokolov</v>
      </c>
      <c r="G91" s="37"/>
      <c r="H91" s="37"/>
      <c r="I91" s="118" t="s">
        <v>30</v>
      </c>
      <c r="J91" s="33" t="str">
        <f>E21</f>
        <v>Ing. František Kolář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118" t="s">
        <v>33</v>
      </c>
      <c r="J92" s="33" t="str">
        <f>E24</f>
        <v>Michal Kubelka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94</v>
      </c>
      <c r="D94" s="158"/>
      <c r="E94" s="158"/>
      <c r="F94" s="158"/>
      <c r="G94" s="158"/>
      <c r="H94" s="158"/>
      <c r="I94" s="159"/>
      <c r="J94" s="160" t="s">
        <v>95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96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1:31" s="9" customFormat="1" ht="24.95" customHeight="1">
      <c r="B97" s="162"/>
      <c r="C97" s="163"/>
      <c r="D97" s="164" t="s">
        <v>98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99</v>
      </c>
      <c r="E98" s="172"/>
      <c r="F98" s="172"/>
      <c r="G98" s="172"/>
      <c r="H98" s="172"/>
      <c r="I98" s="173"/>
      <c r="J98" s="174">
        <f>J126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100</v>
      </c>
      <c r="E99" s="172"/>
      <c r="F99" s="172"/>
      <c r="G99" s="172"/>
      <c r="H99" s="172"/>
      <c r="I99" s="173"/>
      <c r="J99" s="174">
        <f>J145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101</v>
      </c>
      <c r="E100" s="172"/>
      <c r="F100" s="172"/>
      <c r="G100" s="172"/>
      <c r="H100" s="172"/>
      <c r="I100" s="173"/>
      <c r="J100" s="174">
        <f>J152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102</v>
      </c>
      <c r="E101" s="172"/>
      <c r="F101" s="172"/>
      <c r="G101" s="172"/>
      <c r="H101" s="172"/>
      <c r="I101" s="173"/>
      <c r="J101" s="174">
        <f>J159</f>
        <v>0</v>
      </c>
      <c r="K101" s="170"/>
      <c r="L101" s="175"/>
    </row>
    <row r="102" spans="1:31" s="9" customFormat="1" ht="24.95" customHeight="1">
      <c r="B102" s="162"/>
      <c r="C102" s="163"/>
      <c r="D102" s="164" t="s">
        <v>103</v>
      </c>
      <c r="E102" s="165"/>
      <c r="F102" s="165"/>
      <c r="G102" s="165"/>
      <c r="H102" s="165"/>
      <c r="I102" s="166"/>
      <c r="J102" s="167">
        <f>J161</f>
        <v>0</v>
      </c>
      <c r="K102" s="163"/>
      <c r="L102" s="168"/>
    </row>
    <row r="103" spans="1:31" s="10" customFormat="1" ht="19.899999999999999" customHeight="1">
      <c r="B103" s="169"/>
      <c r="C103" s="170"/>
      <c r="D103" s="171" t="s">
        <v>104</v>
      </c>
      <c r="E103" s="172"/>
      <c r="F103" s="172"/>
      <c r="G103" s="172"/>
      <c r="H103" s="172"/>
      <c r="I103" s="173"/>
      <c r="J103" s="174">
        <f>J162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105</v>
      </c>
      <c r="E104" s="172"/>
      <c r="F104" s="172"/>
      <c r="G104" s="172"/>
      <c r="H104" s="172"/>
      <c r="I104" s="173"/>
      <c r="J104" s="174">
        <f>J171</f>
        <v>0</v>
      </c>
      <c r="K104" s="170"/>
      <c r="L104" s="175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106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08" t="str">
        <f>E7</f>
        <v>DDM Sokolov - Oprava elektroinstalace, pavilon C - 2.NP</v>
      </c>
      <c r="F114" s="309"/>
      <c r="G114" s="309"/>
      <c r="H114" s="309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91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305" t="str">
        <f>E9</f>
        <v>01 - Stavební část</v>
      </c>
      <c r="F116" s="307"/>
      <c r="G116" s="307"/>
      <c r="H116" s="30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>Sokolov, Spartakiádní 1937</v>
      </c>
      <c r="G118" s="37"/>
      <c r="H118" s="37"/>
      <c r="I118" s="118" t="s">
        <v>22</v>
      </c>
      <c r="J118" s="67" t="str">
        <f>IF(J12="","",J12)</f>
        <v>8. 1. 2020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2" customHeight="1">
      <c r="A120" s="35"/>
      <c r="B120" s="36"/>
      <c r="C120" s="30" t="s">
        <v>24</v>
      </c>
      <c r="D120" s="37"/>
      <c r="E120" s="37"/>
      <c r="F120" s="28" t="str">
        <f>E15</f>
        <v>Město Sokolov</v>
      </c>
      <c r="G120" s="37"/>
      <c r="H120" s="37"/>
      <c r="I120" s="118" t="s">
        <v>30</v>
      </c>
      <c r="J120" s="33" t="str">
        <f>E21</f>
        <v>Ing. František Kolář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28</v>
      </c>
      <c r="D121" s="37"/>
      <c r="E121" s="37"/>
      <c r="F121" s="28" t="str">
        <f>IF(E18="","",E18)</f>
        <v>Vyplň údaj</v>
      </c>
      <c r="G121" s="37"/>
      <c r="H121" s="37"/>
      <c r="I121" s="118" t="s">
        <v>33</v>
      </c>
      <c r="J121" s="33" t="str">
        <f>E24</f>
        <v>Michal Kubelka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76"/>
      <c r="B123" s="177"/>
      <c r="C123" s="178" t="s">
        <v>107</v>
      </c>
      <c r="D123" s="179" t="s">
        <v>61</v>
      </c>
      <c r="E123" s="179" t="s">
        <v>57</v>
      </c>
      <c r="F123" s="179" t="s">
        <v>58</v>
      </c>
      <c r="G123" s="179" t="s">
        <v>108</v>
      </c>
      <c r="H123" s="179" t="s">
        <v>109</v>
      </c>
      <c r="I123" s="180" t="s">
        <v>110</v>
      </c>
      <c r="J123" s="179" t="s">
        <v>95</v>
      </c>
      <c r="K123" s="181" t="s">
        <v>111</v>
      </c>
      <c r="L123" s="182"/>
      <c r="M123" s="76" t="s">
        <v>1</v>
      </c>
      <c r="N123" s="77" t="s">
        <v>40</v>
      </c>
      <c r="O123" s="77" t="s">
        <v>112</v>
      </c>
      <c r="P123" s="77" t="s">
        <v>113</v>
      </c>
      <c r="Q123" s="77" t="s">
        <v>114</v>
      </c>
      <c r="R123" s="77" t="s">
        <v>115</v>
      </c>
      <c r="S123" s="77" t="s">
        <v>116</v>
      </c>
      <c r="T123" s="78" t="s">
        <v>117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5" s="2" customFormat="1" ht="22.9" customHeight="1">
      <c r="A124" s="35"/>
      <c r="B124" s="36"/>
      <c r="C124" s="83" t="s">
        <v>118</v>
      </c>
      <c r="D124" s="37"/>
      <c r="E124" s="37"/>
      <c r="F124" s="37"/>
      <c r="G124" s="37"/>
      <c r="H124" s="37"/>
      <c r="I124" s="116"/>
      <c r="J124" s="183">
        <f>BK124</f>
        <v>0</v>
      </c>
      <c r="K124" s="37"/>
      <c r="L124" s="40"/>
      <c r="M124" s="79"/>
      <c r="N124" s="184"/>
      <c r="O124" s="80"/>
      <c r="P124" s="185">
        <f>P125+P161</f>
        <v>0</v>
      </c>
      <c r="Q124" s="80"/>
      <c r="R124" s="185">
        <f>R125+R161</f>
        <v>0.83666635</v>
      </c>
      <c r="S124" s="80"/>
      <c r="T124" s="186">
        <f>T125+T161</f>
        <v>1.0452519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75</v>
      </c>
      <c r="AU124" s="18" t="s">
        <v>97</v>
      </c>
      <c r="BK124" s="187">
        <f>BK125+BK161</f>
        <v>0</v>
      </c>
    </row>
    <row r="125" spans="1:65" s="12" customFormat="1" ht="25.9" customHeight="1">
      <c r="B125" s="188"/>
      <c r="C125" s="189"/>
      <c r="D125" s="190" t="s">
        <v>75</v>
      </c>
      <c r="E125" s="191" t="s">
        <v>119</v>
      </c>
      <c r="F125" s="191" t="s">
        <v>120</v>
      </c>
      <c r="G125" s="189"/>
      <c r="H125" s="189"/>
      <c r="I125" s="192"/>
      <c r="J125" s="193">
        <f>BK125</f>
        <v>0</v>
      </c>
      <c r="K125" s="189"/>
      <c r="L125" s="194"/>
      <c r="M125" s="195"/>
      <c r="N125" s="196"/>
      <c r="O125" s="196"/>
      <c r="P125" s="197">
        <f>P126+P145+P152+P159</f>
        <v>0</v>
      </c>
      <c r="Q125" s="196"/>
      <c r="R125" s="197">
        <f>R126+R145+R152+R159</f>
        <v>0.61408662999999997</v>
      </c>
      <c r="S125" s="196"/>
      <c r="T125" s="198">
        <f>T126+T145+T152+T159</f>
        <v>0</v>
      </c>
      <c r="AR125" s="199" t="s">
        <v>84</v>
      </c>
      <c r="AT125" s="200" t="s">
        <v>75</v>
      </c>
      <c r="AU125" s="200" t="s">
        <v>76</v>
      </c>
      <c r="AY125" s="199" t="s">
        <v>121</v>
      </c>
      <c r="BK125" s="201">
        <f>BK126+BK145+BK152+BK159</f>
        <v>0</v>
      </c>
    </row>
    <row r="126" spans="1:65" s="12" customFormat="1" ht="22.9" customHeight="1">
      <c r="B126" s="188"/>
      <c r="C126" s="189"/>
      <c r="D126" s="190" t="s">
        <v>75</v>
      </c>
      <c r="E126" s="202" t="s">
        <v>122</v>
      </c>
      <c r="F126" s="202" t="s">
        <v>123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SUM(P127:P144)</f>
        <v>0</v>
      </c>
      <c r="Q126" s="196"/>
      <c r="R126" s="197">
        <f>SUM(R127:R144)</f>
        <v>0.55117943999999996</v>
      </c>
      <c r="S126" s="196"/>
      <c r="T126" s="198">
        <f>SUM(T127:T144)</f>
        <v>0</v>
      </c>
      <c r="AR126" s="199" t="s">
        <v>84</v>
      </c>
      <c r="AT126" s="200" t="s">
        <v>75</v>
      </c>
      <c r="AU126" s="200" t="s">
        <v>84</v>
      </c>
      <c r="AY126" s="199" t="s">
        <v>121</v>
      </c>
      <c r="BK126" s="201">
        <f>SUM(BK127:BK144)</f>
        <v>0</v>
      </c>
    </row>
    <row r="127" spans="1:65" s="2" customFormat="1" ht="21.75" customHeight="1">
      <c r="A127" s="35"/>
      <c r="B127" s="36"/>
      <c r="C127" s="204" t="s">
        <v>84</v>
      </c>
      <c r="D127" s="204" t="s">
        <v>124</v>
      </c>
      <c r="E127" s="205" t="s">
        <v>125</v>
      </c>
      <c r="F127" s="206" t="s">
        <v>126</v>
      </c>
      <c r="G127" s="207" t="s">
        <v>127</v>
      </c>
      <c r="H127" s="208">
        <v>34.96</v>
      </c>
      <c r="I127" s="209"/>
      <c r="J127" s="210">
        <f>ROUND(I127*H127,2)</f>
        <v>0</v>
      </c>
      <c r="K127" s="206" t="s">
        <v>128</v>
      </c>
      <c r="L127" s="40"/>
      <c r="M127" s="211" t="s">
        <v>1</v>
      </c>
      <c r="N127" s="212" t="s">
        <v>41</v>
      </c>
      <c r="O127" s="7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129</v>
      </c>
      <c r="AT127" s="215" t="s">
        <v>124</v>
      </c>
      <c r="AU127" s="215" t="s">
        <v>86</v>
      </c>
      <c r="AY127" s="18" t="s">
        <v>121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84</v>
      </c>
      <c r="BK127" s="216">
        <f>ROUND(I127*H127,2)</f>
        <v>0</v>
      </c>
      <c r="BL127" s="18" t="s">
        <v>129</v>
      </c>
      <c r="BM127" s="215" t="s">
        <v>130</v>
      </c>
    </row>
    <row r="128" spans="1:65" s="13" customFormat="1">
      <c r="B128" s="217"/>
      <c r="C128" s="218"/>
      <c r="D128" s="219" t="s">
        <v>131</v>
      </c>
      <c r="E128" s="220" t="s">
        <v>1</v>
      </c>
      <c r="F128" s="221" t="s">
        <v>132</v>
      </c>
      <c r="G128" s="218"/>
      <c r="H128" s="222">
        <v>28.32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131</v>
      </c>
      <c r="AU128" s="228" t="s">
        <v>86</v>
      </c>
      <c r="AV128" s="13" t="s">
        <v>86</v>
      </c>
      <c r="AW128" s="13" t="s">
        <v>32</v>
      </c>
      <c r="AX128" s="13" t="s">
        <v>76</v>
      </c>
      <c r="AY128" s="228" t="s">
        <v>121</v>
      </c>
    </row>
    <row r="129" spans="1:65" s="13" customFormat="1">
      <c r="B129" s="217"/>
      <c r="C129" s="218"/>
      <c r="D129" s="219" t="s">
        <v>131</v>
      </c>
      <c r="E129" s="220" t="s">
        <v>1</v>
      </c>
      <c r="F129" s="221" t="s">
        <v>133</v>
      </c>
      <c r="G129" s="218"/>
      <c r="H129" s="222">
        <v>6.64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131</v>
      </c>
      <c r="AU129" s="228" t="s">
        <v>86</v>
      </c>
      <c r="AV129" s="13" t="s">
        <v>86</v>
      </c>
      <c r="AW129" s="13" t="s">
        <v>32</v>
      </c>
      <c r="AX129" s="13" t="s">
        <v>76</v>
      </c>
      <c r="AY129" s="228" t="s">
        <v>121</v>
      </c>
    </row>
    <row r="130" spans="1:65" s="14" customFormat="1">
      <c r="B130" s="229"/>
      <c r="C130" s="230"/>
      <c r="D130" s="219" t="s">
        <v>131</v>
      </c>
      <c r="E130" s="231" t="s">
        <v>1</v>
      </c>
      <c r="F130" s="232" t="s">
        <v>134</v>
      </c>
      <c r="G130" s="230"/>
      <c r="H130" s="233">
        <v>34.96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131</v>
      </c>
      <c r="AU130" s="239" t="s">
        <v>86</v>
      </c>
      <c r="AV130" s="14" t="s">
        <v>129</v>
      </c>
      <c r="AW130" s="14" t="s">
        <v>32</v>
      </c>
      <c r="AX130" s="14" t="s">
        <v>84</v>
      </c>
      <c r="AY130" s="239" t="s">
        <v>121</v>
      </c>
    </row>
    <row r="131" spans="1:65" s="2" customFormat="1" ht="21.75" customHeight="1">
      <c r="A131" s="35"/>
      <c r="B131" s="36"/>
      <c r="C131" s="204" t="s">
        <v>86</v>
      </c>
      <c r="D131" s="204" t="s">
        <v>124</v>
      </c>
      <c r="E131" s="205" t="s">
        <v>135</v>
      </c>
      <c r="F131" s="206" t="s">
        <v>136</v>
      </c>
      <c r="G131" s="207" t="s">
        <v>127</v>
      </c>
      <c r="H131" s="208">
        <v>173.71799999999999</v>
      </c>
      <c r="I131" s="209"/>
      <c r="J131" s="210">
        <f>ROUND(I131*H131,2)</f>
        <v>0</v>
      </c>
      <c r="K131" s="206" t="s">
        <v>128</v>
      </c>
      <c r="L131" s="40"/>
      <c r="M131" s="211" t="s">
        <v>1</v>
      </c>
      <c r="N131" s="212" t="s">
        <v>41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129</v>
      </c>
      <c r="AT131" s="215" t="s">
        <v>124</v>
      </c>
      <c r="AU131" s="215" t="s">
        <v>86</v>
      </c>
      <c r="AY131" s="18" t="s">
        <v>121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84</v>
      </c>
      <c r="BK131" s="216">
        <f>ROUND(I131*H131,2)</f>
        <v>0</v>
      </c>
      <c r="BL131" s="18" t="s">
        <v>129</v>
      </c>
      <c r="BM131" s="215" t="s">
        <v>137</v>
      </c>
    </row>
    <row r="132" spans="1:65" s="13" customFormat="1">
      <c r="B132" s="217"/>
      <c r="C132" s="218"/>
      <c r="D132" s="219" t="s">
        <v>131</v>
      </c>
      <c r="E132" s="220" t="s">
        <v>1</v>
      </c>
      <c r="F132" s="221" t="s">
        <v>138</v>
      </c>
      <c r="G132" s="218"/>
      <c r="H132" s="222">
        <v>66.421000000000006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131</v>
      </c>
      <c r="AU132" s="228" t="s">
        <v>86</v>
      </c>
      <c r="AV132" s="13" t="s">
        <v>86</v>
      </c>
      <c r="AW132" s="13" t="s">
        <v>32</v>
      </c>
      <c r="AX132" s="13" t="s">
        <v>76</v>
      </c>
      <c r="AY132" s="228" t="s">
        <v>121</v>
      </c>
    </row>
    <row r="133" spans="1:65" s="13" customFormat="1">
      <c r="B133" s="217"/>
      <c r="C133" s="218"/>
      <c r="D133" s="219" t="s">
        <v>131</v>
      </c>
      <c r="E133" s="220" t="s">
        <v>1</v>
      </c>
      <c r="F133" s="221" t="s">
        <v>139</v>
      </c>
      <c r="G133" s="218"/>
      <c r="H133" s="222">
        <v>66.525999999999996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131</v>
      </c>
      <c r="AU133" s="228" t="s">
        <v>86</v>
      </c>
      <c r="AV133" s="13" t="s">
        <v>86</v>
      </c>
      <c r="AW133" s="13" t="s">
        <v>32</v>
      </c>
      <c r="AX133" s="13" t="s">
        <v>76</v>
      </c>
      <c r="AY133" s="228" t="s">
        <v>121</v>
      </c>
    </row>
    <row r="134" spans="1:65" s="13" customFormat="1">
      <c r="B134" s="217"/>
      <c r="C134" s="218"/>
      <c r="D134" s="219" t="s">
        <v>131</v>
      </c>
      <c r="E134" s="220" t="s">
        <v>1</v>
      </c>
      <c r="F134" s="221" t="s">
        <v>140</v>
      </c>
      <c r="G134" s="218"/>
      <c r="H134" s="222">
        <v>29.294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131</v>
      </c>
      <c r="AU134" s="228" t="s">
        <v>86</v>
      </c>
      <c r="AV134" s="13" t="s">
        <v>86</v>
      </c>
      <c r="AW134" s="13" t="s">
        <v>32</v>
      </c>
      <c r="AX134" s="13" t="s">
        <v>76</v>
      </c>
      <c r="AY134" s="228" t="s">
        <v>121</v>
      </c>
    </row>
    <row r="135" spans="1:65" s="13" customFormat="1">
      <c r="B135" s="217"/>
      <c r="C135" s="218"/>
      <c r="D135" s="219" t="s">
        <v>131</v>
      </c>
      <c r="E135" s="220" t="s">
        <v>1</v>
      </c>
      <c r="F135" s="221" t="s">
        <v>141</v>
      </c>
      <c r="G135" s="218"/>
      <c r="H135" s="222">
        <v>11.477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131</v>
      </c>
      <c r="AU135" s="228" t="s">
        <v>86</v>
      </c>
      <c r="AV135" s="13" t="s">
        <v>86</v>
      </c>
      <c r="AW135" s="13" t="s">
        <v>32</v>
      </c>
      <c r="AX135" s="13" t="s">
        <v>76</v>
      </c>
      <c r="AY135" s="228" t="s">
        <v>121</v>
      </c>
    </row>
    <row r="136" spans="1:65" s="14" customFormat="1">
      <c r="B136" s="229"/>
      <c r="C136" s="230"/>
      <c r="D136" s="219" t="s">
        <v>131</v>
      </c>
      <c r="E136" s="231" t="s">
        <v>1</v>
      </c>
      <c r="F136" s="232" t="s">
        <v>134</v>
      </c>
      <c r="G136" s="230"/>
      <c r="H136" s="233">
        <v>173.71799999999999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131</v>
      </c>
      <c r="AU136" s="239" t="s">
        <v>86</v>
      </c>
      <c r="AV136" s="14" t="s">
        <v>129</v>
      </c>
      <c r="AW136" s="14" t="s">
        <v>32</v>
      </c>
      <c r="AX136" s="14" t="s">
        <v>84</v>
      </c>
      <c r="AY136" s="239" t="s">
        <v>121</v>
      </c>
    </row>
    <row r="137" spans="1:65" s="2" customFormat="1" ht="21.75" customHeight="1">
      <c r="A137" s="35"/>
      <c r="B137" s="36"/>
      <c r="C137" s="204" t="s">
        <v>142</v>
      </c>
      <c r="D137" s="204" t="s">
        <v>124</v>
      </c>
      <c r="E137" s="205" t="s">
        <v>143</v>
      </c>
      <c r="F137" s="206" t="s">
        <v>144</v>
      </c>
      <c r="G137" s="207" t="s">
        <v>127</v>
      </c>
      <c r="H137" s="208">
        <v>29.988</v>
      </c>
      <c r="I137" s="209"/>
      <c r="J137" s="210">
        <f>ROUND(I137*H137,2)</f>
        <v>0</v>
      </c>
      <c r="K137" s="206" t="s">
        <v>128</v>
      </c>
      <c r="L137" s="40"/>
      <c r="M137" s="211" t="s">
        <v>1</v>
      </c>
      <c r="N137" s="212" t="s">
        <v>41</v>
      </c>
      <c r="O137" s="72"/>
      <c r="P137" s="213">
        <f>O137*H137</f>
        <v>0</v>
      </c>
      <c r="Q137" s="213">
        <v>1.8380000000000001E-2</v>
      </c>
      <c r="R137" s="213">
        <f>Q137*H137</f>
        <v>0.55117943999999996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129</v>
      </c>
      <c r="AT137" s="215" t="s">
        <v>124</v>
      </c>
      <c r="AU137" s="215" t="s">
        <v>86</v>
      </c>
      <c r="AY137" s="18" t="s">
        <v>121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84</v>
      </c>
      <c r="BK137" s="216">
        <f>ROUND(I137*H137,2)</f>
        <v>0</v>
      </c>
      <c r="BL137" s="18" t="s">
        <v>129</v>
      </c>
      <c r="BM137" s="215" t="s">
        <v>145</v>
      </c>
    </row>
    <row r="138" spans="1:65" s="15" customFormat="1">
      <c r="B138" s="240"/>
      <c r="C138" s="241"/>
      <c r="D138" s="219" t="s">
        <v>131</v>
      </c>
      <c r="E138" s="242" t="s">
        <v>1</v>
      </c>
      <c r="F138" s="243" t="s">
        <v>146</v>
      </c>
      <c r="G138" s="241"/>
      <c r="H138" s="242" t="s">
        <v>1</v>
      </c>
      <c r="I138" s="244"/>
      <c r="J138" s="241"/>
      <c r="K138" s="241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131</v>
      </c>
      <c r="AU138" s="249" t="s">
        <v>86</v>
      </c>
      <c r="AV138" s="15" t="s">
        <v>84</v>
      </c>
      <c r="AW138" s="15" t="s">
        <v>32</v>
      </c>
      <c r="AX138" s="15" t="s">
        <v>76</v>
      </c>
      <c r="AY138" s="249" t="s">
        <v>121</v>
      </c>
    </row>
    <row r="139" spans="1:65" s="13" customFormat="1">
      <c r="B139" s="217"/>
      <c r="C139" s="218"/>
      <c r="D139" s="219" t="s">
        <v>131</v>
      </c>
      <c r="E139" s="220" t="s">
        <v>1</v>
      </c>
      <c r="F139" s="221" t="s">
        <v>147</v>
      </c>
      <c r="G139" s="218"/>
      <c r="H139" s="222">
        <v>13.082000000000001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131</v>
      </c>
      <c r="AU139" s="228" t="s">
        <v>86</v>
      </c>
      <c r="AV139" s="13" t="s">
        <v>86</v>
      </c>
      <c r="AW139" s="13" t="s">
        <v>32</v>
      </c>
      <c r="AX139" s="13" t="s">
        <v>76</v>
      </c>
      <c r="AY139" s="228" t="s">
        <v>121</v>
      </c>
    </row>
    <row r="140" spans="1:65" s="13" customFormat="1">
      <c r="B140" s="217"/>
      <c r="C140" s="218"/>
      <c r="D140" s="219" t="s">
        <v>131</v>
      </c>
      <c r="E140" s="220" t="s">
        <v>1</v>
      </c>
      <c r="F140" s="221" t="s">
        <v>148</v>
      </c>
      <c r="G140" s="218"/>
      <c r="H140" s="222">
        <v>14.121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131</v>
      </c>
      <c r="AU140" s="228" t="s">
        <v>86</v>
      </c>
      <c r="AV140" s="13" t="s">
        <v>86</v>
      </c>
      <c r="AW140" s="13" t="s">
        <v>32</v>
      </c>
      <c r="AX140" s="13" t="s">
        <v>76</v>
      </c>
      <c r="AY140" s="228" t="s">
        <v>121</v>
      </c>
    </row>
    <row r="141" spans="1:65" s="13" customFormat="1">
      <c r="B141" s="217"/>
      <c r="C141" s="218"/>
      <c r="D141" s="219" t="s">
        <v>131</v>
      </c>
      <c r="E141" s="220" t="s">
        <v>1</v>
      </c>
      <c r="F141" s="221" t="s">
        <v>149</v>
      </c>
      <c r="G141" s="218"/>
      <c r="H141" s="222">
        <v>4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131</v>
      </c>
      <c r="AU141" s="228" t="s">
        <v>86</v>
      </c>
      <c r="AV141" s="13" t="s">
        <v>86</v>
      </c>
      <c r="AW141" s="13" t="s">
        <v>32</v>
      </c>
      <c r="AX141" s="13" t="s">
        <v>76</v>
      </c>
      <c r="AY141" s="228" t="s">
        <v>121</v>
      </c>
    </row>
    <row r="142" spans="1:65" s="13" customFormat="1">
      <c r="B142" s="217"/>
      <c r="C142" s="218"/>
      <c r="D142" s="219" t="s">
        <v>131</v>
      </c>
      <c r="E142" s="220" t="s">
        <v>1</v>
      </c>
      <c r="F142" s="221" t="s">
        <v>150</v>
      </c>
      <c r="G142" s="218"/>
      <c r="H142" s="222">
        <v>-1.2150000000000001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131</v>
      </c>
      <c r="AU142" s="228" t="s">
        <v>86</v>
      </c>
      <c r="AV142" s="13" t="s">
        <v>86</v>
      </c>
      <c r="AW142" s="13" t="s">
        <v>32</v>
      </c>
      <c r="AX142" s="13" t="s">
        <v>76</v>
      </c>
      <c r="AY142" s="228" t="s">
        <v>121</v>
      </c>
    </row>
    <row r="143" spans="1:65" s="14" customFormat="1">
      <c r="B143" s="229"/>
      <c r="C143" s="230"/>
      <c r="D143" s="219" t="s">
        <v>131</v>
      </c>
      <c r="E143" s="231" t="s">
        <v>1</v>
      </c>
      <c r="F143" s="232" t="s">
        <v>134</v>
      </c>
      <c r="G143" s="230"/>
      <c r="H143" s="233">
        <v>29.988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131</v>
      </c>
      <c r="AU143" s="239" t="s">
        <v>86</v>
      </c>
      <c r="AV143" s="14" t="s">
        <v>129</v>
      </c>
      <c r="AW143" s="14" t="s">
        <v>32</v>
      </c>
      <c r="AX143" s="14" t="s">
        <v>84</v>
      </c>
      <c r="AY143" s="239" t="s">
        <v>121</v>
      </c>
    </row>
    <row r="144" spans="1:65" s="2" customFormat="1" ht="21.75" customHeight="1">
      <c r="A144" s="35"/>
      <c r="B144" s="36"/>
      <c r="C144" s="204" t="s">
        <v>129</v>
      </c>
      <c r="D144" s="204" t="s">
        <v>124</v>
      </c>
      <c r="E144" s="205" t="s">
        <v>151</v>
      </c>
      <c r="F144" s="206" t="s">
        <v>152</v>
      </c>
      <c r="G144" s="207" t="s">
        <v>153</v>
      </c>
      <c r="H144" s="208">
        <v>1</v>
      </c>
      <c r="I144" s="209"/>
      <c r="J144" s="210">
        <f>ROUND(I144*H144,2)</f>
        <v>0</v>
      </c>
      <c r="K144" s="206" t="s">
        <v>1</v>
      </c>
      <c r="L144" s="40"/>
      <c r="M144" s="211" t="s">
        <v>1</v>
      </c>
      <c r="N144" s="212" t="s">
        <v>41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129</v>
      </c>
      <c r="AT144" s="215" t="s">
        <v>124</v>
      </c>
      <c r="AU144" s="215" t="s">
        <v>86</v>
      </c>
      <c r="AY144" s="18" t="s">
        <v>121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84</v>
      </c>
      <c r="BK144" s="216">
        <f>ROUND(I144*H144,2)</f>
        <v>0</v>
      </c>
      <c r="BL144" s="18" t="s">
        <v>129</v>
      </c>
      <c r="BM144" s="215" t="s">
        <v>154</v>
      </c>
    </row>
    <row r="145" spans="1:65" s="12" customFormat="1" ht="22.9" customHeight="1">
      <c r="B145" s="188"/>
      <c r="C145" s="189"/>
      <c r="D145" s="190" t="s">
        <v>75</v>
      </c>
      <c r="E145" s="202" t="s">
        <v>155</v>
      </c>
      <c r="F145" s="202" t="s">
        <v>156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SUM(P146:P151)</f>
        <v>0</v>
      </c>
      <c r="Q145" s="196"/>
      <c r="R145" s="197">
        <f>SUM(R146:R151)</f>
        <v>6.2907190000000002E-2</v>
      </c>
      <c r="S145" s="196"/>
      <c r="T145" s="198">
        <f>SUM(T146:T151)</f>
        <v>0</v>
      </c>
      <c r="AR145" s="199" t="s">
        <v>84</v>
      </c>
      <c r="AT145" s="200" t="s">
        <v>75</v>
      </c>
      <c r="AU145" s="200" t="s">
        <v>84</v>
      </c>
      <c r="AY145" s="199" t="s">
        <v>121</v>
      </c>
      <c r="BK145" s="201">
        <f>SUM(BK146:BK151)</f>
        <v>0</v>
      </c>
    </row>
    <row r="146" spans="1:65" s="2" customFormat="1" ht="33" customHeight="1">
      <c r="A146" s="35"/>
      <c r="B146" s="36"/>
      <c r="C146" s="204" t="s">
        <v>157</v>
      </c>
      <c r="D146" s="204" t="s">
        <v>124</v>
      </c>
      <c r="E146" s="205" t="s">
        <v>158</v>
      </c>
      <c r="F146" s="206" t="s">
        <v>159</v>
      </c>
      <c r="G146" s="207" t="s">
        <v>153</v>
      </c>
      <c r="H146" s="208">
        <v>1</v>
      </c>
      <c r="I146" s="209"/>
      <c r="J146" s="210">
        <f>ROUND(I146*H146,2)</f>
        <v>0</v>
      </c>
      <c r="K146" s="206" t="s">
        <v>1</v>
      </c>
      <c r="L146" s="40"/>
      <c r="M146" s="211" t="s">
        <v>1</v>
      </c>
      <c r="N146" s="212" t="s">
        <v>41</v>
      </c>
      <c r="O146" s="7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129</v>
      </c>
      <c r="AT146" s="215" t="s">
        <v>124</v>
      </c>
      <c r="AU146" s="215" t="s">
        <v>86</v>
      </c>
      <c r="AY146" s="18" t="s">
        <v>121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84</v>
      </c>
      <c r="BK146" s="216">
        <f>ROUND(I146*H146,2)</f>
        <v>0</v>
      </c>
      <c r="BL146" s="18" t="s">
        <v>129</v>
      </c>
      <c r="BM146" s="215" t="s">
        <v>160</v>
      </c>
    </row>
    <row r="147" spans="1:65" s="2" customFormat="1" ht="21.75" customHeight="1">
      <c r="A147" s="35"/>
      <c r="B147" s="36"/>
      <c r="C147" s="204" t="s">
        <v>122</v>
      </c>
      <c r="D147" s="204" t="s">
        <v>124</v>
      </c>
      <c r="E147" s="205" t="s">
        <v>161</v>
      </c>
      <c r="F147" s="206" t="s">
        <v>162</v>
      </c>
      <c r="G147" s="207" t="s">
        <v>127</v>
      </c>
      <c r="H147" s="208">
        <v>373.459</v>
      </c>
      <c r="I147" s="209"/>
      <c r="J147" s="210">
        <f>ROUND(I147*H147,2)</f>
        <v>0</v>
      </c>
      <c r="K147" s="206" t="s">
        <v>128</v>
      </c>
      <c r="L147" s="40"/>
      <c r="M147" s="211" t="s">
        <v>1</v>
      </c>
      <c r="N147" s="212" t="s">
        <v>41</v>
      </c>
      <c r="O147" s="72"/>
      <c r="P147" s="213">
        <f>O147*H147</f>
        <v>0</v>
      </c>
      <c r="Q147" s="213">
        <v>1.2999999999999999E-4</v>
      </c>
      <c r="R147" s="213">
        <f>Q147*H147</f>
        <v>4.8549669999999996E-2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129</v>
      </c>
      <c r="AT147" s="215" t="s">
        <v>124</v>
      </c>
      <c r="AU147" s="215" t="s">
        <v>86</v>
      </c>
      <c r="AY147" s="18" t="s">
        <v>121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84</v>
      </c>
      <c r="BK147" s="216">
        <f>ROUND(I147*H147,2)</f>
        <v>0</v>
      </c>
      <c r="BL147" s="18" t="s">
        <v>129</v>
      </c>
      <c r="BM147" s="215" t="s">
        <v>163</v>
      </c>
    </row>
    <row r="148" spans="1:65" s="13" customFormat="1">
      <c r="B148" s="217"/>
      <c r="C148" s="218"/>
      <c r="D148" s="219" t="s">
        <v>131</v>
      </c>
      <c r="E148" s="220" t="s">
        <v>1</v>
      </c>
      <c r="F148" s="221" t="s">
        <v>164</v>
      </c>
      <c r="G148" s="218"/>
      <c r="H148" s="222">
        <v>373.459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131</v>
      </c>
      <c r="AU148" s="228" t="s">
        <v>86</v>
      </c>
      <c r="AV148" s="13" t="s">
        <v>86</v>
      </c>
      <c r="AW148" s="13" t="s">
        <v>32</v>
      </c>
      <c r="AX148" s="13" t="s">
        <v>84</v>
      </c>
      <c r="AY148" s="228" t="s">
        <v>121</v>
      </c>
    </row>
    <row r="149" spans="1:65" s="2" customFormat="1" ht="21.75" customHeight="1">
      <c r="A149" s="35"/>
      <c r="B149" s="36"/>
      <c r="C149" s="204" t="s">
        <v>165</v>
      </c>
      <c r="D149" s="204" t="s">
        <v>124</v>
      </c>
      <c r="E149" s="205" t="s">
        <v>166</v>
      </c>
      <c r="F149" s="206" t="s">
        <v>167</v>
      </c>
      <c r="G149" s="207" t="s">
        <v>127</v>
      </c>
      <c r="H149" s="208">
        <v>35.28</v>
      </c>
      <c r="I149" s="209"/>
      <c r="J149" s="210">
        <f>ROUND(I149*H149,2)</f>
        <v>0</v>
      </c>
      <c r="K149" s="206" t="s">
        <v>128</v>
      </c>
      <c r="L149" s="40"/>
      <c r="M149" s="211" t="s">
        <v>1</v>
      </c>
      <c r="N149" s="212" t="s">
        <v>41</v>
      </c>
      <c r="O149" s="72"/>
      <c r="P149" s="213">
        <f>O149*H149</f>
        <v>0</v>
      </c>
      <c r="Q149" s="213">
        <v>2.1000000000000001E-4</v>
      </c>
      <c r="R149" s="213">
        <f>Q149*H149</f>
        <v>7.408800000000001E-3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129</v>
      </c>
      <c r="AT149" s="215" t="s">
        <v>124</v>
      </c>
      <c r="AU149" s="215" t="s">
        <v>86</v>
      </c>
      <c r="AY149" s="18" t="s">
        <v>121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84</v>
      </c>
      <c r="BK149" s="216">
        <f>ROUND(I149*H149,2)</f>
        <v>0</v>
      </c>
      <c r="BL149" s="18" t="s">
        <v>129</v>
      </c>
      <c r="BM149" s="215" t="s">
        <v>168</v>
      </c>
    </row>
    <row r="150" spans="1:65" s="13" customFormat="1">
      <c r="B150" s="217"/>
      <c r="C150" s="218"/>
      <c r="D150" s="219" t="s">
        <v>131</v>
      </c>
      <c r="E150" s="220" t="s">
        <v>1</v>
      </c>
      <c r="F150" s="221" t="s">
        <v>169</v>
      </c>
      <c r="G150" s="218"/>
      <c r="H150" s="222">
        <v>35.28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131</v>
      </c>
      <c r="AU150" s="228" t="s">
        <v>86</v>
      </c>
      <c r="AV150" s="13" t="s">
        <v>86</v>
      </c>
      <c r="AW150" s="13" t="s">
        <v>32</v>
      </c>
      <c r="AX150" s="13" t="s">
        <v>84</v>
      </c>
      <c r="AY150" s="228" t="s">
        <v>121</v>
      </c>
    </row>
    <row r="151" spans="1:65" s="2" customFormat="1" ht="21.75" customHeight="1">
      <c r="A151" s="35"/>
      <c r="B151" s="36"/>
      <c r="C151" s="204" t="s">
        <v>170</v>
      </c>
      <c r="D151" s="204" t="s">
        <v>124</v>
      </c>
      <c r="E151" s="205" t="s">
        <v>171</v>
      </c>
      <c r="F151" s="206" t="s">
        <v>172</v>
      </c>
      <c r="G151" s="207" t="s">
        <v>127</v>
      </c>
      <c r="H151" s="208">
        <v>173.71799999999999</v>
      </c>
      <c r="I151" s="209"/>
      <c r="J151" s="210">
        <f>ROUND(I151*H151,2)</f>
        <v>0</v>
      </c>
      <c r="K151" s="206" t="s">
        <v>128</v>
      </c>
      <c r="L151" s="40"/>
      <c r="M151" s="211" t="s">
        <v>1</v>
      </c>
      <c r="N151" s="212" t="s">
        <v>41</v>
      </c>
      <c r="O151" s="72"/>
      <c r="P151" s="213">
        <f>O151*H151</f>
        <v>0</v>
      </c>
      <c r="Q151" s="213">
        <v>4.0000000000000003E-5</v>
      </c>
      <c r="R151" s="213">
        <f>Q151*H151</f>
        <v>6.9487200000000002E-3</v>
      </c>
      <c r="S151" s="213">
        <v>0</v>
      </c>
      <c r="T151" s="21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5" t="s">
        <v>129</v>
      </c>
      <c r="AT151" s="215" t="s">
        <v>124</v>
      </c>
      <c r="AU151" s="215" t="s">
        <v>86</v>
      </c>
      <c r="AY151" s="18" t="s">
        <v>121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8" t="s">
        <v>84</v>
      </c>
      <c r="BK151" s="216">
        <f>ROUND(I151*H151,2)</f>
        <v>0</v>
      </c>
      <c r="BL151" s="18" t="s">
        <v>129</v>
      </c>
      <c r="BM151" s="215" t="s">
        <v>173</v>
      </c>
    </row>
    <row r="152" spans="1:65" s="12" customFormat="1" ht="22.9" customHeight="1">
      <c r="B152" s="188"/>
      <c r="C152" s="189"/>
      <c r="D152" s="190" t="s">
        <v>75</v>
      </c>
      <c r="E152" s="202" t="s">
        <v>174</v>
      </c>
      <c r="F152" s="202" t="s">
        <v>175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SUM(P153:P158)</f>
        <v>0</v>
      </c>
      <c r="Q152" s="196"/>
      <c r="R152" s="197">
        <f>SUM(R153:R158)</f>
        <v>0</v>
      </c>
      <c r="S152" s="196"/>
      <c r="T152" s="198">
        <f>SUM(T153:T158)</f>
        <v>0</v>
      </c>
      <c r="AR152" s="199" t="s">
        <v>84</v>
      </c>
      <c r="AT152" s="200" t="s">
        <v>75</v>
      </c>
      <c r="AU152" s="200" t="s">
        <v>84</v>
      </c>
      <c r="AY152" s="199" t="s">
        <v>121</v>
      </c>
      <c r="BK152" s="201">
        <f>SUM(BK153:BK158)</f>
        <v>0</v>
      </c>
    </row>
    <row r="153" spans="1:65" s="2" customFormat="1" ht="21.75" customHeight="1">
      <c r="A153" s="35"/>
      <c r="B153" s="36"/>
      <c r="C153" s="204" t="s">
        <v>155</v>
      </c>
      <c r="D153" s="204" t="s">
        <v>124</v>
      </c>
      <c r="E153" s="205" t="s">
        <v>176</v>
      </c>
      <c r="F153" s="206" t="s">
        <v>177</v>
      </c>
      <c r="G153" s="207" t="s">
        <v>178</v>
      </c>
      <c r="H153" s="208">
        <v>1.0449999999999999</v>
      </c>
      <c r="I153" s="209"/>
      <c r="J153" s="210">
        <f>ROUND(I153*H153,2)</f>
        <v>0</v>
      </c>
      <c r="K153" s="206" t="s">
        <v>128</v>
      </c>
      <c r="L153" s="40"/>
      <c r="M153" s="211" t="s">
        <v>1</v>
      </c>
      <c r="N153" s="212" t="s">
        <v>41</v>
      </c>
      <c r="O153" s="7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129</v>
      </c>
      <c r="AT153" s="215" t="s">
        <v>124</v>
      </c>
      <c r="AU153" s="215" t="s">
        <v>86</v>
      </c>
      <c r="AY153" s="18" t="s">
        <v>121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84</v>
      </c>
      <c r="BK153" s="216">
        <f>ROUND(I153*H153,2)</f>
        <v>0</v>
      </c>
      <c r="BL153" s="18" t="s">
        <v>129</v>
      </c>
      <c r="BM153" s="215" t="s">
        <v>179</v>
      </c>
    </row>
    <row r="154" spans="1:65" s="2" customFormat="1" ht="16.5" customHeight="1">
      <c r="A154" s="35"/>
      <c r="B154" s="36"/>
      <c r="C154" s="204" t="s">
        <v>180</v>
      </c>
      <c r="D154" s="204" t="s">
        <v>124</v>
      </c>
      <c r="E154" s="205" t="s">
        <v>181</v>
      </c>
      <c r="F154" s="206" t="s">
        <v>182</v>
      </c>
      <c r="G154" s="207" t="s">
        <v>178</v>
      </c>
      <c r="H154" s="208">
        <v>1.0449999999999999</v>
      </c>
      <c r="I154" s="209"/>
      <c r="J154" s="210">
        <f>ROUND(I154*H154,2)</f>
        <v>0</v>
      </c>
      <c r="K154" s="206" t="s">
        <v>128</v>
      </c>
      <c r="L154" s="40"/>
      <c r="M154" s="211" t="s">
        <v>1</v>
      </c>
      <c r="N154" s="212" t="s">
        <v>41</v>
      </c>
      <c r="O154" s="7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5" t="s">
        <v>129</v>
      </c>
      <c r="AT154" s="215" t="s">
        <v>124</v>
      </c>
      <c r="AU154" s="215" t="s">
        <v>86</v>
      </c>
      <c r="AY154" s="18" t="s">
        <v>121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8" t="s">
        <v>84</v>
      </c>
      <c r="BK154" s="216">
        <f>ROUND(I154*H154,2)</f>
        <v>0</v>
      </c>
      <c r="BL154" s="18" t="s">
        <v>129</v>
      </c>
      <c r="BM154" s="215" t="s">
        <v>183</v>
      </c>
    </row>
    <row r="155" spans="1:65" s="2" customFormat="1" ht="21.75" customHeight="1">
      <c r="A155" s="35"/>
      <c r="B155" s="36"/>
      <c r="C155" s="204" t="s">
        <v>184</v>
      </c>
      <c r="D155" s="204" t="s">
        <v>124</v>
      </c>
      <c r="E155" s="205" t="s">
        <v>185</v>
      </c>
      <c r="F155" s="206" t="s">
        <v>186</v>
      </c>
      <c r="G155" s="207" t="s">
        <v>178</v>
      </c>
      <c r="H155" s="208">
        <v>1.0449999999999999</v>
      </c>
      <c r="I155" s="209"/>
      <c r="J155" s="210">
        <f>ROUND(I155*H155,2)</f>
        <v>0</v>
      </c>
      <c r="K155" s="206" t="s">
        <v>128</v>
      </c>
      <c r="L155" s="40"/>
      <c r="M155" s="211" t="s">
        <v>1</v>
      </c>
      <c r="N155" s="212" t="s">
        <v>41</v>
      </c>
      <c r="O155" s="7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129</v>
      </c>
      <c r="AT155" s="215" t="s">
        <v>124</v>
      </c>
      <c r="AU155" s="215" t="s">
        <v>86</v>
      </c>
      <c r="AY155" s="18" t="s">
        <v>121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84</v>
      </c>
      <c r="BK155" s="216">
        <f>ROUND(I155*H155,2)</f>
        <v>0</v>
      </c>
      <c r="BL155" s="18" t="s">
        <v>129</v>
      </c>
      <c r="BM155" s="215" t="s">
        <v>187</v>
      </c>
    </row>
    <row r="156" spans="1:65" s="2" customFormat="1" ht="21.75" customHeight="1">
      <c r="A156" s="35"/>
      <c r="B156" s="36"/>
      <c r="C156" s="204" t="s">
        <v>188</v>
      </c>
      <c r="D156" s="204" t="s">
        <v>124</v>
      </c>
      <c r="E156" s="205" t="s">
        <v>189</v>
      </c>
      <c r="F156" s="206" t="s">
        <v>190</v>
      </c>
      <c r="G156" s="207" t="s">
        <v>178</v>
      </c>
      <c r="H156" s="208">
        <v>8.36</v>
      </c>
      <c r="I156" s="209"/>
      <c r="J156" s="210">
        <f>ROUND(I156*H156,2)</f>
        <v>0</v>
      </c>
      <c r="K156" s="206" t="s">
        <v>128</v>
      </c>
      <c r="L156" s="40"/>
      <c r="M156" s="211" t="s">
        <v>1</v>
      </c>
      <c r="N156" s="212" t="s">
        <v>41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129</v>
      </c>
      <c r="AT156" s="215" t="s">
        <v>124</v>
      </c>
      <c r="AU156" s="215" t="s">
        <v>86</v>
      </c>
      <c r="AY156" s="18" t="s">
        <v>121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84</v>
      </c>
      <c r="BK156" s="216">
        <f>ROUND(I156*H156,2)</f>
        <v>0</v>
      </c>
      <c r="BL156" s="18" t="s">
        <v>129</v>
      </c>
      <c r="BM156" s="215" t="s">
        <v>191</v>
      </c>
    </row>
    <row r="157" spans="1:65" s="13" customFormat="1">
      <c r="B157" s="217"/>
      <c r="C157" s="218"/>
      <c r="D157" s="219" t="s">
        <v>131</v>
      </c>
      <c r="E157" s="220" t="s">
        <v>1</v>
      </c>
      <c r="F157" s="221" t="s">
        <v>192</v>
      </c>
      <c r="G157" s="218"/>
      <c r="H157" s="222">
        <v>8.36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131</v>
      </c>
      <c r="AU157" s="228" t="s">
        <v>86</v>
      </c>
      <c r="AV157" s="13" t="s">
        <v>86</v>
      </c>
      <c r="AW157" s="13" t="s">
        <v>32</v>
      </c>
      <c r="AX157" s="13" t="s">
        <v>84</v>
      </c>
      <c r="AY157" s="228" t="s">
        <v>121</v>
      </c>
    </row>
    <row r="158" spans="1:65" s="2" customFormat="1" ht="21.75" customHeight="1">
      <c r="A158" s="35"/>
      <c r="B158" s="36"/>
      <c r="C158" s="204" t="s">
        <v>193</v>
      </c>
      <c r="D158" s="204" t="s">
        <v>124</v>
      </c>
      <c r="E158" s="205" t="s">
        <v>194</v>
      </c>
      <c r="F158" s="206" t="s">
        <v>195</v>
      </c>
      <c r="G158" s="207" t="s">
        <v>178</v>
      </c>
      <c r="H158" s="208">
        <v>1.0449999999999999</v>
      </c>
      <c r="I158" s="209"/>
      <c r="J158" s="210">
        <f>ROUND(I158*H158,2)</f>
        <v>0</v>
      </c>
      <c r="K158" s="206" t="s">
        <v>128</v>
      </c>
      <c r="L158" s="40"/>
      <c r="M158" s="211" t="s">
        <v>1</v>
      </c>
      <c r="N158" s="212" t="s">
        <v>41</v>
      </c>
      <c r="O158" s="7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129</v>
      </c>
      <c r="AT158" s="215" t="s">
        <v>124</v>
      </c>
      <c r="AU158" s="215" t="s">
        <v>86</v>
      </c>
      <c r="AY158" s="18" t="s">
        <v>121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8" t="s">
        <v>84</v>
      </c>
      <c r="BK158" s="216">
        <f>ROUND(I158*H158,2)</f>
        <v>0</v>
      </c>
      <c r="BL158" s="18" t="s">
        <v>129</v>
      </c>
      <c r="BM158" s="215" t="s">
        <v>196</v>
      </c>
    </row>
    <row r="159" spans="1:65" s="12" customFormat="1" ht="22.9" customHeight="1">
      <c r="B159" s="188"/>
      <c r="C159" s="189"/>
      <c r="D159" s="190" t="s">
        <v>75</v>
      </c>
      <c r="E159" s="202" t="s">
        <v>197</v>
      </c>
      <c r="F159" s="202" t="s">
        <v>198</v>
      </c>
      <c r="G159" s="189"/>
      <c r="H159" s="189"/>
      <c r="I159" s="192"/>
      <c r="J159" s="203">
        <f>BK159</f>
        <v>0</v>
      </c>
      <c r="K159" s="189"/>
      <c r="L159" s="194"/>
      <c r="M159" s="195"/>
      <c r="N159" s="196"/>
      <c r="O159" s="196"/>
      <c r="P159" s="197">
        <f>P160</f>
        <v>0</v>
      </c>
      <c r="Q159" s="196"/>
      <c r="R159" s="197">
        <f>R160</f>
        <v>0</v>
      </c>
      <c r="S159" s="196"/>
      <c r="T159" s="198">
        <f>T160</f>
        <v>0</v>
      </c>
      <c r="AR159" s="199" t="s">
        <v>84</v>
      </c>
      <c r="AT159" s="200" t="s">
        <v>75</v>
      </c>
      <c r="AU159" s="200" t="s">
        <v>84</v>
      </c>
      <c r="AY159" s="199" t="s">
        <v>121</v>
      </c>
      <c r="BK159" s="201">
        <f>BK160</f>
        <v>0</v>
      </c>
    </row>
    <row r="160" spans="1:65" s="2" customFormat="1" ht="16.5" customHeight="1">
      <c r="A160" s="35"/>
      <c r="B160" s="36"/>
      <c r="C160" s="204" t="s">
        <v>199</v>
      </c>
      <c r="D160" s="204" t="s">
        <v>124</v>
      </c>
      <c r="E160" s="205" t="s">
        <v>200</v>
      </c>
      <c r="F160" s="206" t="s">
        <v>201</v>
      </c>
      <c r="G160" s="207" t="s">
        <v>178</v>
      </c>
      <c r="H160" s="208">
        <v>0.61399999999999999</v>
      </c>
      <c r="I160" s="209"/>
      <c r="J160" s="210">
        <f>ROUND(I160*H160,2)</f>
        <v>0</v>
      </c>
      <c r="K160" s="206" t="s">
        <v>128</v>
      </c>
      <c r="L160" s="40"/>
      <c r="M160" s="211" t="s">
        <v>1</v>
      </c>
      <c r="N160" s="212" t="s">
        <v>41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129</v>
      </c>
      <c r="AT160" s="215" t="s">
        <v>124</v>
      </c>
      <c r="AU160" s="215" t="s">
        <v>86</v>
      </c>
      <c r="AY160" s="18" t="s">
        <v>121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84</v>
      </c>
      <c r="BK160" s="216">
        <f>ROUND(I160*H160,2)</f>
        <v>0</v>
      </c>
      <c r="BL160" s="18" t="s">
        <v>129</v>
      </c>
      <c r="BM160" s="215" t="s">
        <v>202</v>
      </c>
    </row>
    <row r="161" spans="1:65" s="12" customFormat="1" ht="25.9" customHeight="1">
      <c r="B161" s="188"/>
      <c r="C161" s="189"/>
      <c r="D161" s="190" t="s">
        <v>75</v>
      </c>
      <c r="E161" s="191" t="s">
        <v>203</v>
      </c>
      <c r="F161" s="191" t="s">
        <v>204</v>
      </c>
      <c r="G161" s="189"/>
      <c r="H161" s="189"/>
      <c r="I161" s="192"/>
      <c r="J161" s="193">
        <f>BK161</f>
        <v>0</v>
      </c>
      <c r="K161" s="189"/>
      <c r="L161" s="194"/>
      <c r="M161" s="195"/>
      <c r="N161" s="196"/>
      <c r="O161" s="196"/>
      <c r="P161" s="197">
        <f>P162+P171</f>
        <v>0</v>
      </c>
      <c r="Q161" s="196"/>
      <c r="R161" s="197">
        <f>R162+R171</f>
        <v>0.22257971999999998</v>
      </c>
      <c r="S161" s="196"/>
      <c r="T161" s="198">
        <f>T162+T171</f>
        <v>1.0452519</v>
      </c>
      <c r="AR161" s="199" t="s">
        <v>86</v>
      </c>
      <c r="AT161" s="200" t="s">
        <v>75</v>
      </c>
      <c r="AU161" s="200" t="s">
        <v>76</v>
      </c>
      <c r="AY161" s="199" t="s">
        <v>121</v>
      </c>
      <c r="BK161" s="201">
        <f>BK162+BK171</f>
        <v>0</v>
      </c>
    </row>
    <row r="162" spans="1:65" s="12" customFormat="1" ht="22.9" customHeight="1">
      <c r="B162" s="188"/>
      <c r="C162" s="189"/>
      <c r="D162" s="190" t="s">
        <v>75</v>
      </c>
      <c r="E162" s="202" t="s">
        <v>205</v>
      </c>
      <c r="F162" s="202" t="s">
        <v>206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SUM(P163:P170)</f>
        <v>0</v>
      </c>
      <c r="Q162" s="196"/>
      <c r="R162" s="197">
        <f>SUM(R163:R170)</f>
        <v>0</v>
      </c>
      <c r="S162" s="196"/>
      <c r="T162" s="198">
        <f>SUM(T163:T170)</f>
        <v>0.97910819999999998</v>
      </c>
      <c r="AR162" s="199" t="s">
        <v>86</v>
      </c>
      <c r="AT162" s="200" t="s">
        <v>75</v>
      </c>
      <c r="AU162" s="200" t="s">
        <v>84</v>
      </c>
      <c r="AY162" s="199" t="s">
        <v>121</v>
      </c>
      <c r="BK162" s="201">
        <f>SUM(BK163:BK170)</f>
        <v>0</v>
      </c>
    </row>
    <row r="163" spans="1:65" s="2" customFormat="1" ht="21.75" customHeight="1">
      <c r="A163" s="35"/>
      <c r="B163" s="36"/>
      <c r="C163" s="204" t="s">
        <v>8</v>
      </c>
      <c r="D163" s="204" t="s">
        <v>124</v>
      </c>
      <c r="E163" s="205" t="s">
        <v>207</v>
      </c>
      <c r="F163" s="206" t="s">
        <v>208</v>
      </c>
      <c r="G163" s="207" t="s">
        <v>127</v>
      </c>
      <c r="H163" s="208">
        <v>29.988</v>
      </c>
      <c r="I163" s="209"/>
      <c r="J163" s="210">
        <f>ROUND(I163*H163,2)</f>
        <v>0</v>
      </c>
      <c r="K163" s="206" t="s">
        <v>128</v>
      </c>
      <c r="L163" s="40"/>
      <c r="M163" s="211" t="s">
        <v>1</v>
      </c>
      <c r="N163" s="212" t="s">
        <v>41</v>
      </c>
      <c r="O163" s="72"/>
      <c r="P163" s="213">
        <f>O163*H163</f>
        <v>0</v>
      </c>
      <c r="Q163" s="213">
        <v>0</v>
      </c>
      <c r="R163" s="213">
        <f>Q163*H163</f>
        <v>0</v>
      </c>
      <c r="S163" s="213">
        <v>2.4649999999999998E-2</v>
      </c>
      <c r="T163" s="214">
        <f>S163*H163</f>
        <v>0.73920419999999998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209</v>
      </c>
      <c r="AT163" s="215" t="s">
        <v>124</v>
      </c>
      <c r="AU163" s="215" t="s">
        <v>86</v>
      </c>
      <c r="AY163" s="18" t="s">
        <v>121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84</v>
      </c>
      <c r="BK163" s="216">
        <f>ROUND(I163*H163,2)</f>
        <v>0</v>
      </c>
      <c r="BL163" s="18" t="s">
        <v>209</v>
      </c>
      <c r="BM163" s="215" t="s">
        <v>210</v>
      </c>
    </row>
    <row r="164" spans="1:65" s="15" customFormat="1">
      <c r="B164" s="240"/>
      <c r="C164" s="241"/>
      <c r="D164" s="219" t="s">
        <v>131</v>
      </c>
      <c r="E164" s="242" t="s">
        <v>1</v>
      </c>
      <c r="F164" s="243" t="s">
        <v>146</v>
      </c>
      <c r="G164" s="241"/>
      <c r="H164" s="242" t="s">
        <v>1</v>
      </c>
      <c r="I164" s="244"/>
      <c r="J164" s="241"/>
      <c r="K164" s="241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131</v>
      </c>
      <c r="AU164" s="249" t="s">
        <v>86</v>
      </c>
      <c r="AV164" s="15" t="s">
        <v>84</v>
      </c>
      <c r="AW164" s="15" t="s">
        <v>32</v>
      </c>
      <c r="AX164" s="15" t="s">
        <v>76</v>
      </c>
      <c r="AY164" s="249" t="s">
        <v>121</v>
      </c>
    </row>
    <row r="165" spans="1:65" s="13" customFormat="1">
      <c r="B165" s="217"/>
      <c r="C165" s="218"/>
      <c r="D165" s="219" t="s">
        <v>131</v>
      </c>
      <c r="E165" s="220" t="s">
        <v>1</v>
      </c>
      <c r="F165" s="221" t="s">
        <v>147</v>
      </c>
      <c r="G165" s="218"/>
      <c r="H165" s="222">
        <v>13.082000000000001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131</v>
      </c>
      <c r="AU165" s="228" t="s">
        <v>86</v>
      </c>
      <c r="AV165" s="13" t="s">
        <v>86</v>
      </c>
      <c r="AW165" s="13" t="s">
        <v>32</v>
      </c>
      <c r="AX165" s="13" t="s">
        <v>76</v>
      </c>
      <c r="AY165" s="228" t="s">
        <v>121</v>
      </c>
    </row>
    <row r="166" spans="1:65" s="13" customFormat="1">
      <c r="B166" s="217"/>
      <c r="C166" s="218"/>
      <c r="D166" s="219" t="s">
        <v>131</v>
      </c>
      <c r="E166" s="220" t="s">
        <v>1</v>
      </c>
      <c r="F166" s="221" t="s">
        <v>148</v>
      </c>
      <c r="G166" s="218"/>
      <c r="H166" s="222">
        <v>14.121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131</v>
      </c>
      <c r="AU166" s="228" t="s">
        <v>86</v>
      </c>
      <c r="AV166" s="13" t="s">
        <v>86</v>
      </c>
      <c r="AW166" s="13" t="s">
        <v>32</v>
      </c>
      <c r="AX166" s="13" t="s">
        <v>76</v>
      </c>
      <c r="AY166" s="228" t="s">
        <v>121</v>
      </c>
    </row>
    <row r="167" spans="1:65" s="13" customFormat="1">
      <c r="B167" s="217"/>
      <c r="C167" s="218"/>
      <c r="D167" s="219" t="s">
        <v>131</v>
      </c>
      <c r="E167" s="220" t="s">
        <v>1</v>
      </c>
      <c r="F167" s="221" t="s">
        <v>149</v>
      </c>
      <c r="G167" s="218"/>
      <c r="H167" s="222">
        <v>4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131</v>
      </c>
      <c r="AU167" s="228" t="s">
        <v>86</v>
      </c>
      <c r="AV167" s="13" t="s">
        <v>86</v>
      </c>
      <c r="AW167" s="13" t="s">
        <v>32</v>
      </c>
      <c r="AX167" s="13" t="s">
        <v>76</v>
      </c>
      <c r="AY167" s="228" t="s">
        <v>121</v>
      </c>
    </row>
    <row r="168" spans="1:65" s="13" customFormat="1">
      <c r="B168" s="217"/>
      <c r="C168" s="218"/>
      <c r="D168" s="219" t="s">
        <v>131</v>
      </c>
      <c r="E168" s="220" t="s">
        <v>1</v>
      </c>
      <c r="F168" s="221" t="s">
        <v>150</v>
      </c>
      <c r="G168" s="218"/>
      <c r="H168" s="222">
        <v>-1.2150000000000001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131</v>
      </c>
      <c r="AU168" s="228" t="s">
        <v>86</v>
      </c>
      <c r="AV168" s="13" t="s">
        <v>86</v>
      </c>
      <c r="AW168" s="13" t="s">
        <v>32</v>
      </c>
      <c r="AX168" s="13" t="s">
        <v>76</v>
      </c>
      <c r="AY168" s="228" t="s">
        <v>121</v>
      </c>
    </row>
    <row r="169" spans="1:65" s="14" customFormat="1">
      <c r="B169" s="229"/>
      <c r="C169" s="230"/>
      <c r="D169" s="219" t="s">
        <v>131</v>
      </c>
      <c r="E169" s="231" t="s">
        <v>1</v>
      </c>
      <c r="F169" s="232" t="s">
        <v>134</v>
      </c>
      <c r="G169" s="230"/>
      <c r="H169" s="233">
        <v>29.988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131</v>
      </c>
      <c r="AU169" s="239" t="s">
        <v>86</v>
      </c>
      <c r="AV169" s="14" t="s">
        <v>129</v>
      </c>
      <c r="AW169" s="14" t="s">
        <v>32</v>
      </c>
      <c r="AX169" s="14" t="s">
        <v>84</v>
      </c>
      <c r="AY169" s="239" t="s">
        <v>121</v>
      </c>
    </row>
    <row r="170" spans="1:65" s="2" customFormat="1" ht="21.75" customHeight="1">
      <c r="A170" s="35"/>
      <c r="B170" s="36"/>
      <c r="C170" s="204" t="s">
        <v>209</v>
      </c>
      <c r="D170" s="204" t="s">
        <v>124</v>
      </c>
      <c r="E170" s="205" t="s">
        <v>211</v>
      </c>
      <c r="F170" s="206" t="s">
        <v>212</v>
      </c>
      <c r="G170" s="207" t="s">
        <v>127</v>
      </c>
      <c r="H170" s="208">
        <v>29.988</v>
      </c>
      <c r="I170" s="209"/>
      <c r="J170" s="210">
        <f>ROUND(I170*H170,2)</f>
        <v>0</v>
      </c>
      <c r="K170" s="206" t="s">
        <v>128</v>
      </c>
      <c r="L170" s="40"/>
      <c r="M170" s="211" t="s">
        <v>1</v>
      </c>
      <c r="N170" s="212" t="s">
        <v>41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8.0000000000000002E-3</v>
      </c>
      <c r="T170" s="214">
        <f>S170*H170</f>
        <v>0.23990400000000001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209</v>
      </c>
      <c r="AT170" s="215" t="s">
        <v>124</v>
      </c>
      <c r="AU170" s="215" t="s">
        <v>86</v>
      </c>
      <c r="AY170" s="18" t="s">
        <v>121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84</v>
      </c>
      <c r="BK170" s="216">
        <f>ROUND(I170*H170,2)</f>
        <v>0</v>
      </c>
      <c r="BL170" s="18" t="s">
        <v>209</v>
      </c>
      <c r="BM170" s="215" t="s">
        <v>213</v>
      </c>
    </row>
    <row r="171" spans="1:65" s="12" customFormat="1" ht="22.9" customHeight="1">
      <c r="B171" s="188"/>
      <c r="C171" s="189"/>
      <c r="D171" s="190" t="s">
        <v>75</v>
      </c>
      <c r="E171" s="202" t="s">
        <v>214</v>
      </c>
      <c r="F171" s="202" t="s">
        <v>215</v>
      </c>
      <c r="G171" s="189"/>
      <c r="H171" s="189"/>
      <c r="I171" s="192"/>
      <c r="J171" s="203">
        <f>BK171</f>
        <v>0</v>
      </c>
      <c r="K171" s="189"/>
      <c r="L171" s="194"/>
      <c r="M171" s="195"/>
      <c r="N171" s="196"/>
      <c r="O171" s="196"/>
      <c r="P171" s="197">
        <f>SUM(P172:P196)</f>
        <v>0</v>
      </c>
      <c r="Q171" s="196"/>
      <c r="R171" s="197">
        <f>SUM(R172:R196)</f>
        <v>0.22257971999999998</v>
      </c>
      <c r="S171" s="196"/>
      <c r="T171" s="198">
        <f>SUM(T172:T196)</f>
        <v>6.61437E-2</v>
      </c>
      <c r="AR171" s="199" t="s">
        <v>86</v>
      </c>
      <c r="AT171" s="200" t="s">
        <v>75</v>
      </c>
      <c r="AU171" s="200" t="s">
        <v>84</v>
      </c>
      <c r="AY171" s="199" t="s">
        <v>121</v>
      </c>
      <c r="BK171" s="201">
        <f>SUM(BK172:BK196)</f>
        <v>0</v>
      </c>
    </row>
    <row r="172" spans="1:65" s="2" customFormat="1" ht="21.75" customHeight="1">
      <c r="A172" s="35"/>
      <c r="B172" s="36"/>
      <c r="C172" s="204" t="s">
        <v>216</v>
      </c>
      <c r="D172" s="204" t="s">
        <v>124</v>
      </c>
      <c r="E172" s="205" t="s">
        <v>217</v>
      </c>
      <c r="F172" s="206" t="s">
        <v>218</v>
      </c>
      <c r="G172" s="207" t="s">
        <v>127</v>
      </c>
      <c r="H172" s="208">
        <v>440.95800000000003</v>
      </c>
      <c r="I172" s="209"/>
      <c r="J172" s="210">
        <f>ROUND(I172*H172,2)</f>
        <v>0</v>
      </c>
      <c r="K172" s="206" t="s">
        <v>128</v>
      </c>
      <c r="L172" s="40"/>
      <c r="M172" s="211" t="s">
        <v>1</v>
      </c>
      <c r="N172" s="212" t="s">
        <v>41</v>
      </c>
      <c r="O172" s="7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5" t="s">
        <v>209</v>
      </c>
      <c r="AT172" s="215" t="s">
        <v>124</v>
      </c>
      <c r="AU172" s="215" t="s">
        <v>86</v>
      </c>
      <c r="AY172" s="18" t="s">
        <v>121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8" t="s">
        <v>84</v>
      </c>
      <c r="BK172" s="216">
        <f>ROUND(I172*H172,2)</f>
        <v>0</v>
      </c>
      <c r="BL172" s="18" t="s">
        <v>209</v>
      </c>
      <c r="BM172" s="215" t="s">
        <v>219</v>
      </c>
    </row>
    <row r="173" spans="1:65" s="13" customFormat="1" ht="22.5">
      <c r="B173" s="217"/>
      <c r="C173" s="218"/>
      <c r="D173" s="219" t="s">
        <v>131</v>
      </c>
      <c r="E173" s="220" t="s">
        <v>1</v>
      </c>
      <c r="F173" s="221" t="s">
        <v>220</v>
      </c>
      <c r="G173" s="218"/>
      <c r="H173" s="222">
        <v>334.30500000000001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131</v>
      </c>
      <c r="AU173" s="228" t="s">
        <v>86</v>
      </c>
      <c r="AV173" s="13" t="s">
        <v>86</v>
      </c>
      <c r="AW173" s="13" t="s">
        <v>32</v>
      </c>
      <c r="AX173" s="13" t="s">
        <v>76</v>
      </c>
      <c r="AY173" s="228" t="s">
        <v>121</v>
      </c>
    </row>
    <row r="174" spans="1:65" s="13" customFormat="1">
      <c r="B174" s="217"/>
      <c r="C174" s="218"/>
      <c r="D174" s="219" t="s">
        <v>131</v>
      </c>
      <c r="E174" s="220" t="s">
        <v>1</v>
      </c>
      <c r="F174" s="221" t="s">
        <v>221</v>
      </c>
      <c r="G174" s="218"/>
      <c r="H174" s="222">
        <v>-28.32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131</v>
      </c>
      <c r="AU174" s="228" t="s">
        <v>86</v>
      </c>
      <c r="AV174" s="13" t="s">
        <v>86</v>
      </c>
      <c r="AW174" s="13" t="s">
        <v>32</v>
      </c>
      <c r="AX174" s="13" t="s">
        <v>76</v>
      </c>
      <c r="AY174" s="228" t="s">
        <v>121</v>
      </c>
    </row>
    <row r="175" spans="1:65" s="13" customFormat="1">
      <c r="B175" s="217"/>
      <c r="C175" s="218"/>
      <c r="D175" s="219" t="s">
        <v>131</v>
      </c>
      <c r="E175" s="220" t="s">
        <v>1</v>
      </c>
      <c r="F175" s="221" t="s">
        <v>222</v>
      </c>
      <c r="G175" s="218"/>
      <c r="H175" s="222">
        <v>5.3419999999999996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131</v>
      </c>
      <c r="AU175" s="228" t="s">
        <v>86</v>
      </c>
      <c r="AV175" s="13" t="s">
        <v>86</v>
      </c>
      <c r="AW175" s="13" t="s">
        <v>32</v>
      </c>
      <c r="AX175" s="13" t="s">
        <v>76</v>
      </c>
      <c r="AY175" s="228" t="s">
        <v>121</v>
      </c>
    </row>
    <row r="176" spans="1:65" s="13" customFormat="1">
      <c r="B176" s="217"/>
      <c r="C176" s="218"/>
      <c r="D176" s="219" t="s">
        <v>131</v>
      </c>
      <c r="E176" s="220" t="s">
        <v>1</v>
      </c>
      <c r="F176" s="221" t="s">
        <v>223</v>
      </c>
      <c r="G176" s="218"/>
      <c r="H176" s="222">
        <v>-10.638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131</v>
      </c>
      <c r="AU176" s="228" t="s">
        <v>86</v>
      </c>
      <c r="AV176" s="13" t="s">
        <v>86</v>
      </c>
      <c r="AW176" s="13" t="s">
        <v>32</v>
      </c>
      <c r="AX176" s="13" t="s">
        <v>76</v>
      </c>
      <c r="AY176" s="228" t="s">
        <v>121</v>
      </c>
    </row>
    <row r="177" spans="1:65" s="13" customFormat="1">
      <c r="B177" s="217"/>
      <c r="C177" s="218"/>
      <c r="D177" s="219" t="s">
        <v>131</v>
      </c>
      <c r="E177" s="220" t="s">
        <v>1</v>
      </c>
      <c r="F177" s="221" t="s">
        <v>224</v>
      </c>
      <c r="G177" s="218"/>
      <c r="H177" s="222">
        <v>2.9039999999999999</v>
      </c>
      <c r="I177" s="223"/>
      <c r="J177" s="218"/>
      <c r="K177" s="218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131</v>
      </c>
      <c r="AU177" s="228" t="s">
        <v>86</v>
      </c>
      <c r="AV177" s="13" t="s">
        <v>86</v>
      </c>
      <c r="AW177" s="13" t="s">
        <v>32</v>
      </c>
      <c r="AX177" s="13" t="s">
        <v>76</v>
      </c>
      <c r="AY177" s="228" t="s">
        <v>121</v>
      </c>
    </row>
    <row r="178" spans="1:65" s="13" customFormat="1">
      <c r="B178" s="217"/>
      <c r="C178" s="218"/>
      <c r="D178" s="219" t="s">
        <v>131</v>
      </c>
      <c r="E178" s="220" t="s">
        <v>1</v>
      </c>
      <c r="F178" s="221" t="s">
        <v>225</v>
      </c>
      <c r="G178" s="218"/>
      <c r="H178" s="222">
        <v>-13.082000000000001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131</v>
      </c>
      <c r="AU178" s="228" t="s">
        <v>86</v>
      </c>
      <c r="AV178" s="13" t="s">
        <v>86</v>
      </c>
      <c r="AW178" s="13" t="s">
        <v>32</v>
      </c>
      <c r="AX178" s="13" t="s">
        <v>76</v>
      </c>
      <c r="AY178" s="228" t="s">
        <v>121</v>
      </c>
    </row>
    <row r="179" spans="1:65" s="13" customFormat="1">
      <c r="B179" s="217"/>
      <c r="C179" s="218"/>
      <c r="D179" s="219" t="s">
        <v>131</v>
      </c>
      <c r="E179" s="220" t="s">
        <v>1</v>
      </c>
      <c r="F179" s="221" t="s">
        <v>226</v>
      </c>
      <c r="G179" s="218"/>
      <c r="H179" s="222">
        <v>-14.121</v>
      </c>
      <c r="I179" s="223"/>
      <c r="J179" s="218"/>
      <c r="K179" s="218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131</v>
      </c>
      <c r="AU179" s="228" t="s">
        <v>86</v>
      </c>
      <c r="AV179" s="13" t="s">
        <v>86</v>
      </c>
      <c r="AW179" s="13" t="s">
        <v>32</v>
      </c>
      <c r="AX179" s="13" t="s">
        <v>76</v>
      </c>
      <c r="AY179" s="228" t="s">
        <v>121</v>
      </c>
    </row>
    <row r="180" spans="1:65" s="13" customFormat="1">
      <c r="B180" s="217"/>
      <c r="C180" s="218"/>
      <c r="D180" s="219" t="s">
        <v>131</v>
      </c>
      <c r="E180" s="220" t="s">
        <v>1</v>
      </c>
      <c r="F180" s="221" t="s">
        <v>227</v>
      </c>
      <c r="G180" s="218"/>
      <c r="H180" s="222">
        <v>-4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131</v>
      </c>
      <c r="AU180" s="228" t="s">
        <v>86</v>
      </c>
      <c r="AV180" s="13" t="s">
        <v>86</v>
      </c>
      <c r="AW180" s="13" t="s">
        <v>32</v>
      </c>
      <c r="AX180" s="13" t="s">
        <v>76</v>
      </c>
      <c r="AY180" s="228" t="s">
        <v>121</v>
      </c>
    </row>
    <row r="181" spans="1:65" s="13" customFormat="1">
      <c r="B181" s="217"/>
      <c r="C181" s="218"/>
      <c r="D181" s="219" t="s">
        <v>131</v>
      </c>
      <c r="E181" s="220" t="s">
        <v>1</v>
      </c>
      <c r="F181" s="221" t="s">
        <v>150</v>
      </c>
      <c r="G181" s="218"/>
      <c r="H181" s="222">
        <v>-1.2150000000000001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131</v>
      </c>
      <c r="AU181" s="228" t="s">
        <v>86</v>
      </c>
      <c r="AV181" s="13" t="s">
        <v>86</v>
      </c>
      <c r="AW181" s="13" t="s">
        <v>32</v>
      </c>
      <c r="AX181" s="13" t="s">
        <v>76</v>
      </c>
      <c r="AY181" s="228" t="s">
        <v>121</v>
      </c>
    </row>
    <row r="182" spans="1:65" s="13" customFormat="1">
      <c r="B182" s="217"/>
      <c r="C182" s="218"/>
      <c r="D182" s="219" t="s">
        <v>131</v>
      </c>
      <c r="E182" s="220" t="s">
        <v>1</v>
      </c>
      <c r="F182" s="221" t="s">
        <v>228</v>
      </c>
      <c r="G182" s="218"/>
      <c r="H182" s="222">
        <v>-6.64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131</v>
      </c>
      <c r="AU182" s="228" t="s">
        <v>86</v>
      </c>
      <c r="AV182" s="13" t="s">
        <v>86</v>
      </c>
      <c r="AW182" s="13" t="s">
        <v>32</v>
      </c>
      <c r="AX182" s="13" t="s">
        <v>76</v>
      </c>
      <c r="AY182" s="228" t="s">
        <v>121</v>
      </c>
    </row>
    <row r="183" spans="1:65" s="13" customFormat="1">
      <c r="B183" s="217"/>
      <c r="C183" s="218"/>
      <c r="D183" s="219" t="s">
        <v>131</v>
      </c>
      <c r="E183" s="220" t="s">
        <v>1</v>
      </c>
      <c r="F183" s="221" t="s">
        <v>229</v>
      </c>
      <c r="G183" s="218"/>
      <c r="H183" s="222">
        <v>2.7050000000000001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131</v>
      </c>
      <c r="AU183" s="228" t="s">
        <v>86</v>
      </c>
      <c r="AV183" s="13" t="s">
        <v>86</v>
      </c>
      <c r="AW183" s="13" t="s">
        <v>32</v>
      </c>
      <c r="AX183" s="13" t="s">
        <v>76</v>
      </c>
      <c r="AY183" s="228" t="s">
        <v>121</v>
      </c>
    </row>
    <row r="184" spans="1:65" s="16" customFormat="1">
      <c r="B184" s="250"/>
      <c r="C184" s="251"/>
      <c r="D184" s="219" t="s">
        <v>131</v>
      </c>
      <c r="E184" s="252" t="s">
        <v>1</v>
      </c>
      <c r="F184" s="253" t="s">
        <v>230</v>
      </c>
      <c r="G184" s="251"/>
      <c r="H184" s="254">
        <v>267.24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131</v>
      </c>
      <c r="AU184" s="260" t="s">
        <v>86</v>
      </c>
      <c r="AV184" s="16" t="s">
        <v>142</v>
      </c>
      <c r="AW184" s="16" t="s">
        <v>32</v>
      </c>
      <c r="AX184" s="16" t="s">
        <v>76</v>
      </c>
      <c r="AY184" s="260" t="s">
        <v>121</v>
      </c>
    </row>
    <row r="185" spans="1:65" s="13" customFormat="1">
      <c r="B185" s="217"/>
      <c r="C185" s="218"/>
      <c r="D185" s="219" t="s">
        <v>131</v>
      </c>
      <c r="E185" s="220" t="s">
        <v>1</v>
      </c>
      <c r="F185" s="221" t="s">
        <v>138</v>
      </c>
      <c r="G185" s="218"/>
      <c r="H185" s="222">
        <v>66.421000000000006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131</v>
      </c>
      <c r="AU185" s="228" t="s">
        <v>86</v>
      </c>
      <c r="AV185" s="13" t="s">
        <v>86</v>
      </c>
      <c r="AW185" s="13" t="s">
        <v>32</v>
      </c>
      <c r="AX185" s="13" t="s">
        <v>76</v>
      </c>
      <c r="AY185" s="228" t="s">
        <v>121</v>
      </c>
    </row>
    <row r="186" spans="1:65" s="13" customFormat="1">
      <c r="B186" s="217"/>
      <c r="C186" s="218"/>
      <c r="D186" s="219" t="s">
        <v>131</v>
      </c>
      <c r="E186" s="220" t="s">
        <v>1</v>
      </c>
      <c r="F186" s="221" t="s">
        <v>139</v>
      </c>
      <c r="G186" s="218"/>
      <c r="H186" s="222">
        <v>66.525999999999996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131</v>
      </c>
      <c r="AU186" s="228" t="s">
        <v>86</v>
      </c>
      <c r="AV186" s="13" t="s">
        <v>86</v>
      </c>
      <c r="AW186" s="13" t="s">
        <v>32</v>
      </c>
      <c r="AX186" s="13" t="s">
        <v>76</v>
      </c>
      <c r="AY186" s="228" t="s">
        <v>121</v>
      </c>
    </row>
    <row r="187" spans="1:65" s="13" customFormat="1">
      <c r="B187" s="217"/>
      <c r="C187" s="218"/>
      <c r="D187" s="219" t="s">
        <v>131</v>
      </c>
      <c r="E187" s="220" t="s">
        <v>1</v>
      </c>
      <c r="F187" s="221" t="s">
        <v>140</v>
      </c>
      <c r="G187" s="218"/>
      <c r="H187" s="222">
        <v>29.294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131</v>
      </c>
      <c r="AU187" s="228" t="s">
        <v>86</v>
      </c>
      <c r="AV187" s="13" t="s">
        <v>86</v>
      </c>
      <c r="AW187" s="13" t="s">
        <v>32</v>
      </c>
      <c r="AX187" s="13" t="s">
        <v>76</v>
      </c>
      <c r="AY187" s="228" t="s">
        <v>121</v>
      </c>
    </row>
    <row r="188" spans="1:65" s="13" customFormat="1">
      <c r="B188" s="217"/>
      <c r="C188" s="218"/>
      <c r="D188" s="219" t="s">
        <v>131</v>
      </c>
      <c r="E188" s="220" t="s">
        <v>1</v>
      </c>
      <c r="F188" s="221" t="s">
        <v>141</v>
      </c>
      <c r="G188" s="218"/>
      <c r="H188" s="222">
        <v>11.477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131</v>
      </c>
      <c r="AU188" s="228" t="s">
        <v>86</v>
      </c>
      <c r="AV188" s="13" t="s">
        <v>86</v>
      </c>
      <c r="AW188" s="13" t="s">
        <v>32</v>
      </c>
      <c r="AX188" s="13" t="s">
        <v>76</v>
      </c>
      <c r="AY188" s="228" t="s">
        <v>121</v>
      </c>
    </row>
    <row r="189" spans="1:65" s="16" customFormat="1">
      <c r="B189" s="250"/>
      <c r="C189" s="251"/>
      <c r="D189" s="219" t="s">
        <v>131</v>
      </c>
      <c r="E189" s="252" t="s">
        <v>1</v>
      </c>
      <c r="F189" s="253" t="s">
        <v>230</v>
      </c>
      <c r="G189" s="251"/>
      <c r="H189" s="254">
        <v>173.71799999999999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AT189" s="260" t="s">
        <v>131</v>
      </c>
      <c r="AU189" s="260" t="s">
        <v>86</v>
      </c>
      <c r="AV189" s="16" t="s">
        <v>142</v>
      </c>
      <c r="AW189" s="16" t="s">
        <v>32</v>
      </c>
      <c r="AX189" s="16" t="s">
        <v>76</v>
      </c>
      <c r="AY189" s="260" t="s">
        <v>121</v>
      </c>
    </row>
    <row r="190" spans="1:65" s="14" customFormat="1">
      <c r="B190" s="229"/>
      <c r="C190" s="230"/>
      <c r="D190" s="219" t="s">
        <v>131</v>
      </c>
      <c r="E190" s="231" t="s">
        <v>1</v>
      </c>
      <c r="F190" s="232" t="s">
        <v>134</v>
      </c>
      <c r="G190" s="230"/>
      <c r="H190" s="233">
        <v>440.95800000000003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131</v>
      </c>
      <c r="AU190" s="239" t="s">
        <v>86</v>
      </c>
      <c r="AV190" s="14" t="s">
        <v>129</v>
      </c>
      <c r="AW190" s="14" t="s">
        <v>32</v>
      </c>
      <c r="AX190" s="14" t="s">
        <v>84</v>
      </c>
      <c r="AY190" s="239" t="s">
        <v>121</v>
      </c>
    </row>
    <row r="191" spans="1:65" s="2" customFormat="1" ht="21.75" customHeight="1">
      <c r="A191" s="35"/>
      <c r="B191" s="36"/>
      <c r="C191" s="204" t="s">
        <v>231</v>
      </c>
      <c r="D191" s="204" t="s">
        <v>124</v>
      </c>
      <c r="E191" s="205" t="s">
        <v>232</v>
      </c>
      <c r="F191" s="206" t="s">
        <v>233</v>
      </c>
      <c r="G191" s="207" t="s">
        <v>127</v>
      </c>
      <c r="H191" s="208">
        <v>440.95800000000003</v>
      </c>
      <c r="I191" s="209"/>
      <c r="J191" s="210">
        <f>ROUND(I191*H191,2)</f>
        <v>0</v>
      </c>
      <c r="K191" s="206" t="s">
        <v>128</v>
      </c>
      <c r="L191" s="40"/>
      <c r="M191" s="211" t="s">
        <v>1</v>
      </c>
      <c r="N191" s="212" t="s">
        <v>41</v>
      </c>
      <c r="O191" s="72"/>
      <c r="P191" s="213">
        <f>O191*H191</f>
        <v>0</v>
      </c>
      <c r="Q191" s="213">
        <v>0</v>
      </c>
      <c r="R191" s="213">
        <f>Q191*H191</f>
        <v>0</v>
      </c>
      <c r="S191" s="213">
        <v>1.4999999999999999E-4</v>
      </c>
      <c r="T191" s="214">
        <f>S191*H191</f>
        <v>6.61437E-2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5" t="s">
        <v>209</v>
      </c>
      <c r="AT191" s="215" t="s">
        <v>124</v>
      </c>
      <c r="AU191" s="215" t="s">
        <v>86</v>
      </c>
      <c r="AY191" s="18" t="s">
        <v>121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8" t="s">
        <v>84</v>
      </c>
      <c r="BK191" s="216">
        <f>ROUND(I191*H191,2)</f>
        <v>0</v>
      </c>
      <c r="BL191" s="18" t="s">
        <v>209</v>
      </c>
      <c r="BM191" s="215" t="s">
        <v>234</v>
      </c>
    </row>
    <row r="192" spans="1:65" s="2" customFormat="1" ht="21.75" customHeight="1">
      <c r="A192" s="35"/>
      <c r="B192" s="36"/>
      <c r="C192" s="204" t="s">
        <v>235</v>
      </c>
      <c r="D192" s="204" t="s">
        <v>124</v>
      </c>
      <c r="E192" s="205" t="s">
        <v>236</v>
      </c>
      <c r="F192" s="206" t="s">
        <v>237</v>
      </c>
      <c r="G192" s="207" t="s">
        <v>127</v>
      </c>
      <c r="H192" s="208">
        <v>470.94600000000003</v>
      </c>
      <c r="I192" s="209"/>
      <c r="J192" s="210">
        <f>ROUND(I192*H192,2)</f>
        <v>0</v>
      </c>
      <c r="K192" s="206" t="s">
        <v>128</v>
      </c>
      <c r="L192" s="40"/>
      <c r="M192" s="211" t="s">
        <v>1</v>
      </c>
      <c r="N192" s="212" t="s">
        <v>41</v>
      </c>
      <c r="O192" s="72"/>
      <c r="P192" s="213">
        <f>O192*H192</f>
        <v>0</v>
      </c>
      <c r="Q192" s="213">
        <v>2.0000000000000001E-4</v>
      </c>
      <c r="R192" s="213">
        <f>Q192*H192</f>
        <v>9.4189200000000015E-2</v>
      </c>
      <c r="S192" s="213">
        <v>0</v>
      </c>
      <c r="T192" s="21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5" t="s">
        <v>209</v>
      </c>
      <c r="AT192" s="215" t="s">
        <v>124</v>
      </c>
      <c r="AU192" s="215" t="s">
        <v>86</v>
      </c>
      <c r="AY192" s="18" t="s">
        <v>121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8" t="s">
        <v>84</v>
      </c>
      <c r="BK192" s="216">
        <f>ROUND(I192*H192,2)</f>
        <v>0</v>
      </c>
      <c r="BL192" s="18" t="s">
        <v>209</v>
      </c>
      <c r="BM192" s="215" t="s">
        <v>238</v>
      </c>
    </row>
    <row r="193" spans="1:65" s="13" customFormat="1">
      <c r="B193" s="217"/>
      <c r="C193" s="218"/>
      <c r="D193" s="219" t="s">
        <v>131</v>
      </c>
      <c r="E193" s="220" t="s">
        <v>1</v>
      </c>
      <c r="F193" s="221" t="s">
        <v>239</v>
      </c>
      <c r="G193" s="218"/>
      <c r="H193" s="222">
        <v>470.94600000000003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131</v>
      </c>
      <c r="AU193" s="228" t="s">
        <v>86</v>
      </c>
      <c r="AV193" s="13" t="s">
        <v>86</v>
      </c>
      <c r="AW193" s="13" t="s">
        <v>32</v>
      </c>
      <c r="AX193" s="13" t="s">
        <v>84</v>
      </c>
      <c r="AY193" s="228" t="s">
        <v>121</v>
      </c>
    </row>
    <row r="194" spans="1:65" s="2" customFormat="1" ht="21.75" customHeight="1">
      <c r="A194" s="35"/>
      <c r="B194" s="36"/>
      <c r="C194" s="204" t="s">
        <v>240</v>
      </c>
      <c r="D194" s="204" t="s">
        <v>124</v>
      </c>
      <c r="E194" s="205" t="s">
        <v>241</v>
      </c>
      <c r="F194" s="206" t="s">
        <v>242</v>
      </c>
      <c r="G194" s="207" t="s">
        <v>127</v>
      </c>
      <c r="H194" s="208">
        <v>470.94600000000003</v>
      </c>
      <c r="I194" s="209"/>
      <c r="J194" s="210">
        <f>ROUND(I194*H194,2)</f>
        <v>0</v>
      </c>
      <c r="K194" s="206" t="s">
        <v>128</v>
      </c>
      <c r="L194" s="40"/>
      <c r="M194" s="211" t="s">
        <v>1</v>
      </c>
      <c r="N194" s="212" t="s">
        <v>41</v>
      </c>
      <c r="O194" s="72"/>
      <c r="P194" s="213">
        <f>O194*H194</f>
        <v>0</v>
      </c>
      <c r="Q194" s="213">
        <v>2.5999999999999998E-4</v>
      </c>
      <c r="R194" s="213">
        <f>Q194*H194</f>
        <v>0.12244595999999999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209</v>
      </c>
      <c r="AT194" s="215" t="s">
        <v>124</v>
      </c>
      <c r="AU194" s="215" t="s">
        <v>86</v>
      </c>
      <c r="AY194" s="18" t="s">
        <v>121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84</v>
      </c>
      <c r="BK194" s="216">
        <f>ROUND(I194*H194,2)</f>
        <v>0</v>
      </c>
      <c r="BL194" s="18" t="s">
        <v>209</v>
      </c>
      <c r="BM194" s="215" t="s">
        <v>243</v>
      </c>
    </row>
    <row r="195" spans="1:65" s="2" customFormat="1" ht="33" customHeight="1">
      <c r="A195" s="35"/>
      <c r="B195" s="36"/>
      <c r="C195" s="204" t="s">
        <v>7</v>
      </c>
      <c r="D195" s="204" t="s">
        <v>124</v>
      </c>
      <c r="E195" s="205" t="s">
        <v>244</v>
      </c>
      <c r="F195" s="206" t="s">
        <v>245</v>
      </c>
      <c r="G195" s="207" t="s">
        <v>127</v>
      </c>
      <c r="H195" s="208">
        <v>297.22800000000001</v>
      </c>
      <c r="I195" s="209"/>
      <c r="J195" s="210">
        <f>ROUND(I195*H195,2)</f>
        <v>0</v>
      </c>
      <c r="K195" s="206" t="s">
        <v>128</v>
      </c>
      <c r="L195" s="40"/>
      <c r="M195" s="211" t="s">
        <v>1</v>
      </c>
      <c r="N195" s="212" t="s">
        <v>41</v>
      </c>
      <c r="O195" s="72"/>
      <c r="P195" s="213">
        <f>O195*H195</f>
        <v>0</v>
      </c>
      <c r="Q195" s="213">
        <v>2.0000000000000002E-5</v>
      </c>
      <c r="R195" s="213">
        <f>Q195*H195</f>
        <v>5.9445600000000006E-3</v>
      </c>
      <c r="S195" s="213">
        <v>0</v>
      </c>
      <c r="T195" s="21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209</v>
      </c>
      <c r="AT195" s="215" t="s">
        <v>124</v>
      </c>
      <c r="AU195" s="215" t="s">
        <v>86</v>
      </c>
      <c r="AY195" s="18" t="s">
        <v>121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8" t="s">
        <v>84</v>
      </c>
      <c r="BK195" s="216">
        <f>ROUND(I195*H195,2)</f>
        <v>0</v>
      </c>
      <c r="BL195" s="18" t="s">
        <v>209</v>
      </c>
      <c r="BM195" s="215" t="s">
        <v>246</v>
      </c>
    </row>
    <row r="196" spans="1:65" s="13" customFormat="1">
      <c r="B196" s="217"/>
      <c r="C196" s="218"/>
      <c r="D196" s="219" t="s">
        <v>131</v>
      </c>
      <c r="E196" s="220" t="s">
        <v>1</v>
      </c>
      <c r="F196" s="221" t="s">
        <v>247</v>
      </c>
      <c r="G196" s="218"/>
      <c r="H196" s="222">
        <v>297.22800000000001</v>
      </c>
      <c r="I196" s="223"/>
      <c r="J196" s="218"/>
      <c r="K196" s="218"/>
      <c r="L196" s="224"/>
      <c r="M196" s="261"/>
      <c r="N196" s="262"/>
      <c r="O196" s="262"/>
      <c r="P196" s="262"/>
      <c r="Q196" s="262"/>
      <c r="R196" s="262"/>
      <c r="S196" s="262"/>
      <c r="T196" s="263"/>
      <c r="AT196" s="228" t="s">
        <v>131</v>
      </c>
      <c r="AU196" s="228" t="s">
        <v>86</v>
      </c>
      <c r="AV196" s="13" t="s">
        <v>86</v>
      </c>
      <c r="AW196" s="13" t="s">
        <v>32</v>
      </c>
      <c r="AX196" s="13" t="s">
        <v>84</v>
      </c>
      <c r="AY196" s="228" t="s">
        <v>121</v>
      </c>
    </row>
    <row r="197" spans="1:65" s="2" customFormat="1" ht="6.95" customHeight="1">
      <c r="A197" s="35"/>
      <c r="B197" s="55"/>
      <c r="C197" s="56"/>
      <c r="D197" s="56"/>
      <c r="E197" s="56"/>
      <c r="F197" s="56"/>
      <c r="G197" s="56"/>
      <c r="H197" s="56"/>
      <c r="I197" s="153"/>
      <c r="J197" s="56"/>
      <c r="K197" s="56"/>
      <c r="L197" s="40"/>
      <c r="M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</row>
  </sheetData>
  <sheetProtection algorithmName="SHA-512" hashValue="gMrncpMcEJK2DQrt0WgtZKiryY2n9kwG94tJYMslA3l6ory+MelIuNmbkt3KeHRxEMcZcMFGjGLPxgK6TxuWzg==" saltValue="gTFApQrEc2HDidePsXhy9WJGJCvCoE5YheEEdhucl5ecDpcjQxnfyu/tKCvivFzhsb0Ucur/5G19tkoZOxI0wA==" spinCount="100000" sheet="1" objects="1" scenarios="1" formatColumns="0" formatRows="0" autoFilter="0"/>
  <autoFilter ref="C123:K196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7762-F422-4059-8386-AA7908243FEB}">
  <dimension ref="A1:D43"/>
  <sheetViews>
    <sheetView workbookViewId="0"/>
  </sheetViews>
  <sheetFormatPr defaultRowHeight="15"/>
  <cols>
    <col min="1" max="1" width="45.83203125" style="319" bestFit="1" customWidth="1"/>
    <col min="2" max="2" width="9.33203125" style="318"/>
    <col min="3" max="3" width="10.83203125" style="318" bestFit="1" customWidth="1"/>
    <col min="4" max="5" width="9.33203125" style="317"/>
    <col min="6" max="6" width="0" style="317" hidden="1" customWidth="1"/>
    <col min="7" max="16384" width="9.33203125" style="317"/>
  </cols>
  <sheetData>
    <row r="1" spans="1:4">
      <c r="A1" s="331" t="s">
        <v>290</v>
      </c>
      <c r="B1" s="330" t="s">
        <v>289</v>
      </c>
      <c r="C1" s="330" t="s">
        <v>288</v>
      </c>
      <c r="D1" s="320"/>
    </row>
    <row r="2" spans="1:4">
      <c r="A2" s="324" t="s">
        <v>287</v>
      </c>
      <c r="B2" s="327"/>
      <c r="C2" s="327"/>
      <c r="D2" s="320"/>
    </row>
    <row r="3" spans="1:4">
      <c r="A3" s="322" t="s">
        <v>286</v>
      </c>
      <c r="B3" s="321">
        <f>('Rozpočet El'!E30)</f>
        <v>0</v>
      </c>
      <c r="C3" s="321"/>
      <c r="D3" s="320"/>
    </row>
    <row r="4" spans="1:4">
      <c r="A4" s="322" t="s">
        <v>285</v>
      </c>
      <c r="B4" s="321">
        <f>B3 * [1]Parametry!B16 / 100</f>
        <v>0</v>
      </c>
      <c r="C4" s="321">
        <f>B3 * [1]Parametry!B17 / 100</f>
        <v>0</v>
      </c>
      <c r="D4" s="320"/>
    </row>
    <row r="5" spans="1:4">
      <c r="A5" s="322" t="s">
        <v>284</v>
      </c>
      <c r="B5" s="321"/>
      <c r="C5" s="321">
        <f>('Rozpočet El'!E120) + 0</f>
        <v>0</v>
      </c>
      <c r="D5" s="320"/>
    </row>
    <row r="6" spans="1:4">
      <c r="A6" s="322" t="s">
        <v>283</v>
      </c>
      <c r="B6" s="321"/>
      <c r="C6" s="321">
        <f>('Rozpočet El'!G30) + ('Rozpočet El'!G120) + 0</f>
        <v>0</v>
      </c>
      <c r="D6" s="320"/>
    </row>
    <row r="7" spans="1:4">
      <c r="A7" s="329" t="s">
        <v>282</v>
      </c>
      <c r="B7" s="328">
        <f>B3 + B4</f>
        <v>0</v>
      </c>
      <c r="C7" s="328">
        <f>C3 + C4 + C5 + C6</f>
        <v>0</v>
      </c>
      <c r="D7" s="320"/>
    </row>
    <row r="8" spans="1:4">
      <c r="A8" s="322" t="s">
        <v>281</v>
      </c>
      <c r="B8" s="321"/>
      <c r="C8" s="321">
        <f>(C5 + C6) * [1]Parametry!B18 / 100</f>
        <v>0</v>
      </c>
      <c r="D8" s="320"/>
    </row>
    <row r="9" spans="1:4">
      <c r="A9" s="322" t="s">
        <v>280</v>
      </c>
      <c r="B9" s="321"/>
      <c r="C9" s="321">
        <f>0 + 0</f>
        <v>0</v>
      </c>
      <c r="D9" s="320"/>
    </row>
    <row r="10" spans="1:4">
      <c r="A10" s="322" t="s">
        <v>279</v>
      </c>
      <c r="B10" s="321"/>
      <c r="C10" s="321">
        <f>0 + 0</f>
        <v>0</v>
      </c>
      <c r="D10" s="320"/>
    </row>
    <row r="11" spans="1:4">
      <c r="A11" s="322" t="s">
        <v>278</v>
      </c>
      <c r="B11" s="321"/>
      <c r="C11" s="321">
        <f>(C9 + C10) * [1]Parametry!B19 / 100</f>
        <v>0</v>
      </c>
      <c r="D11" s="320"/>
    </row>
    <row r="12" spans="1:4">
      <c r="A12" s="329" t="s">
        <v>277</v>
      </c>
      <c r="B12" s="328">
        <f>B7</f>
        <v>0</v>
      </c>
      <c r="C12" s="328">
        <f>C7 + C8 + C9 + C10 + C11</f>
        <v>0</v>
      </c>
      <c r="D12" s="320"/>
    </row>
    <row r="13" spans="1:4">
      <c r="A13" s="322" t="s">
        <v>276</v>
      </c>
      <c r="B13" s="321"/>
      <c r="C13" s="321">
        <f>(B12 + C12) * [1]Parametry!B20 / 100</f>
        <v>0</v>
      </c>
      <c r="D13" s="320"/>
    </row>
    <row r="14" spans="1:4">
      <c r="A14" s="322" t="s">
        <v>275</v>
      </c>
      <c r="B14" s="321"/>
      <c r="C14" s="321">
        <f>(B12 + C12) * [1]Parametry!B21 / 100</f>
        <v>0</v>
      </c>
      <c r="D14" s="320"/>
    </row>
    <row r="15" spans="1:4">
      <c r="A15" s="322" t="s">
        <v>274</v>
      </c>
      <c r="B15" s="321"/>
      <c r="C15" s="321">
        <f>(B7 + C7) * [1]Parametry!B22 / 100</f>
        <v>0</v>
      </c>
      <c r="D15" s="320"/>
    </row>
    <row r="16" spans="1:4">
      <c r="A16" s="324" t="s">
        <v>273</v>
      </c>
      <c r="B16" s="327"/>
      <c r="C16" s="327">
        <f>B12 + C12 + C13 + C14 + C15</f>
        <v>0</v>
      </c>
      <c r="D16" s="320"/>
    </row>
    <row r="17" spans="1:4">
      <c r="A17" s="322" t="s">
        <v>1</v>
      </c>
      <c r="B17" s="321"/>
      <c r="C17" s="321"/>
      <c r="D17" s="320"/>
    </row>
    <row r="18" spans="1:4">
      <c r="A18" s="324" t="s">
        <v>272</v>
      </c>
      <c r="B18" s="327"/>
      <c r="C18" s="327"/>
      <c r="D18" s="320"/>
    </row>
    <row r="19" spans="1:4">
      <c r="A19" s="322" t="s">
        <v>271</v>
      </c>
      <c r="B19" s="321"/>
      <c r="C19" s="321">
        <f>C12 * [1]Parametry!B23 / 100</f>
        <v>0</v>
      </c>
      <c r="D19" s="320"/>
    </row>
    <row r="20" spans="1:4">
      <c r="A20" s="322" t="s">
        <v>270</v>
      </c>
      <c r="B20" s="321"/>
      <c r="C20" s="321">
        <f>C12 * [1]Parametry!B24 / 100</f>
        <v>0</v>
      </c>
      <c r="D20" s="320"/>
    </row>
    <row r="21" spans="1:4">
      <c r="A21" s="324" t="s">
        <v>269</v>
      </c>
      <c r="B21" s="327"/>
      <c r="C21" s="327">
        <f>C19 + C20</f>
        <v>0</v>
      </c>
      <c r="D21" s="320"/>
    </row>
    <row r="22" spans="1:4">
      <c r="A22" s="322" t="s">
        <v>268</v>
      </c>
      <c r="B22" s="321"/>
      <c r="C22" s="321">
        <f>[1]Parametry!B25 * [1]Parametry!B28 * (C16 * [1]Parametry!B27)^[1]Parametry!B26</f>
        <v>0</v>
      </c>
      <c r="D22" s="320"/>
    </row>
    <row r="23" spans="1:4">
      <c r="A23" s="322" t="s">
        <v>1</v>
      </c>
      <c r="B23" s="321"/>
      <c r="C23" s="321"/>
      <c r="D23" s="320"/>
    </row>
    <row r="24" spans="1:4">
      <c r="A24" s="326" t="s">
        <v>267</v>
      </c>
      <c r="B24" s="325"/>
      <c r="C24" s="325">
        <f>C16 + C21 + C22</f>
        <v>0</v>
      </c>
      <c r="D24" s="320"/>
    </row>
    <row r="25" spans="1:4">
      <c r="A25" s="322" t="s">
        <v>266</v>
      </c>
      <c r="B25" s="321">
        <f>(SUM('Rozpočet El'!E29)+SUM('Rozpočet El'!E35:E50,'Rozpočet El'!E55:E57,'Rozpočet El'!E61:E80,'Rozpočet El'!E84:E87,'Rozpočet El'!E91:E100,'Rozpočet El'!E105,'Rozpočet El'!E109,'Rozpočet El'!E114:E117,'Rozpočet El'!E119)) + (SUM('Rozpočet El'!G29)+SUM('Rozpočet El'!G35:G50,'Rozpočet El'!G55:G57,'Rozpočet El'!G61:G80,'Rozpočet El'!G84:G87,'Rozpočet El'!G91:G100,'Rozpočet El'!G105,'Rozpočet El'!G109,'Rozpočet El'!G114:G117)) + B4 + C4 + C8 + C11 + C13 + C14 + C15 + C21 + C22</f>
        <v>0</v>
      </c>
      <c r="C25" s="321">
        <f>B25 * [1]Parametry!B31 / 100</f>
        <v>0</v>
      </c>
      <c r="D25" s="320"/>
    </row>
    <row r="26" spans="1:4">
      <c r="A26" s="322" t="s">
        <v>265</v>
      </c>
      <c r="B26" s="321">
        <f>(SUM('Rozpočet El'!E35,'Rozpočet El'!E37,'Rozpočet El'!E45,'Rozpočet El'!E47,'Rozpočet El'!E61,'Rozpočet El'!E67,'Rozpočet El'!E70,'Rozpočet El'!E72,'Rozpočet El'!E75,'Rozpočet El'!E92,'Rozpočet El'!E94:E95)) + (SUM('Rozpočet El'!G35,'Rozpočet El'!G37,'Rozpočet El'!G45,'Rozpočet El'!G47,'Rozpočet El'!G61,'Rozpočet El'!G67,'Rozpočet El'!G70,'Rozpočet El'!G72,'Rozpočet El'!G75,'Rozpočet El'!G92,'Rozpočet El'!G94:G95))</f>
        <v>0</v>
      </c>
      <c r="C26" s="321">
        <f>B26 * [1]Parametry!B32 / 100</f>
        <v>0</v>
      </c>
      <c r="D26" s="320"/>
    </row>
    <row r="27" spans="1:4">
      <c r="A27" s="326" t="s">
        <v>264</v>
      </c>
      <c r="B27" s="325"/>
      <c r="C27" s="325">
        <f>C24 + C25 + C26</f>
        <v>0</v>
      </c>
      <c r="D27" s="320"/>
    </row>
    <row r="28" spans="1:4">
      <c r="A28" s="322" t="s">
        <v>1</v>
      </c>
      <c r="B28" s="321"/>
      <c r="C28" s="321"/>
      <c r="D28" s="320"/>
    </row>
    <row r="29" spans="1:4">
      <c r="A29" s="322" t="s">
        <v>263</v>
      </c>
      <c r="B29" s="321"/>
      <c r="C29" s="321">
        <f>C24 * [1]Parametry!B29 / 100</f>
        <v>0</v>
      </c>
      <c r="D29" s="320"/>
    </row>
    <row r="30" spans="1:4">
      <c r="A30" s="322" t="s">
        <v>263</v>
      </c>
      <c r="B30" s="321"/>
      <c r="C30" s="321">
        <f>C24 * [1]Parametry!B30 / 100</f>
        <v>0</v>
      </c>
      <c r="D30" s="320"/>
    </row>
    <row r="31" spans="1:4">
      <c r="A31" s="324" t="s">
        <v>262</v>
      </c>
      <c r="B31" s="323" t="s">
        <v>261</v>
      </c>
      <c r="C31" s="323" t="s">
        <v>260</v>
      </c>
      <c r="D31" s="320"/>
    </row>
    <row r="32" spans="1:4">
      <c r="A32" s="322" t="s">
        <v>259</v>
      </c>
      <c r="B32" s="321">
        <f>('Rozpočet El'!E26)</f>
        <v>0</v>
      </c>
      <c r="C32" s="321">
        <f>('Rozpočet El'!G26)</f>
        <v>0</v>
      </c>
      <c r="D32" s="320"/>
    </row>
    <row r="33" spans="1:4">
      <c r="A33" s="322" t="s">
        <v>258</v>
      </c>
      <c r="B33" s="321">
        <f>('Rozpočet El'!E30)</f>
        <v>0</v>
      </c>
      <c r="C33" s="321">
        <f>('Rozpočet El'!G30)</f>
        <v>0</v>
      </c>
      <c r="D33" s="320"/>
    </row>
    <row r="34" spans="1:4">
      <c r="A34" s="322" t="s">
        <v>257</v>
      </c>
      <c r="B34" s="321">
        <f>('Rozpočet El'!E120)</f>
        <v>0</v>
      </c>
      <c r="C34" s="321">
        <f>('Rozpočet El'!G120)</f>
        <v>0</v>
      </c>
      <c r="D34" s="320"/>
    </row>
    <row r="35" spans="1:4">
      <c r="A35" s="322" t="s">
        <v>256</v>
      </c>
      <c r="B35" s="321">
        <f>('Rozpočet El'!E102)</f>
        <v>0</v>
      </c>
      <c r="C35" s="321">
        <f>('Rozpočet El'!G102)</f>
        <v>0</v>
      </c>
      <c r="D35" s="320"/>
    </row>
    <row r="36" spans="1:4">
      <c r="A36" s="322" t="s">
        <v>255</v>
      </c>
      <c r="B36" s="321">
        <f>('Rozpočet El'!E52)</f>
        <v>0</v>
      </c>
      <c r="C36" s="321">
        <f>('Rozpočet El'!G52)</f>
        <v>0</v>
      </c>
      <c r="D36" s="320"/>
    </row>
    <row r="37" spans="1:4">
      <c r="A37" s="322" t="s">
        <v>254</v>
      </c>
      <c r="B37" s="321">
        <f>('Rozpočet El'!E58)</f>
        <v>0</v>
      </c>
      <c r="C37" s="321">
        <f>('Rozpočet El'!G58)</f>
        <v>0</v>
      </c>
      <c r="D37" s="320"/>
    </row>
    <row r="38" spans="1:4">
      <c r="A38" s="322" t="s">
        <v>253</v>
      </c>
      <c r="B38" s="321">
        <f>('Rozpočet El'!E81)</f>
        <v>0</v>
      </c>
      <c r="C38" s="321">
        <f>('Rozpočet El'!G81)</f>
        <v>0</v>
      </c>
      <c r="D38" s="320"/>
    </row>
    <row r="39" spans="1:4">
      <c r="A39" s="322" t="s">
        <v>252</v>
      </c>
      <c r="B39" s="321">
        <f>('Rozpočet El'!E88)</f>
        <v>0</v>
      </c>
      <c r="C39" s="321">
        <f>('Rozpočet El'!G88)</f>
        <v>0</v>
      </c>
      <c r="D39" s="320"/>
    </row>
    <row r="40" spans="1:4">
      <c r="A40" s="322" t="s">
        <v>251</v>
      </c>
      <c r="B40" s="321">
        <f>('Rozpočet El'!E101)</f>
        <v>0</v>
      </c>
      <c r="C40" s="321">
        <f>('Rozpočet El'!G101)</f>
        <v>0</v>
      </c>
      <c r="D40" s="320"/>
    </row>
    <row r="41" spans="1:4">
      <c r="A41" s="322" t="s">
        <v>250</v>
      </c>
      <c r="B41" s="321">
        <f>('Rozpočet El'!E106)</f>
        <v>0</v>
      </c>
      <c r="C41" s="321">
        <f>('Rozpočet El'!G106)</f>
        <v>0</v>
      </c>
      <c r="D41" s="320"/>
    </row>
    <row r="42" spans="1:4">
      <c r="A42" s="322" t="s">
        <v>249</v>
      </c>
      <c r="B42" s="321">
        <f>('Rozpočet El'!E111)</f>
        <v>0</v>
      </c>
      <c r="C42" s="321">
        <f>('Rozpočet El'!G111)</f>
        <v>0</v>
      </c>
      <c r="D42" s="320"/>
    </row>
    <row r="43" spans="1:4">
      <c r="A43" s="322" t="s">
        <v>248</v>
      </c>
      <c r="B43" s="321">
        <f>('Rozpočet El'!E118)</f>
        <v>0</v>
      </c>
      <c r="C43" s="321">
        <f>('Rozpočet El'!G118)</f>
        <v>0</v>
      </c>
      <c r="D43" s="32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202A-0A51-4C75-831E-72528F1A73E0}">
  <dimension ref="A1:L126"/>
  <sheetViews>
    <sheetView workbookViewId="0">
      <selection activeCell="D9" sqref="D9"/>
    </sheetView>
  </sheetViews>
  <sheetFormatPr defaultRowHeight="15"/>
  <cols>
    <col min="1" max="1" width="240.5" style="319" bestFit="1" customWidth="1"/>
    <col min="2" max="2" width="3.83203125" style="319" bestFit="1" customWidth="1"/>
    <col min="3" max="3" width="7.5" style="318" bestFit="1" customWidth="1"/>
    <col min="4" max="4" width="8.33203125" style="318" bestFit="1" customWidth="1"/>
    <col min="5" max="5" width="15.6640625" style="318" bestFit="1" customWidth="1"/>
    <col min="6" max="6" width="7.5" style="318" bestFit="1" customWidth="1"/>
    <col min="7" max="7" width="14.6640625" style="318" bestFit="1" customWidth="1"/>
    <col min="8" max="8" width="6.1640625" style="318" bestFit="1" customWidth="1"/>
    <col min="9" max="9" width="13.33203125" style="318" bestFit="1" customWidth="1"/>
    <col min="10" max="11" width="9.33203125" style="317"/>
    <col min="12" max="12" width="2.33203125" style="317" hidden="1" customWidth="1"/>
    <col min="13" max="16384" width="9.33203125" style="317"/>
  </cols>
  <sheetData>
    <row r="1" spans="1:12">
      <c r="A1" s="331" t="s">
        <v>290</v>
      </c>
      <c r="B1" s="331" t="s">
        <v>393</v>
      </c>
      <c r="C1" s="330" t="s">
        <v>392</v>
      </c>
      <c r="D1" s="330" t="s">
        <v>261</v>
      </c>
      <c r="E1" s="330" t="s">
        <v>391</v>
      </c>
      <c r="F1" s="330" t="s">
        <v>260</v>
      </c>
      <c r="G1" s="330" t="s">
        <v>390</v>
      </c>
      <c r="H1" s="330" t="s">
        <v>389</v>
      </c>
      <c r="I1" s="330" t="s">
        <v>388</v>
      </c>
      <c r="J1" s="320"/>
      <c r="K1" s="320"/>
      <c r="L1" s="317">
        <f>[1]Parametry!B33/100*E36+[1]Parametry!B33/100*E38+[1]Parametry!B33/100*E39+[1]Parametry!B33/100*E40+[1]Parametry!B33/100*E41+[1]Parametry!B33/100*E42+[1]Parametry!B33/100*E43+[1]Parametry!B33/100*E44+[1]Parametry!B33/100*E46+[1]Parametry!B33/100*E48+[1]Parametry!B33/100*E49+[1]Parametry!B33/100*E62+[1]Parametry!B33/100*E63+[1]Parametry!B33/100*E64+[1]Parametry!B33/100*E65+[1]Parametry!B33/100*E66+[1]Parametry!B33/100*E68+[1]Parametry!B33/100*E69+[1]Parametry!B33/100*E71+[1]Parametry!B33/100*E73+[1]Parametry!B33/100*E74+[1]Parametry!B33/100*E76+[1]Parametry!B33/100*E77</f>
        <v>0</v>
      </c>
    </row>
    <row r="2" spans="1:12">
      <c r="A2" s="326" t="s">
        <v>259</v>
      </c>
      <c r="B2" s="326" t="s">
        <v>1</v>
      </c>
      <c r="C2" s="325"/>
      <c r="D2" s="325"/>
      <c r="E2" s="325"/>
      <c r="F2" s="325"/>
      <c r="G2" s="325"/>
      <c r="H2" s="325"/>
      <c r="I2" s="325"/>
      <c r="J2" s="320"/>
      <c r="K2" s="320"/>
    </row>
    <row r="3" spans="1:12">
      <c r="A3" s="322" t="s">
        <v>387</v>
      </c>
      <c r="B3" s="322" t="s">
        <v>294</v>
      </c>
      <c r="C3" s="321">
        <v>1</v>
      </c>
      <c r="D3" s="321"/>
      <c r="E3" s="321">
        <f>C3*D3</f>
        <v>0</v>
      </c>
      <c r="F3" s="321"/>
      <c r="G3" s="321">
        <f>C3*F3</f>
        <v>0</v>
      </c>
      <c r="H3" s="321">
        <f>D3+F3</f>
        <v>0</v>
      </c>
      <c r="I3" s="321">
        <f>E3+G3</f>
        <v>0</v>
      </c>
      <c r="J3" s="320"/>
      <c r="K3" s="320"/>
    </row>
    <row r="4" spans="1:12">
      <c r="A4" s="322" t="s">
        <v>386</v>
      </c>
      <c r="B4" s="322" t="s">
        <v>294</v>
      </c>
      <c r="C4" s="321">
        <v>1</v>
      </c>
      <c r="D4" s="321"/>
      <c r="E4" s="321">
        <f>C4*D4</f>
        <v>0</v>
      </c>
      <c r="F4" s="321"/>
      <c r="G4" s="321">
        <f>C4*F4</f>
        <v>0</v>
      </c>
      <c r="H4" s="321">
        <f>D4+F4</f>
        <v>0</v>
      </c>
      <c r="I4" s="321">
        <f>E4+G4</f>
        <v>0</v>
      </c>
      <c r="J4" s="320"/>
      <c r="K4" s="320"/>
    </row>
    <row r="5" spans="1:12">
      <c r="A5" s="322" t="s">
        <v>385</v>
      </c>
      <c r="B5" s="322" t="s">
        <v>294</v>
      </c>
      <c r="C5" s="321">
        <v>1</v>
      </c>
      <c r="D5" s="321"/>
      <c r="E5" s="321">
        <f>C5*D5</f>
        <v>0</v>
      </c>
      <c r="F5" s="321"/>
      <c r="G5" s="321">
        <f>C5*F5</f>
        <v>0</v>
      </c>
      <c r="H5" s="321">
        <f>D5+F5</f>
        <v>0</v>
      </c>
      <c r="I5" s="321">
        <f>E5+G5</f>
        <v>0</v>
      </c>
      <c r="J5" s="320"/>
      <c r="K5" s="320"/>
    </row>
    <row r="6" spans="1:12">
      <c r="A6" s="322" t="s">
        <v>384</v>
      </c>
      <c r="B6" s="322" t="s">
        <v>294</v>
      </c>
      <c r="C6" s="321">
        <v>1</v>
      </c>
      <c r="D6" s="321"/>
      <c r="E6" s="321">
        <f>C6*D6</f>
        <v>0</v>
      </c>
      <c r="F6" s="321"/>
      <c r="G6" s="321">
        <f>C6*F6</f>
        <v>0</v>
      </c>
      <c r="H6" s="321">
        <f>D6+F6</f>
        <v>0</v>
      </c>
      <c r="I6" s="321">
        <f>E6+G6</f>
        <v>0</v>
      </c>
      <c r="J6" s="320"/>
      <c r="K6" s="320"/>
    </row>
    <row r="7" spans="1:12">
      <c r="A7" s="322" t="s">
        <v>383</v>
      </c>
      <c r="B7" s="322" t="s">
        <v>294</v>
      </c>
      <c r="C7" s="321">
        <v>6</v>
      </c>
      <c r="D7" s="321"/>
      <c r="E7" s="321">
        <f>C7*D7</f>
        <v>0</v>
      </c>
      <c r="F7" s="321"/>
      <c r="G7" s="321">
        <f>C7*F7</f>
        <v>0</v>
      </c>
      <c r="H7" s="321">
        <f>D7+F7</f>
        <v>0</v>
      </c>
      <c r="I7" s="321">
        <f>E7+G7</f>
        <v>0</v>
      </c>
      <c r="J7" s="320"/>
      <c r="K7" s="320"/>
    </row>
    <row r="8" spans="1:12">
      <c r="A8" s="322" t="s">
        <v>382</v>
      </c>
      <c r="B8" s="322" t="s">
        <v>294</v>
      </c>
      <c r="C8" s="321">
        <v>9</v>
      </c>
      <c r="D8" s="321"/>
      <c r="E8" s="321">
        <f>C8*D8</f>
        <v>0</v>
      </c>
      <c r="F8" s="321"/>
      <c r="G8" s="321">
        <f>C8*F8</f>
        <v>0</v>
      </c>
      <c r="H8" s="321">
        <f>D8+F8</f>
        <v>0</v>
      </c>
      <c r="I8" s="321">
        <f>E8+G8</f>
        <v>0</v>
      </c>
      <c r="J8" s="320"/>
      <c r="K8" s="320"/>
    </row>
    <row r="9" spans="1:12">
      <c r="A9" s="322" t="s">
        <v>381</v>
      </c>
      <c r="B9" s="322" t="s">
        <v>294</v>
      </c>
      <c r="C9" s="321">
        <v>2</v>
      </c>
      <c r="D9" s="321"/>
      <c r="E9" s="321">
        <f>C9*D9</f>
        <v>0</v>
      </c>
      <c r="F9" s="321"/>
      <c r="G9" s="321">
        <f>C9*F9</f>
        <v>0</v>
      </c>
      <c r="H9" s="321">
        <f>D9+F9</f>
        <v>0</v>
      </c>
      <c r="I9" s="321">
        <f>E9+G9</f>
        <v>0</v>
      </c>
      <c r="J9" s="320"/>
      <c r="K9" s="320"/>
    </row>
    <row r="10" spans="1:12">
      <c r="A10" s="322" t="s">
        <v>380</v>
      </c>
      <c r="B10" s="322" t="s">
        <v>294</v>
      </c>
      <c r="C10" s="321">
        <v>1</v>
      </c>
      <c r="D10" s="321"/>
      <c r="E10" s="321">
        <f>C10*D10</f>
        <v>0</v>
      </c>
      <c r="F10" s="321"/>
      <c r="G10" s="321">
        <f>C10*F10</f>
        <v>0</v>
      </c>
      <c r="H10" s="321">
        <f>D10+F10</f>
        <v>0</v>
      </c>
      <c r="I10" s="321">
        <f>E10+G10</f>
        <v>0</v>
      </c>
      <c r="J10" s="320"/>
      <c r="K10" s="320"/>
    </row>
    <row r="11" spans="1:12">
      <c r="A11" s="322" t="s">
        <v>379</v>
      </c>
      <c r="B11" s="322" t="s">
        <v>294</v>
      </c>
      <c r="C11" s="321">
        <v>2</v>
      </c>
      <c r="D11" s="321"/>
      <c r="E11" s="321">
        <f>C11*D11</f>
        <v>0</v>
      </c>
      <c r="F11" s="321"/>
      <c r="G11" s="321">
        <f>C11*F11</f>
        <v>0</v>
      </c>
      <c r="H11" s="321">
        <f>D11+F11</f>
        <v>0</v>
      </c>
      <c r="I11" s="321">
        <f>E11+G11</f>
        <v>0</v>
      </c>
      <c r="J11" s="320"/>
      <c r="K11" s="320"/>
    </row>
    <row r="12" spans="1:12">
      <c r="A12" s="322" t="s">
        <v>378</v>
      </c>
      <c r="B12" s="322" t="s">
        <v>294</v>
      </c>
      <c r="C12" s="321">
        <v>6</v>
      </c>
      <c r="D12" s="321"/>
      <c r="E12" s="321">
        <f>C12*D12</f>
        <v>0</v>
      </c>
      <c r="F12" s="321"/>
      <c r="G12" s="321">
        <f>C12*F12</f>
        <v>0</v>
      </c>
      <c r="H12" s="321">
        <f>D12+F12</f>
        <v>0</v>
      </c>
      <c r="I12" s="321">
        <f>E12+G12</f>
        <v>0</v>
      </c>
      <c r="J12" s="320"/>
      <c r="K12" s="320"/>
    </row>
    <row r="13" spans="1:12">
      <c r="A13" s="322" t="s">
        <v>377</v>
      </c>
      <c r="B13" s="322" t="s">
        <v>294</v>
      </c>
      <c r="C13" s="321">
        <v>1</v>
      </c>
      <c r="D13" s="321"/>
      <c r="E13" s="321">
        <f>C13*D13</f>
        <v>0</v>
      </c>
      <c r="F13" s="321"/>
      <c r="G13" s="321">
        <f>C13*F13</f>
        <v>0</v>
      </c>
      <c r="H13" s="321">
        <f>D13+F13</f>
        <v>0</v>
      </c>
      <c r="I13" s="321">
        <f>E13+G13</f>
        <v>0</v>
      </c>
      <c r="J13" s="320"/>
      <c r="K13" s="320"/>
    </row>
    <row r="14" spans="1:12">
      <c r="A14" s="322" t="s">
        <v>376</v>
      </c>
      <c r="B14" s="322" t="s">
        <v>294</v>
      </c>
      <c r="C14" s="321">
        <v>3</v>
      </c>
      <c r="D14" s="321"/>
      <c r="E14" s="321">
        <f>C14*D14</f>
        <v>0</v>
      </c>
      <c r="F14" s="321"/>
      <c r="G14" s="321">
        <f>C14*F14</f>
        <v>0</v>
      </c>
      <c r="H14" s="321">
        <f>D14+F14</f>
        <v>0</v>
      </c>
      <c r="I14" s="321">
        <f>E14+G14</f>
        <v>0</v>
      </c>
      <c r="J14" s="320"/>
      <c r="K14" s="320"/>
    </row>
    <row r="15" spans="1:12">
      <c r="A15" s="322" t="s">
        <v>375</v>
      </c>
      <c r="B15" s="322" t="s">
        <v>294</v>
      </c>
      <c r="C15" s="321">
        <v>1</v>
      </c>
      <c r="D15" s="321"/>
      <c r="E15" s="321">
        <f>C15*D15</f>
        <v>0</v>
      </c>
      <c r="F15" s="321"/>
      <c r="G15" s="321">
        <f>C15*F15</f>
        <v>0</v>
      </c>
      <c r="H15" s="321">
        <f>D15+F15</f>
        <v>0</v>
      </c>
      <c r="I15" s="321">
        <f>E15+G15</f>
        <v>0</v>
      </c>
      <c r="J15" s="320"/>
      <c r="K15" s="320"/>
    </row>
    <row r="16" spans="1:12">
      <c r="A16" s="322" t="s">
        <v>374</v>
      </c>
      <c r="B16" s="322" t="s">
        <v>294</v>
      </c>
      <c r="C16" s="321">
        <v>1</v>
      </c>
      <c r="D16" s="321"/>
      <c r="E16" s="321">
        <f>C16*D16</f>
        <v>0</v>
      </c>
      <c r="F16" s="321"/>
      <c r="G16" s="321">
        <f>C16*F16</f>
        <v>0</v>
      </c>
      <c r="H16" s="321">
        <f>D16+F16</f>
        <v>0</v>
      </c>
      <c r="I16" s="321">
        <f>E16+G16</f>
        <v>0</v>
      </c>
      <c r="J16" s="320"/>
      <c r="K16" s="320"/>
    </row>
    <row r="17" spans="1:11">
      <c r="A17" s="322" t="s">
        <v>373</v>
      </c>
      <c r="B17" s="322" t="s">
        <v>294</v>
      </c>
      <c r="C17" s="321">
        <v>2</v>
      </c>
      <c r="D17" s="321"/>
      <c r="E17" s="321">
        <f>C17*D17</f>
        <v>0</v>
      </c>
      <c r="F17" s="321"/>
      <c r="G17" s="321">
        <f>C17*F17</f>
        <v>0</v>
      </c>
      <c r="H17" s="321">
        <f>D17+F17</f>
        <v>0</v>
      </c>
      <c r="I17" s="321">
        <f>E17+G17</f>
        <v>0</v>
      </c>
      <c r="J17" s="320"/>
      <c r="K17" s="320"/>
    </row>
    <row r="18" spans="1:11">
      <c r="A18" s="322" t="s">
        <v>372</v>
      </c>
      <c r="B18" s="322" t="s">
        <v>294</v>
      </c>
      <c r="C18" s="321">
        <v>22</v>
      </c>
      <c r="D18" s="321"/>
      <c r="E18" s="321">
        <f>C18*D18</f>
        <v>0</v>
      </c>
      <c r="F18" s="321"/>
      <c r="G18" s="321">
        <f>C18*F18</f>
        <v>0</v>
      </c>
      <c r="H18" s="321">
        <f>D18+F18</f>
        <v>0</v>
      </c>
      <c r="I18" s="321">
        <f>E18+G18</f>
        <v>0</v>
      </c>
      <c r="J18" s="320"/>
      <c r="K18" s="320"/>
    </row>
    <row r="19" spans="1:11">
      <c r="A19" s="322" t="s">
        <v>371</v>
      </c>
      <c r="B19" s="322" t="s">
        <v>294</v>
      </c>
      <c r="C19" s="321">
        <v>4</v>
      </c>
      <c r="D19" s="321"/>
      <c r="E19" s="321">
        <f>C19*D19</f>
        <v>0</v>
      </c>
      <c r="F19" s="321"/>
      <c r="G19" s="321">
        <f>C19*F19</f>
        <v>0</v>
      </c>
      <c r="H19" s="321">
        <f>D19+F19</f>
        <v>0</v>
      </c>
      <c r="I19" s="321">
        <f>E19+G19</f>
        <v>0</v>
      </c>
      <c r="J19" s="320"/>
      <c r="K19" s="320"/>
    </row>
    <row r="20" spans="1:11">
      <c r="A20" s="322" t="s">
        <v>370</v>
      </c>
      <c r="B20" s="322" t="s">
        <v>294</v>
      </c>
      <c r="C20" s="321">
        <v>1</v>
      </c>
      <c r="D20" s="321"/>
      <c r="E20" s="321">
        <f>C20*D20</f>
        <v>0</v>
      </c>
      <c r="F20" s="321"/>
      <c r="G20" s="321">
        <f>C20*F20</f>
        <v>0</v>
      </c>
      <c r="H20" s="321">
        <f>D20+F20</f>
        <v>0</v>
      </c>
      <c r="I20" s="321">
        <f>E20+G20</f>
        <v>0</v>
      </c>
      <c r="J20" s="320"/>
      <c r="K20" s="320"/>
    </row>
    <row r="21" spans="1:11">
      <c r="A21" s="333" t="s">
        <v>312</v>
      </c>
      <c r="B21" s="333" t="s">
        <v>1</v>
      </c>
      <c r="C21" s="332"/>
      <c r="D21" s="332"/>
      <c r="E21" s="332"/>
      <c r="F21" s="332"/>
      <c r="G21" s="332"/>
      <c r="H21" s="332"/>
      <c r="I21" s="332"/>
      <c r="J21" s="320"/>
      <c r="K21" s="320"/>
    </row>
    <row r="22" spans="1:11">
      <c r="A22" s="322" t="s">
        <v>311</v>
      </c>
      <c r="B22" s="322" t="s">
        <v>294</v>
      </c>
      <c r="C22" s="321">
        <v>22</v>
      </c>
      <c r="D22" s="321"/>
      <c r="E22" s="321">
        <f>C22*D22</f>
        <v>0</v>
      </c>
      <c r="F22" s="321"/>
      <c r="G22" s="321">
        <f>C22*F22</f>
        <v>0</v>
      </c>
      <c r="H22" s="321">
        <f>D22+F22</f>
        <v>0</v>
      </c>
      <c r="I22" s="321">
        <f>E22+G22</f>
        <v>0</v>
      </c>
      <c r="J22" s="320"/>
      <c r="K22" s="320"/>
    </row>
    <row r="23" spans="1:11">
      <c r="A23" s="322" t="s">
        <v>310</v>
      </c>
      <c r="B23" s="322" t="s">
        <v>294</v>
      </c>
      <c r="C23" s="321">
        <v>1</v>
      </c>
      <c r="D23" s="321"/>
      <c r="E23" s="321">
        <f>C23*D23</f>
        <v>0</v>
      </c>
      <c r="F23" s="321"/>
      <c r="G23" s="321">
        <f>C23*F23</f>
        <v>0</v>
      </c>
      <c r="H23" s="321">
        <f>D23+F23</f>
        <v>0</v>
      </c>
      <c r="I23" s="321">
        <f>E23+G23</f>
        <v>0</v>
      </c>
      <c r="J23" s="320"/>
      <c r="K23" s="320"/>
    </row>
    <row r="24" spans="1:11">
      <c r="A24" s="322" t="s">
        <v>309</v>
      </c>
      <c r="B24" s="322" t="s">
        <v>294</v>
      </c>
      <c r="C24" s="321">
        <v>5</v>
      </c>
      <c r="D24" s="321"/>
      <c r="E24" s="321">
        <f>C24*D24</f>
        <v>0</v>
      </c>
      <c r="F24" s="321"/>
      <c r="G24" s="321">
        <f>C24*F24</f>
        <v>0</v>
      </c>
      <c r="H24" s="321">
        <f>D24+F24</f>
        <v>0</v>
      </c>
      <c r="I24" s="321">
        <f>E24+G24</f>
        <v>0</v>
      </c>
      <c r="J24" s="320"/>
      <c r="K24" s="320"/>
    </row>
    <row r="25" spans="1:11">
      <c r="A25" s="322" t="s">
        <v>308</v>
      </c>
      <c r="B25" s="322" t="s">
        <v>294</v>
      </c>
      <c r="C25" s="321">
        <v>4</v>
      </c>
      <c r="D25" s="321"/>
      <c r="E25" s="321">
        <f>C25*D25</f>
        <v>0</v>
      </c>
      <c r="F25" s="321"/>
      <c r="G25" s="321">
        <f>C25*F25</f>
        <v>0</v>
      </c>
      <c r="H25" s="321">
        <f>D25+F25</f>
        <v>0</v>
      </c>
      <c r="I25" s="321">
        <f>E25+G25</f>
        <v>0</v>
      </c>
      <c r="J25" s="320"/>
      <c r="K25" s="320"/>
    </row>
    <row r="26" spans="1:11">
      <c r="A26" s="326" t="s">
        <v>369</v>
      </c>
      <c r="B26" s="326" t="s">
        <v>1</v>
      </c>
      <c r="C26" s="325"/>
      <c r="D26" s="325"/>
      <c r="E26" s="325">
        <f>SUM(E3:E25)</f>
        <v>0</v>
      </c>
      <c r="F26" s="325"/>
      <c r="G26" s="325">
        <f>SUM(G3:G25)</f>
        <v>0</v>
      </c>
      <c r="H26" s="325"/>
      <c r="I26" s="325">
        <f>SUM(I3:I25)</f>
        <v>0</v>
      </c>
      <c r="J26" s="320"/>
      <c r="K26" s="320"/>
    </row>
    <row r="27" spans="1:11">
      <c r="A27" s="322" t="s">
        <v>1</v>
      </c>
      <c r="B27" s="322" t="s">
        <v>1</v>
      </c>
      <c r="C27" s="321"/>
      <c r="D27" s="321"/>
      <c r="E27" s="321"/>
      <c r="F27" s="321"/>
      <c r="G27" s="321"/>
      <c r="H27" s="321">
        <f>D27+F27</f>
        <v>0</v>
      </c>
      <c r="I27" s="321">
        <f>E27+G27</f>
        <v>0</v>
      </c>
      <c r="J27" s="320"/>
      <c r="K27" s="320"/>
    </row>
    <row r="28" spans="1:11">
      <c r="A28" s="326" t="s">
        <v>258</v>
      </c>
      <c r="B28" s="326" t="s">
        <v>1</v>
      </c>
      <c r="C28" s="325"/>
      <c r="D28" s="325"/>
      <c r="E28" s="325"/>
      <c r="F28" s="325"/>
      <c r="G28" s="325"/>
      <c r="H28" s="325"/>
      <c r="I28" s="325"/>
      <c r="J28" s="320"/>
      <c r="K28" s="320"/>
    </row>
    <row r="29" spans="1:11">
      <c r="A29" s="322" t="s">
        <v>368</v>
      </c>
      <c r="B29" s="322" t="s">
        <v>294</v>
      </c>
      <c r="C29" s="321">
        <v>1</v>
      </c>
      <c r="D29" s="321"/>
      <c r="E29" s="321">
        <f>C29*D29</f>
        <v>0</v>
      </c>
      <c r="F29" s="321"/>
      <c r="G29" s="321">
        <f>C29*F29</f>
        <v>0</v>
      </c>
      <c r="H29" s="321">
        <f>D29+F29</f>
        <v>0</v>
      </c>
      <c r="I29" s="321">
        <f>E29+G29</f>
        <v>0</v>
      </c>
      <c r="J29" s="320"/>
      <c r="K29" s="320"/>
    </row>
    <row r="30" spans="1:11">
      <c r="A30" s="326" t="s">
        <v>367</v>
      </c>
      <c r="B30" s="326" t="s">
        <v>1</v>
      </c>
      <c r="C30" s="325"/>
      <c r="D30" s="325"/>
      <c r="E30" s="325">
        <f>SUM(E29:E29)</f>
        <v>0</v>
      </c>
      <c r="F30" s="325"/>
      <c r="G30" s="325">
        <f>SUM(G29:G29)</f>
        <v>0</v>
      </c>
      <c r="H30" s="325"/>
      <c r="I30" s="325">
        <f>SUM(I29:I29)</f>
        <v>0</v>
      </c>
      <c r="J30" s="320"/>
      <c r="K30" s="320"/>
    </row>
    <row r="31" spans="1:11">
      <c r="A31" s="322" t="s">
        <v>1</v>
      </c>
      <c r="B31" s="322" t="s">
        <v>1</v>
      </c>
      <c r="C31" s="321"/>
      <c r="D31" s="321"/>
      <c r="E31" s="321"/>
      <c r="F31" s="321"/>
      <c r="G31" s="321"/>
      <c r="H31" s="321">
        <f>D31+F31</f>
        <v>0</v>
      </c>
      <c r="I31" s="321">
        <f>E31+G31</f>
        <v>0</v>
      </c>
      <c r="J31" s="320"/>
      <c r="K31" s="320"/>
    </row>
    <row r="32" spans="1:11">
      <c r="A32" s="326" t="s">
        <v>257</v>
      </c>
      <c r="B32" s="326" t="s">
        <v>1</v>
      </c>
      <c r="C32" s="325"/>
      <c r="D32" s="325"/>
      <c r="E32" s="325"/>
      <c r="F32" s="325"/>
      <c r="G32" s="325"/>
      <c r="H32" s="325"/>
      <c r="I32" s="325"/>
      <c r="J32" s="320"/>
      <c r="K32" s="320"/>
    </row>
    <row r="33" spans="1:11">
      <c r="A33" s="324" t="s">
        <v>366</v>
      </c>
      <c r="B33" s="324" t="s">
        <v>1</v>
      </c>
      <c r="C33" s="327"/>
      <c r="D33" s="327"/>
      <c r="E33" s="327"/>
      <c r="F33" s="327"/>
      <c r="G33" s="327"/>
      <c r="H33" s="327"/>
      <c r="I33" s="327"/>
      <c r="J33" s="320"/>
      <c r="K33" s="320"/>
    </row>
    <row r="34" spans="1:11">
      <c r="A34" s="329" t="s">
        <v>365</v>
      </c>
      <c r="B34" s="329" t="s">
        <v>1</v>
      </c>
      <c r="C34" s="328"/>
      <c r="D34" s="328"/>
      <c r="E34" s="328"/>
      <c r="F34" s="328"/>
      <c r="G34" s="328"/>
      <c r="H34" s="328"/>
      <c r="I34" s="328"/>
      <c r="J34" s="320"/>
      <c r="K34" s="320"/>
    </row>
    <row r="35" spans="1:11">
      <c r="A35" s="333" t="s">
        <v>364</v>
      </c>
      <c r="B35" s="333" t="s">
        <v>1</v>
      </c>
      <c r="C35" s="332"/>
      <c r="D35" s="332"/>
      <c r="E35" s="332"/>
      <c r="F35" s="332"/>
      <c r="G35" s="332"/>
      <c r="H35" s="332"/>
      <c r="I35" s="332"/>
      <c r="J35" s="320"/>
      <c r="K35" s="320"/>
    </row>
    <row r="36" spans="1:11">
      <c r="A36" s="322" t="s">
        <v>363</v>
      </c>
      <c r="B36" s="322" t="s">
        <v>319</v>
      </c>
      <c r="C36" s="321">
        <v>10</v>
      </c>
      <c r="D36" s="321"/>
      <c r="E36" s="321">
        <f>C36*D36</f>
        <v>0</v>
      </c>
      <c r="F36" s="321"/>
      <c r="G36" s="321">
        <f>C36*F36</f>
        <v>0</v>
      </c>
      <c r="H36" s="321">
        <f>D36+F36</f>
        <v>0</v>
      </c>
      <c r="I36" s="321">
        <f>E36+G36</f>
        <v>0</v>
      </c>
      <c r="J36" s="320"/>
      <c r="K36" s="320"/>
    </row>
    <row r="37" spans="1:11">
      <c r="A37" s="333" t="s">
        <v>362</v>
      </c>
      <c r="B37" s="333" t="s">
        <v>1</v>
      </c>
      <c r="C37" s="332"/>
      <c r="D37" s="332"/>
      <c r="E37" s="332"/>
      <c r="F37" s="332"/>
      <c r="G37" s="332"/>
      <c r="H37" s="332"/>
      <c r="I37" s="332"/>
      <c r="J37" s="320"/>
      <c r="K37" s="320"/>
    </row>
    <row r="38" spans="1:11">
      <c r="A38" s="322" t="s">
        <v>361</v>
      </c>
      <c r="B38" s="322" t="s">
        <v>319</v>
      </c>
      <c r="C38" s="321">
        <v>25</v>
      </c>
      <c r="D38" s="321"/>
      <c r="E38" s="321">
        <f>C38*D38</f>
        <v>0</v>
      </c>
      <c r="F38" s="321"/>
      <c r="G38" s="321">
        <f>C38*F38</f>
        <v>0</v>
      </c>
      <c r="H38" s="321">
        <f>D38+F38</f>
        <v>0</v>
      </c>
      <c r="I38" s="321">
        <f>E38+G38</f>
        <v>0</v>
      </c>
      <c r="J38" s="320"/>
      <c r="K38" s="320"/>
    </row>
    <row r="39" spans="1:11">
      <c r="A39" s="322" t="s">
        <v>360</v>
      </c>
      <c r="B39" s="322" t="s">
        <v>319</v>
      </c>
      <c r="C39" s="321">
        <v>195</v>
      </c>
      <c r="D39" s="321"/>
      <c r="E39" s="321">
        <f>C39*D39</f>
        <v>0</v>
      </c>
      <c r="F39" s="321"/>
      <c r="G39" s="321">
        <f>C39*F39</f>
        <v>0</v>
      </c>
      <c r="H39" s="321">
        <f>D39+F39</f>
        <v>0</v>
      </c>
      <c r="I39" s="321">
        <f>E39+G39</f>
        <v>0</v>
      </c>
      <c r="J39" s="320"/>
      <c r="K39" s="320"/>
    </row>
    <row r="40" spans="1:11">
      <c r="A40" s="322" t="s">
        <v>359</v>
      </c>
      <c r="B40" s="322" t="s">
        <v>319</v>
      </c>
      <c r="C40" s="321">
        <v>90</v>
      </c>
      <c r="D40" s="321"/>
      <c r="E40" s="321">
        <f>C40*D40</f>
        <v>0</v>
      </c>
      <c r="F40" s="321"/>
      <c r="G40" s="321">
        <f>C40*F40</f>
        <v>0</v>
      </c>
      <c r="H40" s="321">
        <f>D40+F40</f>
        <v>0</v>
      </c>
      <c r="I40" s="321">
        <f>E40+G40</f>
        <v>0</v>
      </c>
      <c r="J40" s="320"/>
      <c r="K40" s="320"/>
    </row>
    <row r="41" spans="1:11">
      <c r="A41" s="322" t="s">
        <v>358</v>
      </c>
      <c r="B41" s="322" t="s">
        <v>319</v>
      </c>
      <c r="C41" s="321">
        <v>8</v>
      </c>
      <c r="D41" s="321"/>
      <c r="E41" s="321">
        <f>C41*D41</f>
        <v>0</v>
      </c>
      <c r="F41" s="321"/>
      <c r="G41" s="321">
        <f>C41*F41</f>
        <v>0</v>
      </c>
      <c r="H41" s="321">
        <f>D41+F41</f>
        <v>0</v>
      </c>
      <c r="I41" s="321">
        <f>E41+G41</f>
        <v>0</v>
      </c>
      <c r="J41" s="320"/>
      <c r="K41" s="320"/>
    </row>
    <row r="42" spans="1:11">
      <c r="A42" s="322" t="s">
        <v>357</v>
      </c>
      <c r="B42" s="322" t="s">
        <v>319</v>
      </c>
      <c r="C42" s="321">
        <v>230</v>
      </c>
      <c r="D42" s="321"/>
      <c r="E42" s="321">
        <f>C42*D42</f>
        <v>0</v>
      </c>
      <c r="F42" s="321"/>
      <c r="G42" s="321">
        <f>C42*F42</f>
        <v>0</v>
      </c>
      <c r="H42" s="321">
        <f>D42+F42</f>
        <v>0</v>
      </c>
      <c r="I42" s="321">
        <f>E42+G42</f>
        <v>0</v>
      </c>
      <c r="J42" s="320"/>
      <c r="K42" s="320"/>
    </row>
    <row r="43" spans="1:11">
      <c r="A43" s="322" t="s">
        <v>356</v>
      </c>
      <c r="B43" s="322" t="s">
        <v>319</v>
      </c>
      <c r="C43" s="321">
        <v>20</v>
      </c>
      <c r="D43" s="321"/>
      <c r="E43" s="321">
        <f>C43*D43</f>
        <v>0</v>
      </c>
      <c r="F43" s="321"/>
      <c r="G43" s="321">
        <f>C43*F43</f>
        <v>0</v>
      </c>
      <c r="H43" s="321">
        <f>D43+F43</f>
        <v>0</v>
      </c>
      <c r="I43" s="321">
        <f>E43+G43</f>
        <v>0</v>
      </c>
      <c r="J43" s="320"/>
      <c r="K43" s="320"/>
    </row>
    <row r="44" spans="1:11">
      <c r="A44" s="322" t="s">
        <v>395</v>
      </c>
      <c r="B44" s="322" t="s">
        <v>319</v>
      </c>
      <c r="C44" s="321">
        <v>15</v>
      </c>
      <c r="D44" s="321"/>
      <c r="E44" s="321">
        <f>C44*D44</f>
        <v>0</v>
      </c>
      <c r="F44" s="321"/>
      <c r="G44" s="321">
        <f>C44*F44</f>
        <v>0</v>
      </c>
      <c r="H44" s="321">
        <f>D44+F44</f>
        <v>0</v>
      </c>
      <c r="I44" s="321">
        <f>E44+G44</f>
        <v>0</v>
      </c>
      <c r="J44" s="320"/>
      <c r="K44" s="320"/>
    </row>
    <row r="45" spans="1:11">
      <c r="A45" s="333" t="s">
        <v>355</v>
      </c>
      <c r="B45" s="333" t="s">
        <v>1</v>
      </c>
      <c r="C45" s="332"/>
      <c r="D45" s="332"/>
      <c r="E45" s="332"/>
      <c r="F45" s="332"/>
      <c r="G45" s="332"/>
      <c r="H45" s="332"/>
      <c r="I45" s="332"/>
      <c r="J45" s="320"/>
      <c r="K45" s="320"/>
    </row>
    <row r="46" spans="1:11">
      <c r="A46" s="322" t="s">
        <v>354</v>
      </c>
      <c r="B46" s="322" t="s">
        <v>319</v>
      </c>
      <c r="C46" s="321">
        <v>6</v>
      </c>
      <c r="D46" s="321"/>
      <c r="E46" s="321">
        <f>C46*D46</f>
        <v>0</v>
      </c>
      <c r="F46" s="321"/>
      <c r="G46" s="321">
        <f>C46*F46</f>
        <v>0</v>
      </c>
      <c r="H46" s="321">
        <f>D46+F46</f>
        <v>0</v>
      </c>
      <c r="I46" s="321">
        <f>E46+G46</f>
        <v>0</v>
      </c>
      <c r="J46" s="320"/>
      <c r="K46" s="320"/>
    </row>
    <row r="47" spans="1:11">
      <c r="A47" s="333" t="s">
        <v>396</v>
      </c>
      <c r="B47" s="333" t="s">
        <v>1</v>
      </c>
      <c r="C47" s="332"/>
      <c r="D47" s="332"/>
      <c r="E47" s="332"/>
      <c r="F47" s="332"/>
      <c r="G47" s="332"/>
      <c r="H47" s="332"/>
      <c r="I47" s="332"/>
      <c r="J47" s="320"/>
      <c r="K47" s="320"/>
    </row>
    <row r="48" spans="1:11">
      <c r="A48" s="322" t="s">
        <v>397</v>
      </c>
      <c r="B48" s="322" t="s">
        <v>319</v>
      </c>
      <c r="C48" s="321">
        <v>30</v>
      </c>
      <c r="D48" s="321"/>
      <c r="E48" s="321">
        <f>C48*D48</f>
        <v>0</v>
      </c>
      <c r="F48" s="321"/>
      <c r="G48" s="321">
        <f>C48*F48</f>
        <v>0</v>
      </c>
      <c r="H48" s="321">
        <f>D48+F48</f>
        <v>0</v>
      </c>
      <c r="I48" s="321">
        <f>E48+G48</f>
        <v>0</v>
      </c>
      <c r="J48" s="320"/>
      <c r="K48" s="320"/>
    </row>
    <row r="49" spans="1:11">
      <c r="A49" s="322" t="s">
        <v>398</v>
      </c>
      <c r="B49" s="322" t="s">
        <v>319</v>
      </c>
      <c r="C49" s="321">
        <v>75</v>
      </c>
      <c r="D49" s="321"/>
      <c r="E49" s="321">
        <f>C49*D49</f>
        <v>0</v>
      </c>
      <c r="F49" s="321"/>
      <c r="G49" s="321">
        <f>C49*F49</f>
        <v>0</v>
      </c>
      <c r="H49" s="321">
        <f>D49+F49</f>
        <v>0</v>
      </c>
      <c r="I49" s="321">
        <f>E49+G49</f>
        <v>0</v>
      </c>
      <c r="J49" s="320"/>
      <c r="K49" s="320"/>
    </row>
    <row r="50" spans="1:11">
      <c r="A50" s="322" t="s">
        <v>399</v>
      </c>
      <c r="B50" s="322" t="s">
        <v>326</v>
      </c>
      <c r="C50" s="321">
        <v>1</v>
      </c>
      <c r="D50" s="321"/>
      <c r="E50" s="321">
        <f>C50*D50</f>
        <v>0</v>
      </c>
      <c r="F50" s="321"/>
      <c r="G50" s="321">
        <f>C50*F50</f>
        <v>0</v>
      </c>
      <c r="H50" s="321">
        <f>D50+F50</f>
        <v>0</v>
      </c>
      <c r="I50" s="321">
        <f>E50+G50</f>
        <v>0</v>
      </c>
      <c r="J50" s="320"/>
      <c r="K50" s="320"/>
    </row>
    <row r="51" spans="1:11">
      <c r="A51" s="322" t="s">
        <v>1</v>
      </c>
      <c r="B51" s="322" t="s">
        <v>1</v>
      </c>
      <c r="C51" s="321"/>
      <c r="D51" s="321"/>
      <c r="E51" s="321"/>
      <c r="F51" s="321"/>
      <c r="G51" s="321"/>
      <c r="H51" s="321">
        <f>D51+F51</f>
        <v>0</v>
      </c>
      <c r="I51" s="321">
        <f>E51+G51</f>
        <v>0</v>
      </c>
      <c r="J51" s="320"/>
      <c r="K51" s="320"/>
    </row>
    <row r="52" spans="1:11">
      <c r="A52" s="329" t="s">
        <v>353</v>
      </c>
      <c r="B52" s="329" t="s">
        <v>1</v>
      </c>
      <c r="C52" s="328"/>
      <c r="D52" s="328"/>
      <c r="E52" s="328">
        <f>SUM(E35:E51)</f>
        <v>0</v>
      </c>
      <c r="F52" s="328"/>
      <c r="G52" s="328">
        <f>SUM(G35:G51)</f>
        <v>0</v>
      </c>
      <c r="H52" s="328"/>
      <c r="I52" s="328">
        <f>SUM(I35:I51)</f>
        <v>0</v>
      </c>
      <c r="J52" s="320"/>
      <c r="K52" s="320"/>
    </row>
    <row r="53" spans="1:11">
      <c r="A53" s="322" t="s">
        <v>1</v>
      </c>
      <c r="B53" s="322" t="s">
        <v>1</v>
      </c>
      <c r="C53" s="321"/>
      <c r="D53" s="321"/>
      <c r="E53" s="321"/>
      <c r="F53" s="321"/>
      <c r="G53" s="321"/>
      <c r="H53" s="321">
        <f>D53+F53</f>
        <v>0</v>
      </c>
      <c r="I53" s="321">
        <f>E53+G53</f>
        <v>0</v>
      </c>
      <c r="J53" s="320"/>
      <c r="K53" s="320"/>
    </row>
    <row r="54" spans="1:11">
      <c r="A54" s="329" t="s">
        <v>352</v>
      </c>
      <c r="B54" s="329" t="s">
        <v>1</v>
      </c>
      <c r="C54" s="328"/>
      <c r="D54" s="328"/>
      <c r="E54" s="328"/>
      <c r="F54" s="328"/>
      <c r="G54" s="328"/>
      <c r="H54" s="328"/>
      <c r="I54" s="328"/>
      <c r="J54" s="320"/>
      <c r="K54" s="320"/>
    </row>
    <row r="55" spans="1:11">
      <c r="A55" s="322" t="s">
        <v>351</v>
      </c>
      <c r="B55" s="322" t="s">
        <v>294</v>
      </c>
      <c r="C55" s="321">
        <v>4</v>
      </c>
      <c r="D55" s="321"/>
      <c r="E55" s="321">
        <f>C55*D55</f>
        <v>0</v>
      </c>
      <c r="F55" s="321"/>
      <c r="G55" s="321">
        <f>C55*F55</f>
        <v>0</v>
      </c>
      <c r="H55" s="321">
        <f>D55+F55</f>
        <v>0</v>
      </c>
      <c r="I55" s="321">
        <f>E55+G55</f>
        <v>0</v>
      </c>
      <c r="J55" s="320"/>
      <c r="K55" s="320"/>
    </row>
    <row r="56" spans="1:11">
      <c r="A56" s="322" t="s">
        <v>350</v>
      </c>
      <c r="B56" s="322" t="s">
        <v>294</v>
      </c>
      <c r="C56" s="321">
        <v>14</v>
      </c>
      <c r="D56" s="321"/>
      <c r="E56" s="321">
        <f>C56*D56</f>
        <v>0</v>
      </c>
      <c r="F56" s="321"/>
      <c r="G56" s="321">
        <f>C56*F56</f>
        <v>0</v>
      </c>
      <c r="H56" s="321">
        <f>D56+F56</f>
        <v>0</v>
      </c>
      <c r="I56" s="321">
        <f>E56+G56</f>
        <v>0</v>
      </c>
      <c r="J56" s="320"/>
      <c r="K56" s="320"/>
    </row>
    <row r="57" spans="1:11">
      <c r="A57" s="322" t="s">
        <v>349</v>
      </c>
      <c r="B57" s="322" t="s">
        <v>294</v>
      </c>
      <c r="C57" s="321">
        <v>1</v>
      </c>
      <c r="D57" s="321"/>
      <c r="E57" s="321">
        <f>C57*D57</f>
        <v>0</v>
      </c>
      <c r="F57" s="321"/>
      <c r="G57" s="321">
        <f>C57*F57</f>
        <v>0</v>
      </c>
      <c r="H57" s="321">
        <f>D57+F57</f>
        <v>0</v>
      </c>
      <c r="I57" s="321">
        <f>E57+G57</f>
        <v>0</v>
      </c>
      <c r="J57" s="320"/>
      <c r="K57" s="320"/>
    </row>
    <row r="58" spans="1:11">
      <c r="A58" s="329" t="s">
        <v>348</v>
      </c>
      <c r="B58" s="329" t="s">
        <v>1</v>
      </c>
      <c r="C58" s="328"/>
      <c r="D58" s="328"/>
      <c r="E58" s="328">
        <f>SUM(E55:E57)</f>
        <v>0</v>
      </c>
      <c r="F58" s="328"/>
      <c r="G58" s="328">
        <f>SUM(G55:G57)</f>
        <v>0</v>
      </c>
      <c r="H58" s="328"/>
      <c r="I58" s="328">
        <f>SUM(I55:I57)</f>
        <v>0</v>
      </c>
      <c r="J58" s="320"/>
      <c r="K58" s="320"/>
    </row>
    <row r="59" spans="1:11">
      <c r="A59" s="322" t="s">
        <v>1</v>
      </c>
      <c r="B59" s="322" t="s">
        <v>1</v>
      </c>
      <c r="C59" s="321"/>
      <c r="D59" s="321"/>
      <c r="E59" s="321"/>
      <c r="F59" s="321"/>
      <c r="G59" s="321"/>
      <c r="H59" s="321">
        <f>D59+F59</f>
        <v>0</v>
      </c>
      <c r="I59" s="321">
        <f>E59+G59</f>
        <v>0</v>
      </c>
      <c r="J59" s="320"/>
      <c r="K59" s="320"/>
    </row>
    <row r="60" spans="1:11">
      <c r="A60" s="329" t="s">
        <v>347</v>
      </c>
      <c r="B60" s="329" t="s">
        <v>1</v>
      </c>
      <c r="C60" s="328"/>
      <c r="D60" s="328"/>
      <c r="E60" s="328"/>
      <c r="F60" s="328"/>
      <c r="G60" s="328"/>
      <c r="H60" s="328"/>
      <c r="I60" s="328"/>
      <c r="J60" s="320"/>
      <c r="K60" s="320"/>
    </row>
    <row r="61" spans="1:11">
      <c r="A61" s="333" t="s">
        <v>346</v>
      </c>
      <c r="B61" s="333" t="s">
        <v>1</v>
      </c>
      <c r="C61" s="332"/>
      <c r="D61" s="332"/>
      <c r="E61" s="332"/>
      <c r="F61" s="332"/>
      <c r="G61" s="332"/>
      <c r="H61" s="332"/>
      <c r="I61" s="332"/>
      <c r="J61" s="320"/>
      <c r="K61" s="320"/>
    </row>
    <row r="62" spans="1:11">
      <c r="A62" s="322" t="s">
        <v>345</v>
      </c>
      <c r="B62" s="322" t="s">
        <v>294</v>
      </c>
      <c r="C62" s="321">
        <v>1</v>
      </c>
      <c r="D62" s="321"/>
      <c r="E62" s="321">
        <f>C62*D62</f>
        <v>0</v>
      </c>
      <c r="F62" s="321"/>
      <c r="G62" s="321">
        <f>C62*F62</f>
        <v>0</v>
      </c>
      <c r="H62" s="321">
        <f>D62+F62</f>
        <v>0</v>
      </c>
      <c r="I62" s="321">
        <f>E62+G62</f>
        <v>0</v>
      </c>
      <c r="J62" s="320"/>
      <c r="K62" s="320"/>
    </row>
    <row r="63" spans="1:11">
      <c r="A63" s="322" t="s">
        <v>344</v>
      </c>
      <c r="B63" s="322" t="s">
        <v>294</v>
      </c>
      <c r="C63" s="321">
        <v>2</v>
      </c>
      <c r="D63" s="321"/>
      <c r="E63" s="321">
        <f>C63*D63</f>
        <v>0</v>
      </c>
      <c r="F63" s="321"/>
      <c r="G63" s="321">
        <f>C63*F63</f>
        <v>0</v>
      </c>
      <c r="H63" s="321">
        <f>D63+F63</f>
        <v>0</v>
      </c>
      <c r="I63" s="321">
        <f>E63+G63</f>
        <v>0</v>
      </c>
      <c r="J63" s="320"/>
      <c r="K63" s="320"/>
    </row>
    <row r="64" spans="1:11">
      <c r="A64" s="322" t="s">
        <v>343</v>
      </c>
      <c r="B64" s="322" t="s">
        <v>294</v>
      </c>
      <c r="C64" s="321">
        <v>2</v>
      </c>
      <c r="D64" s="321"/>
      <c r="E64" s="321">
        <f>C64*D64</f>
        <v>0</v>
      </c>
      <c r="F64" s="321"/>
      <c r="G64" s="321">
        <f>C64*F64</f>
        <v>0</v>
      </c>
      <c r="H64" s="321">
        <f>D64+F64</f>
        <v>0</v>
      </c>
      <c r="I64" s="321">
        <f>E64+G64</f>
        <v>0</v>
      </c>
      <c r="J64" s="320"/>
      <c r="K64" s="320"/>
    </row>
    <row r="65" spans="1:11">
      <c r="A65" s="322" t="s">
        <v>342</v>
      </c>
      <c r="B65" s="322" t="s">
        <v>294</v>
      </c>
      <c r="C65" s="321">
        <v>1</v>
      </c>
      <c r="D65" s="321"/>
      <c r="E65" s="321">
        <f>C65*D65</f>
        <v>0</v>
      </c>
      <c r="F65" s="321"/>
      <c r="G65" s="321">
        <f>C65*F65</f>
        <v>0</v>
      </c>
      <c r="H65" s="321">
        <f>D65+F65</f>
        <v>0</v>
      </c>
      <c r="I65" s="321">
        <f>E65+G65</f>
        <v>0</v>
      </c>
      <c r="J65" s="320"/>
      <c r="K65" s="320"/>
    </row>
    <row r="66" spans="1:11">
      <c r="A66" s="322" t="s">
        <v>341</v>
      </c>
      <c r="B66" s="322" t="s">
        <v>294</v>
      </c>
      <c r="C66" s="321">
        <v>2</v>
      </c>
      <c r="D66" s="321"/>
      <c r="E66" s="321">
        <f>C66*D66</f>
        <v>0</v>
      </c>
      <c r="F66" s="321"/>
      <c r="G66" s="321">
        <f>C66*F66</f>
        <v>0</v>
      </c>
      <c r="H66" s="321">
        <f>D66+F66</f>
        <v>0</v>
      </c>
      <c r="I66" s="321">
        <f>E66+G66</f>
        <v>0</v>
      </c>
      <c r="J66" s="320"/>
      <c r="K66" s="320"/>
    </row>
    <row r="67" spans="1:11">
      <c r="A67" s="333" t="s">
        <v>340</v>
      </c>
      <c r="B67" s="333" t="s">
        <v>1</v>
      </c>
      <c r="C67" s="332"/>
      <c r="D67" s="332"/>
      <c r="E67" s="332"/>
      <c r="F67" s="332"/>
      <c r="G67" s="332"/>
      <c r="H67" s="332"/>
      <c r="I67" s="332"/>
      <c r="J67" s="320"/>
      <c r="K67" s="320"/>
    </row>
    <row r="68" spans="1:11">
      <c r="A68" s="322" t="s">
        <v>339</v>
      </c>
      <c r="B68" s="322" t="s">
        <v>294</v>
      </c>
      <c r="C68" s="321">
        <v>15</v>
      </c>
      <c r="D68" s="321"/>
      <c r="E68" s="321">
        <f>C68*D68</f>
        <v>0</v>
      </c>
      <c r="F68" s="321"/>
      <c r="G68" s="321">
        <f>C68*F68</f>
        <v>0</v>
      </c>
      <c r="H68" s="321">
        <f>D68+F68</f>
        <v>0</v>
      </c>
      <c r="I68" s="321">
        <f>E68+G68</f>
        <v>0</v>
      </c>
      <c r="J68" s="320"/>
      <c r="K68" s="320"/>
    </row>
    <row r="69" spans="1:11">
      <c r="A69" s="322" t="s">
        <v>338</v>
      </c>
      <c r="B69" s="322" t="s">
        <v>294</v>
      </c>
      <c r="C69" s="321">
        <v>15</v>
      </c>
      <c r="D69" s="321"/>
      <c r="E69" s="321">
        <f>C69*D69</f>
        <v>0</v>
      </c>
      <c r="F69" s="321"/>
      <c r="G69" s="321">
        <f>C69*F69</f>
        <v>0</v>
      </c>
      <c r="H69" s="321">
        <f>D69+F69</f>
        <v>0</v>
      </c>
      <c r="I69" s="321">
        <f>E69+G69</f>
        <v>0</v>
      </c>
      <c r="J69" s="320"/>
      <c r="K69" s="320"/>
    </row>
    <row r="70" spans="1:11">
      <c r="A70" s="333" t="s">
        <v>337</v>
      </c>
      <c r="B70" s="333" t="s">
        <v>1</v>
      </c>
      <c r="C70" s="332"/>
      <c r="D70" s="332"/>
      <c r="E70" s="332"/>
      <c r="F70" s="332"/>
      <c r="G70" s="332"/>
      <c r="H70" s="332"/>
      <c r="I70" s="332"/>
      <c r="J70" s="320"/>
      <c r="K70" s="320"/>
    </row>
    <row r="71" spans="1:11">
      <c r="A71" s="322" t="s">
        <v>336</v>
      </c>
      <c r="B71" s="322" t="s">
        <v>294</v>
      </c>
      <c r="C71" s="321">
        <v>7</v>
      </c>
      <c r="D71" s="321"/>
      <c r="E71" s="321">
        <f>C71*D71</f>
        <v>0</v>
      </c>
      <c r="F71" s="321"/>
      <c r="G71" s="321">
        <f>C71*F71</f>
        <v>0</v>
      </c>
      <c r="H71" s="321">
        <f>D71+F71</f>
        <v>0</v>
      </c>
      <c r="I71" s="321">
        <f>E71+G71</f>
        <v>0</v>
      </c>
      <c r="J71" s="320"/>
      <c r="K71" s="320"/>
    </row>
    <row r="72" spans="1:11">
      <c r="A72" s="333" t="s">
        <v>335</v>
      </c>
      <c r="B72" s="333" t="s">
        <v>1</v>
      </c>
      <c r="C72" s="332"/>
      <c r="D72" s="332"/>
      <c r="E72" s="332"/>
      <c r="F72" s="332"/>
      <c r="G72" s="332"/>
      <c r="H72" s="332"/>
      <c r="I72" s="332"/>
      <c r="J72" s="320"/>
      <c r="K72" s="320"/>
    </row>
    <row r="73" spans="1:11">
      <c r="A73" s="322" t="s">
        <v>334</v>
      </c>
      <c r="B73" s="322" t="s">
        <v>294</v>
      </c>
      <c r="C73" s="321">
        <v>1</v>
      </c>
      <c r="D73" s="321"/>
      <c r="E73" s="321">
        <f>C73*D73</f>
        <v>0</v>
      </c>
      <c r="F73" s="321"/>
      <c r="G73" s="321">
        <f>C73*F73</f>
        <v>0</v>
      </c>
      <c r="H73" s="321">
        <f>D73+F73</f>
        <v>0</v>
      </c>
      <c r="I73" s="321">
        <f>E73+G73</f>
        <v>0</v>
      </c>
      <c r="J73" s="320"/>
      <c r="K73" s="320"/>
    </row>
    <row r="74" spans="1:11">
      <c r="A74" s="322" t="s">
        <v>333</v>
      </c>
      <c r="B74" s="322" t="s">
        <v>294</v>
      </c>
      <c r="C74" s="321">
        <v>5</v>
      </c>
      <c r="D74" s="321"/>
      <c r="E74" s="321">
        <f>C74*D74</f>
        <v>0</v>
      </c>
      <c r="F74" s="321"/>
      <c r="G74" s="321">
        <f>C74*F74</f>
        <v>0</v>
      </c>
      <c r="H74" s="321">
        <f>D74+F74</f>
        <v>0</v>
      </c>
      <c r="I74" s="321">
        <f>E74+G74</f>
        <v>0</v>
      </c>
      <c r="J74" s="320"/>
      <c r="K74" s="320"/>
    </row>
    <row r="75" spans="1:11">
      <c r="A75" s="333" t="s">
        <v>332</v>
      </c>
      <c r="B75" s="333" t="s">
        <v>1</v>
      </c>
      <c r="C75" s="332"/>
      <c r="D75" s="332"/>
      <c r="E75" s="332"/>
      <c r="F75" s="332"/>
      <c r="G75" s="332"/>
      <c r="H75" s="332"/>
      <c r="I75" s="332"/>
      <c r="J75" s="320"/>
      <c r="K75" s="320"/>
    </row>
    <row r="76" spans="1:11">
      <c r="A76" s="322" t="s">
        <v>331</v>
      </c>
      <c r="B76" s="322" t="s">
        <v>294</v>
      </c>
      <c r="C76" s="321">
        <v>2</v>
      </c>
      <c r="D76" s="321"/>
      <c r="E76" s="321">
        <f>C76*D76</f>
        <v>0</v>
      </c>
      <c r="F76" s="321"/>
      <c r="G76" s="321">
        <f>C76*F76</f>
        <v>0</v>
      </c>
      <c r="H76" s="321">
        <f>D76+F76</f>
        <v>0</v>
      </c>
      <c r="I76" s="321">
        <f>E76+G76</f>
        <v>0</v>
      </c>
      <c r="J76" s="320"/>
      <c r="K76" s="320"/>
    </row>
    <row r="77" spans="1:11">
      <c r="A77" s="322" t="s">
        <v>330</v>
      </c>
      <c r="B77" s="322" t="s">
        <v>294</v>
      </c>
      <c r="C77" s="321">
        <v>10</v>
      </c>
      <c r="D77" s="321"/>
      <c r="E77" s="321">
        <f>C77*D77</f>
        <v>0</v>
      </c>
      <c r="F77" s="321"/>
      <c r="G77" s="321">
        <f>C77*F77</f>
        <v>0</v>
      </c>
      <c r="H77" s="321">
        <f>D77+F77</f>
        <v>0</v>
      </c>
      <c r="I77" s="321">
        <f>E77+G77</f>
        <v>0</v>
      </c>
      <c r="J77" s="320"/>
      <c r="K77" s="320"/>
    </row>
    <row r="78" spans="1:11">
      <c r="A78" s="322" t="s">
        <v>329</v>
      </c>
      <c r="B78" s="322" t="s">
        <v>294</v>
      </c>
      <c r="C78" s="321">
        <v>3</v>
      </c>
      <c r="D78" s="321"/>
      <c r="E78" s="321">
        <f>C78*D78</f>
        <v>0</v>
      </c>
      <c r="F78" s="321"/>
      <c r="G78" s="321">
        <f>C78*F78</f>
        <v>0</v>
      </c>
      <c r="H78" s="321">
        <f>D78+F78</f>
        <v>0</v>
      </c>
      <c r="I78" s="321">
        <f>E78+G78</f>
        <v>0</v>
      </c>
      <c r="J78" s="320"/>
      <c r="K78" s="320"/>
    </row>
    <row r="79" spans="1:11">
      <c r="A79" s="322" t="s">
        <v>328</v>
      </c>
      <c r="B79" s="322" t="s">
        <v>294</v>
      </c>
      <c r="C79" s="321">
        <v>4</v>
      </c>
      <c r="D79" s="321"/>
      <c r="E79" s="321">
        <f>C79*D79</f>
        <v>0</v>
      </c>
      <c r="F79" s="321"/>
      <c r="G79" s="321">
        <f>C79*F79</f>
        <v>0</v>
      </c>
      <c r="H79" s="321">
        <f>D79+F79</f>
        <v>0</v>
      </c>
      <c r="I79" s="321">
        <f>E79+G79</f>
        <v>0</v>
      </c>
      <c r="J79" s="320"/>
      <c r="K79" s="320"/>
    </row>
    <row r="80" spans="1:11">
      <c r="A80" s="322" t="s">
        <v>327</v>
      </c>
      <c r="B80" s="322" t="s">
        <v>326</v>
      </c>
      <c r="C80" s="321">
        <v>1</v>
      </c>
      <c r="D80" s="321"/>
      <c r="E80" s="321">
        <f>C80*D80</f>
        <v>0</v>
      </c>
      <c r="F80" s="321"/>
      <c r="G80" s="321">
        <f>C80*F80</f>
        <v>0</v>
      </c>
      <c r="H80" s="321">
        <f>D80+F80</f>
        <v>0</v>
      </c>
      <c r="I80" s="321">
        <f>E80+G80</f>
        <v>0</v>
      </c>
      <c r="J80" s="320"/>
      <c r="K80" s="320"/>
    </row>
    <row r="81" spans="1:11">
      <c r="A81" s="329" t="s">
        <v>325</v>
      </c>
      <c r="B81" s="329" t="s">
        <v>1</v>
      </c>
      <c r="C81" s="328"/>
      <c r="D81" s="328"/>
      <c r="E81" s="328">
        <f>SUM(E61:E80)</f>
        <v>0</v>
      </c>
      <c r="F81" s="328"/>
      <c r="G81" s="328">
        <f>SUM(G61:G80)</f>
        <v>0</v>
      </c>
      <c r="H81" s="328"/>
      <c r="I81" s="328">
        <f>SUM(I61:I80)</f>
        <v>0</v>
      </c>
      <c r="J81" s="320"/>
      <c r="K81" s="320"/>
    </row>
    <row r="82" spans="1:11">
      <c r="A82" s="322" t="s">
        <v>1</v>
      </c>
      <c r="B82" s="322" t="s">
        <v>1</v>
      </c>
      <c r="C82" s="321"/>
      <c r="D82" s="321"/>
      <c r="E82" s="321"/>
      <c r="F82" s="321"/>
      <c r="G82" s="321"/>
      <c r="H82" s="321">
        <f>D82+F82</f>
        <v>0</v>
      </c>
      <c r="I82" s="321">
        <f>E82+G82</f>
        <v>0</v>
      </c>
      <c r="J82" s="320"/>
      <c r="K82" s="320"/>
    </row>
    <row r="83" spans="1:11">
      <c r="A83" s="329" t="s">
        <v>324</v>
      </c>
      <c r="B83" s="329" t="s">
        <v>1</v>
      </c>
      <c r="C83" s="328"/>
      <c r="D83" s="328"/>
      <c r="E83" s="328"/>
      <c r="F83" s="328"/>
      <c r="G83" s="328"/>
      <c r="H83" s="328"/>
      <c r="I83" s="328"/>
      <c r="J83" s="320"/>
      <c r="K83" s="320"/>
    </row>
    <row r="84" spans="1:11">
      <c r="A84" s="322" t="s">
        <v>323</v>
      </c>
      <c r="B84" s="322" t="s">
        <v>294</v>
      </c>
      <c r="C84" s="321">
        <v>60</v>
      </c>
      <c r="D84" s="321"/>
      <c r="E84" s="321">
        <f>C84*D84</f>
        <v>0</v>
      </c>
      <c r="F84" s="321"/>
      <c r="G84" s="321">
        <f>C84*F84</f>
        <v>0</v>
      </c>
      <c r="H84" s="321">
        <f>D84+F84</f>
        <v>0</v>
      </c>
      <c r="I84" s="321">
        <f>E84+G84</f>
        <v>0</v>
      </c>
      <c r="J84" s="320"/>
      <c r="K84" s="320"/>
    </row>
    <row r="85" spans="1:11">
      <c r="A85" s="322" t="s">
        <v>322</v>
      </c>
      <c r="B85" s="322" t="s">
        <v>294</v>
      </c>
      <c r="C85" s="321">
        <v>2</v>
      </c>
      <c r="D85" s="321"/>
      <c r="E85" s="321">
        <f>C85*D85</f>
        <v>0</v>
      </c>
      <c r="F85" s="321"/>
      <c r="G85" s="321">
        <f>C85*F85</f>
        <v>0</v>
      </c>
      <c r="H85" s="321">
        <f>D85+F85</f>
        <v>0</v>
      </c>
      <c r="I85" s="321">
        <f>E85+G85</f>
        <v>0</v>
      </c>
      <c r="J85" s="320"/>
      <c r="K85" s="320"/>
    </row>
    <row r="86" spans="1:11">
      <c r="A86" s="322" t="s">
        <v>321</v>
      </c>
      <c r="B86" s="322" t="s">
        <v>294</v>
      </c>
      <c r="C86" s="321">
        <v>1</v>
      </c>
      <c r="D86" s="321"/>
      <c r="E86" s="321">
        <f>C86*D86</f>
        <v>0</v>
      </c>
      <c r="F86" s="321"/>
      <c r="G86" s="321">
        <f>C86*F86</f>
        <v>0</v>
      </c>
      <c r="H86" s="321">
        <f>D86+F86</f>
        <v>0</v>
      </c>
      <c r="I86" s="321">
        <f>E86+G86</f>
        <v>0</v>
      </c>
      <c r="J86" s="320"/>
      <c r="K86" s="320"/>
    </row>
    <row r="87" spans="1:11">
      <c r="A87" s="322" t="s">
        <v>320</v>
      </c>
      <c r="B87" s="322" t="s">
        <v>319</v>
      </c>
      <c r="C87" s="321">
        <v>6</v>
      </c>
      <c r="D87" s="321"/>
      <c r="E87" s="321">
        <f>C87*D87</f>
        <v>0</v>
      </c>
      <c r="F87" s="321"/>
      <c r="G87" s="321">
        <f>C87*F87</f>
        <v>0</v>
      </c>
      <c r="H87" s="321">
        <f>D87+F87</f>
        <v>0</v>
      </c>
      <c r="I87" s="321">
        <f>E87+G87</f>
        <v>0</v>
      </c>
      <c r="J87" s="320"/>
      <c r="K87" s="320"/>
    </row>
    <row r="88" spans="1:11">
      <c r="A88" s="329" t="s">
        <v>318</v>
      </c>
      <c r="B88" s="329" t="s">
        <v>1</v>
      </c>
      <c r="C88" s="328"/>
      <c r="D88" s="328"/>
      <c r="E88" s="328">
        <f>SUM(E84:E87)</f>
        <v>0</v>
      </c>
      <c r="F88" s="328"/>
      <c r="G88" s="328">
        <f>SUM(G84:G87)</f>
        <v>0</v>
      </c>
      <c r="H88" s="328"/>
      <c r="I88" s="328">
        <f>SUM(I84:I87)</f>
        <v>0</v>
      </c>
      <c r="J88" s="320"/>
      <c r="K88" s="320"/>
    </row>
    <row r="89" spans="1:11">
      <c r="A89" s="322" t="s">
        <v>1</v>
      </c>
      <c r="B89" s="322" t="s">
        <v>1</v>
      </c>
      <c r="C89" s="321"/>
      <c r="D89" s="321"/>
      <c r="E89" s="321"/>
      <c r="F89" s="321"/>
      <c r="G89" s="321"/>
      <c r="H89" s="321">
        <f>D89+F89</f>
        <v>0</v>
      </c>
      <c r="I89" s="321">
        <f>E89+G89</f>
        <v>0</v>
      </c>
      <c r="J89" s="320"/>
      <c r="K89" s="320"/>
    </row>
    <row r="90" spans="1:11">
      <c r="A90" s="329" t="s">
        <v>317</v>
      </c>
      <c r="B90" s="329" t="s">
        <v>1</v>
      </c>
      <c r="C90" s="328"/>
      <c r="D90" s="328"/>
      <c r="E90" s="328"/>
      <c r="F90" s="328"/>
      <c r="G90" s="328"/>
      <c r="H90" s="328"/>
      <c r="I90" s="328"/>
      <c r="J90" s="320"/>
      <c r="K90" s="320"/>
    </row>
    <row r="91" spans="1:11">
      <c r="A91" s="322" t="s">
        <v>316</v>
      </c>
      <c r="B91" s="322" t="s">
        <v>315</v>
      </c>
      <c r="C91" s="321">
        <v>70</v>
      </c>
      <c r="D91" s="321"/>
      <c r="E91" s="321">
        <f>C91*D91</f>
        <v>0</v>
      </c>
      <c r="F91" s="321"/>
      <c r="G91" s="321">
        <f>C91*F91</f>
        <v>0</v>
      </c>
      <c r="H91" s="321">
        <f>D91+F91</f>
        <v>0</v>
      </c>
      <c r="I91" s="321">
        <f>E91+G91</f>
        <v>0</v>
      </c>
      <c r="J91" s="320"/>
      <c r="K91" s="320"/>
    </row>
    <row r="92" spans="1:11">
      <c r="A92" s="333" t="s">
        <v>314</v>
      </c>
      <c r="B92" s="333" t="s">
        <v>1</v>
      </c>
      <c r="C92" s="332"/>
      <c r="D92" s="332"/>
      <c r="E92" s="332"/>
      <c r="F92" s="332"/>
      <c r="G92" s="332"/>
      <c r="H92" s="332"/>
      <c r="I92" s="332"/>
      <c r="J92" s="320"/>
      <c r="K92" s="320"/>
    </row>
    <row r="93" spans="1:11">
      <c r="A93" s="322" t="s">
        <v>313</v>
      </c>
      <c r="B93" s="322" t="s">
        <v>294</v>
      </c>
      <c r="C93" s="321">
        <v>1</v>
      </c>
      <c r="D93" s="321"/>
      <c r="E93" s="321">
        <f>C93*D93</f>
        <v>0</v>
      </c>
      <c r="F93" s="321"/>
      <c r="G93" s="321">
        <f>C93*F93</f>
        <v>0</v>
      </c>
      <c r="H93" s="321">
        <f>D93+F93</f>
        <v>0</v>
      </c>
      <c r="I93" s="321">
        <f>E93+G93</f>
        <v>0</v>
      </c>
      <c r="J93" s="320"/>
      <c r="K93" s="320"/>
    </row>
    <row r="94" spans="1:11">
      <c r="A94" s="333" t="s">
        <v>312</v>
      </c>
      <c r="B94" s="333" t="s">
        <v>1</v>
      </c>
      <c r="C94" s="332"/>
      <c r="D94" s="332"/>
      <c r="E94" s="332"/>
      <c r="F94" s="332"/>
      <c r="G94" s="332"/>
      <c r="H94" s="332"/>
      <c r="I94" s="332"/>
      <c r="J94" s="320"/>
      <c r="K94" s="320"/>
    </row>
    <row r="95" spans="1:11">
      <c r="A95" s="333" t="s">
        <v>312</v>
      </c>
      <c r="B95" s="333" t="s">
        <v>1</v>
      </c>
      <c r="C95" s="332"/>
      <c r="D95" s="332"/>
      <c r="E95" s="332"/>
      <c r="F95" s="332"/>
      <c r="G95" s="332"/>
      <c r="H95" s="332"/>
      <c r="I95" s="332"/>
      <c r="J95" s="320"/>
      <c r="K95" s="320"/>
    </row>
    <row r="96" spans="1:11">
      <c r="A96" s="322" t="s">
        <v>311</v>
      </c>
      <c r="B96" s="322" t="s">
        <v>294</v>
      </c>
      <c r="C96" s="321">
        <v>465</v>
      </c>
      <c r="D96" s="321"/>
      <c r="E96" s="321">
        <f>C96*D96</f>
        <v>0</v>
      </c>
      <c r="F96" s="321"/>
      <c r="G96" s="321">
        <f>C96*F96</f>
        <v>0</v>
      </c>
      <c r="H96" s="321">
        <f>D96+F96</f>
        <v>0</v>
      </c>
      <c r="I96" s="321">
        <f>E96+G96</f>
        <v>0</v>
      </c>
      <c r="J96" s="320"/>
      <c r="K96" s="320"/>
    </row>
    <row r="97" spans="1:11">
      <c r="A97" s="322" t="s">
        <v>310</v>
      </c>
      <c r="B97" s="322" t="s">
        <v>294</v>
      </c>
      <c r="C97" s="321">
        <v>6</v>
      </c>
      <c r="D97" s="321"/>
      <c r="E97" s="321">
        <f>C97*D97</f>
        <v>0</v>
      </c>
      <c r="F97" s="321"/>
      <c r="G97" s="321">
        <f>C97*F97</f>
        <v>0</v>
      </c>
      <c r="H97" s="321">
        <f>D97+F97</f>
        <v>0</v>
      </c>
      <c r="I97" s="321">
        <f>E97+G97</f>
        <v>0</v>
      </c>
      <c r="J97" s="320"/>
      <c r="K97" s="320"/>
    </row>
    <row r="98" spans="1:11">
      <c r="A98" s="322" t="s">
        <v>309</v>
      </c>
      <c r="B98" s="322" t="s">
        <v>294</v>
      </c>
      <c r="C98" s="321">
        <v>10</v>
      </c>
      <c r="D98" s="321"/>
      <c r="E98" s="321">
        <f>C98*D98</f>
        <v>0</v>
      </c>
      <c r="F98" s="321"/>
      <c r="G98" s="321">
        <f>C98*F98</f>
        <v>0</v>
      </c>
      <c r="H98" s="321">
        <f>D98+F98</f>
        <v>0</v>
      </c>
      <c r="I98" s="321">
        <f>E98+G98</f>
        <v>0</v>
      </c>
      <c r="J98" s="320"/>
      <c r="K98" s="320"/>
    </row>
    <row r="99" spans="1:11">
      <c r="A99" s="322" t="s">
        <v>308</v>
      </c>
      <c r="B99" s="322" t="s">
        <v>294</v>
      </c>
      <c r="C99" s="321">
        <v>6</v>
      </c>
      <c r="D99" s="321"/>
      <c r="E99" s="321">
        <f>C99*D99</f>
        <v>0</v>
      </c>
      <c r="F99" s="321"/>
      <c r="G99" s="321">
        <f>C99*F99</f>
        <v>0</v>
      </c>
      <c r="H99" s="321">
        <f>D99+F99</f>
        <v>0</v>
      </c>
      <c r="I99" s="321">
        <f>E99+G99</f>
        <v>0</v>
      </c>
      <c r="J99" s="320"/>
      <c r="K99" s="320"/>
    </row>
    <row r="100" spans="1:11">
      <c r="A100" s="322" t="s">
        <v>400</v>
      </c>
      <c r="B100" s="322" t="s">
        <v>326</v>
      </c>
      <c r="C100" s="321">
        <v>1</v>
      </c>
      <c r="D100" s="321"/>
      <c r="E100" s="321">
        <f>C100*D100</f>
        <v>0</v>
      </c>
      <c r="F100" s="321"/>
      <c r="G100" s="321">
        <f>C100*F100</f>
        <v>0</v>
      </c>
      <c r="H100" s="321">
        <f>D100+F100</f>
        <v>0</v>
      </c>
      <c r="I100" s="321">
        <f>E100+G100</f>
        <v>0</v>
      </c>
      <c r="J100" s="320"/>
      <c r="K100" s="320"/>
    </row>
    <row r="101" spans="1:11">
      <c r="A101" s="329" t="s">
        <v>307</v>
      </c>
      <c r="B101" s="329" t="s">
        <v>1</v>
      </c>
      <c r="C101" s="328"/>
      <c r="D101" s="328"/>
      <c r="E101" s="328">
        <f>SUM(E91:E100)</f>
        <v>0</v>
      </c>
      <c r="F101" s="328"/>
      <c r="G101" s="328">
        <f>SUM(G91:G100)</f>
        <v>0</v>
      </c>
      <c r="H101" s="328"/>
      <c r="I101" s="328">
        <f>SUM(I91:I100)</f>
        <v>0</v>
      </c>
      <c r="J101" s="320"/>
      <c r="K101" s="320"/>
    </row>
    <row r="102" spans="1:11">
      <c r="A102" s="324" t="s">
        <v>306</v>
      </c>
      <c r="B102" s="324" t="s">
        <v>1</v>
      </c>
      <c r="C102" s="327"/>
      <c r="D102" s="327"/>
      <c r="E102" s="327">
        <f>SUM(E34:E51,E53,E55:E57,E59,E61:E80,E82,E84:E87,E89,E91:E100)</f>
        <v>0</v>
      </c>
      <c r="F102" s="327"/>
      <c r="G102" s="327">
        <f>SUM(G34:G51,G53,G55:G57,G59,G61:G80,G82,G84:G87,G89,G91:G100)</f>
        <v>0</v>
      </c>
      <c r="H102" s="327"/>
      <c r="I102" s="327">
        <f>SUM(I34:I51,I53,I55:I57,I59,I61:I80,I82,I84:I87,I89,I91:I100)</f>
        <v>0</v>
      </c>
      <c r="J102" s="320"/>
      <c r="K102" s="320"/>
    </row>
    <row r="103" spans="1:11">
      <c r="A103" s="322" t="s">
        <v>1</v>
      </c>
      <c r="B103" s="322" t="s">
        <v>1</v>
      </c>
      <c r="C103" s="321"/>
      <c r="D103" s="321"/>
      <c r="E103" s="321"/>
      <c r="F103" s="321"/>
      <c r="G103" s="321"/>
      <c r="H103" s="321">
        <f>D103+F103</f>
        <v>0</v>
      </c>
      <c r="I103" s="321">
        <f>E103+G103</f>
        <v>0</v>
      </c>
      <c r="J103" s="320"/>
      <c r="K103" s="320"/>
    </row>
    <row r="104" spans="1:11">
      <c r="A104" s="324" t="s">
        <v>305</v>
      </c>
      <c r="B104" s="324" t="s">
        <v>1</v>
      </c>
      <c r="C104" s="327"/>
      <c r="D104" s="327"/>
      <c r="E104" s="327"/>
      <c r="F104" s="327"/>
      <c r="G104" s="327"/>
      <c r="H104" s="327"/>
      <c r="I104" s="327"/>
      <c r="J104" s="320"/>
      <c r="K104" s="320"/>
    </row>
    <row r="105" spans="1:11">
      <c r="A105" s="322" t="s">
        <v>302</v>
      </c>
      <c r="B105" s="322" t="s">
        <v>294</v>
      </c>
      <c r="C105" s="321">
        <v>0.5</v>
      </c>
      <c r="D105" s="321"/>
      <c r="E105" s="321">
        <f>C105*D105</f>
        <v>0</v>
      </c>
      <c r="F105" s="321"/>
      <c r="G105" s="321">
        <f>C105*F105</f>
        <v>0</v>
      </c>
      <c r="H105" s="321">
        <f>D105+F105</f>
        <v>0</v>
      </c>
      <c r="I105" s="321">
        <f>E105+G105</f>
        <v>0</v>
      </c>
      <c r="J105" s="320"/>
      <c r="K105" s="320"/>
    </row>
    <row r="106" spans="1:11">
      <c r="A106" s="324" t="s">
        <v>304</v>
      </c>
      <c r="B106" s="324" t="s">
        <v>1</v>
      </c>
      <c r="C106" s="327"/>
      <c r="D106" s="327"/>
      <c r="E106" s="327">
        <f>SUM(E105:E105)</f>
        <v>0</v>
      </c>
      <c r="F106" s="327"/>
      <c r="G106" s="327">
        <f>SUM(G105:G105)</f>
        <v>0</v>
      </c>
      <c r="H106" s="327"/>
      <c r="I106" s="327">
        <f>SUM(I105:I105)</f>
        <v>0</v>
      </c>
      <c r="J106" s="320"/>
      <c r="K106" s="320"/>
    </row>
    <row r="107" spans="1:11">
      <c r="A107" s="322" t="s">
        <v>1</v>
      </c>
      <c r="B107" s="322" t="s">
        <v>1</v>
      </c>
      <c r="C107" s="321"/>
      <c r="D107" s="321"/>
      <c r="E107" s="321"/>
      <c r="F107" s="321"/>
      <c r="G107" s="321"/>
      <c r="H107" s="321">
        <f>D107+F107</f>
        <v>0</v>
      </c>
      <c r="I107" s="321">
        <f>E107+G107</f>
        <v>0</v>
      </c>
      <c r="J107" s="320"/>
      <c r="K107" s="320"/>
    </row>
    <row r="108" spans="1:11">
      <c r="A108" s="324" t="s">
        <v>303</v>
      </c>
      <c r="B108" s="324" t="s">
        <v>1</v>
      </c>
      <c r="C108" s="327"/>
      <c r="D108" s="327"/>
      <c r="E108" s="327"/>
      <c r="F108" s="327"/>
      <c r="G108" s="327"/>
      <c r="H108" s="327"/>
      <c r="I108" s="327"/>
      <c r="J108" s="320"/>
      <c r="K108" s="320"/>
    </row>
    <row r="109" spans="1:11">
      <c r="A109" s="322" t="s">
        <v>302</v>
      </c>
      <c r="B109" s="322" t="s">
        <v>294</v>
      </c>
      <c r="C109" s="321">
        <v>0.5</v>
      </c>
      <c r="D109" s="321"/>
      <c r="E109" s="321">
        <f>C109*D109</f>
        <v>0</v>
      </c>
      <c r="F109" s="321"/>
      <c r="G109" s="321">
        <f>C109*F109</f>
        <v>0</v>
      </c>
      <c r="H109" s="321">
        <f>D109+F109</f>
        <v>0</v>
      </c>
      <c r="I109" s="321">
        <f>E109+G109</f>
        <v>0</v>
      </c>
      <c r="J109" s="320"/>
      <c r="K109" s="320"/>
    </row>
    <row r="110" spans="1:11">
      <c r="A110" s="322" t="s">
        <v>301</v>
      </c>
      <c r="B110" s="322" t="s">
        <v>1</v>
      </c>
      <c r="C110" s="321"/>
      <c r="D110" s="321"/>
      <c r="E110" s="321"/>
      <c r="F110" s="321"/>
      <c r="G110" s="321"/>
      <c r="H110" s="321">
        <f>D110+F110</f>
        <v>0</v>
      </c>
      <c r="I110" s="321">
        <f>E110+G110</f>
        <v>0</v>
      </c>
      <c r="J110" s="320"/>
      <c r="K110" s="320"/>
    </row>
    <row r="111" spans="1:11">
      <c r="A111" s="324" t="s">
        <v>300</v>
      </c>
      <c r="B111" s="324" t="s">
        <v>1</v>
      </c>
      <c r="C111" s="327"/>
      <c r="D111" s="327"/>
      <c r="E111" s="327">
        <f>SUM(E109:E110)</f>
        <v>0</v>
      </c>
      <c r="F111" s="327"/>
      <c r="G111" s="327">
        <f>SUM(G109:G110)</f>
        <v>0</v>
      </c>
      <c r="H111" s="327"/>
      <c r="I111" s="327">
        <f>SUM(I109:I110)</f>
        <v>0</v>
      </c>
      <c r="J111" s="320"/>
      <c r="K111" s="320"/>
    </row>
    <row r="112" spans="1:11">
      <c r="A112" s="322" t="s">
        <v>1</v>
      </c>
      <c r="B112" s="322" t="s">
        <v>1</v>
      </c>
      <c r="C112" s="321"/>
      <c r="D112" s="321"/>
      <c r="E112" s="321"/>
      <c r="F112" s="321"/>
      <c r="G112" s="321"/>
      <c r="H112" s="321">
        <f>D112+F112</f>
        <v>0</v>
      </c>
      <c r="I112" s="321">
        <f>E112+G112</f>
        <v>0</v>
      </c>
      <c r="J112" s="320"/>
      <c r="K112" s="320"/>
    </row>
    <row r="113" spans="1:11">
      <c r="A113" s="324" t="s">
        <v>299</v>
      </c>
      <c r="B113" s="324" t="s">
        <v>1</v>
      </c>
      <c r="C113" s="327"/>
      <c r="D113" s="327"/>
      <c r="E113" s="327"/>
      <c r="F113" s="327"/>
      <c r="G113" s="327"/>
      <c r="H113" s="327"/>
      <c r="I113" s="327"/>
      <c r="J113" s="320"/>
      <c r="K113" s="320"/>
    </row>
    <row r="114" spans="1:11">
      <c r="A114" s="322" t="s">
        <v>298</v>
      </c>
      <c r="B114" s="322" t="s">
        <v>294</v>
      </c>
      <c r="C114" s="321">
        <v>1</v>
      </c>
      <c r="D114" s="321"/>
      <c r="E114" s="321">
        <f>C114*D114</f>
        <v>0</v>
      </c>
      <c r="F114" s="321"/>
      <c r="G114" s="321">
        <f>C114*F114</f>
        <v>0</v>
      </c>
      <c r="H114" s="321">
        <f>D114+F114</f>
        <v>0</v>
      </c>
      <c r="I114" s="321">
        <f>E114+G114</f>
        <v>0</v>
      </c>
      <c r="J114" s="320"/>
      <c r="K114" s="320"/>
    </row>
    <row r="115" spans="1:11">
      <c r="A115" s="322" t="s">
        <v>297</v>
      </c>
      <c r="B115" s="322" t="s">
        <v>294</v>
      </c>
      <c r="C115" s="321">
        <v>1</v>
      </c>
      <c r="D115" s="321"/>
      <c r="E115" s="321">
        <f>C115*D115</f>
        <v>0</v>
      </c>
      <c r="F115" s="321"/>
      <c r="G115" s="321">
        <f>C115*F115</f>
        <v>0</v>
      </c>
      <c r="H115" s="321">
        <f>D115+F115</f>
        <v>0</v>
      </c>
      <c r="I115" s="321">
        <f>E115+G115</f>
        <v>0</v>
      </c>
      <c r="J115" s="320"/>
      <c r="K115" s="320"/>
    </row>
    <row r="116" spans="1:11">
      <c r="A116" s="322" t="s">
        <v>296</v>
      </c>
      <c r="B116" s="322" t="s">
        <v>294</v>
      </c>
      <c r="C116" s="321">
        <v>1</v>
      </c>
      <c r="D116" s="321"/>
      <c r="E116" s="321">
        <f>C116*D116</f>
        <v>0</v>
      </c>
      <c r="F116" s="321"/>
      <c r="G116" s="321">
        <f>C116*F116</f>
        <v>0</v>
      </c>
      <c r="H116" s="321">
        <f>D116+F116</f>
        <v>0</v>
      </c>
      <c r="I116" s="321">
        <f>E116+G116</f>
        <v>0</v>
      </c>
      <c r="J116" s="320"/>
      <c r="K116" s="320"/>
    </row>
    <row r="117" spans="1:11">
      <c r="A117" s="322" t="s">
        <v>295</v>
      </c>
      <c r="B117" s="322" t="s">
        <v>294</v>
      </c>
      <c r="C117" s="321">
        <v>1</v>
      </c>
      <c r="D117" s="321"/>
      <c r="E117" s="321">
        <f>C117*D117</f>
        <v>0</v>
      </c>
      <c r="F117" s="321"/>
      <c r="G117" s="321">
        <f>C117*F117</f>
        <v>0</v>
      </c>
      <c r="H117" s="321">
        <f>D117+F117</f>
        <v>0</v>
      </c>
      <c r="I117" s="321">
        <f>E117+G117</f>
        <v>0</v>
      </c>
      <c r="J117" s="320"/>
      <c r="K117" s="320"/>
    </row>
    <row r="118" spans="1:11">
      <c r="A118" s="324" t="s">
        <v>293</v>
      </c>
      <c r="B118" s="324" t="s">
        <v>1</v>
      </c>
      <c r="C118" s="327"/>
      <c r="D118" s="327"/>
      <c r="E118" s="327">
        <f>SUM(E114:E117)</f>
        <v>0</v>
      </c>
      <c r="F118" s="327"/>
      <c r="G118" s="327">
        <f>SUM(G114:G117)</f>
        <v>0</v>
      </c>
      <c r="H118" s="327"/>
      <c r="I118" s="327">
        <f>SUM(I114:I117)</f>
        <v>0</v>
      </c>
      <c r="J118" s="320"/>
      <c r="K118" s="320"/>
    </row>
    <row r="119" spans="1:11">
      <c r="A119" s="322" t="s">
        <v>292</v>
      </c>
      <c r="B119" s="322" t="s">
        <v>1</v>
      </c>
      <c r="C119" s="321"/>
      <c r="D119" s="321"/>
      <c r="E119" s="321">
        <f>L1+[1]Parametry!B33/100*E78+[1]Parametry!B33/100*E79+[1]Parametry!B33/100*E84+[1]Parametry!B33/100*E85+[1]Parametry!B33/100*E86+[1]Parametry!B33/100*E87+[1]Parametry!B33/100*E93+[1]Parametry!B33/100*E96+[1]Parametry!B33/100*E97+[1]Parametry!B33/100*E98+[1]Parametry!B33/100*E99</f>
        <v>0</v>
      </c>
      <c r="F119" s="321"/>
      <c r="G119" s="321"/>
      <c r="H119" s="321">
        <f>D119+F119</f>
        <v>0</v>
      </c>
      <c r="I119" s="321">
        <f>E119+G119</f>
        <v>0</v>
      </c>
      <c r="J119" s="320"/>
      <c r="K119" s="320"/>
    </row>
    <row r="120" spans="1:11">
      <c r="A120" s="326" t="s">
        <v>291</v>
      </c>
      <c r="B120" s="326" t="s">
        <v>1</v>
      </c>
      <c r="C120" s="325"/>
      <c r="D120" s="325"/>
      <c r="E120" s="325">
        <f>SUM(E33,E35:E51,E53,E55:E57,E59,E61:E80,E82,E84:E87,E89,E91:E100,E103,E105,E107,E109:E110,E112,E114:E117,E119:E119)</f>
        <v>0</v>
      </c>
      <c r="F120" s="325"/>
      <c r="G120" s="325">
        <f>SUM(G33,G35:G51,G53,G55:G57,G59,G61:G80,G82,G84:G87,G89,G91:G100,G103,G105,G107,G109:G110,G112,G114:G117,G119:G119)</f>
        <v>0</v>
      </c>
      <c r="H120" s="325"/>
      <c r="I120" s="325">
        <f>SUM(I33,I35:I51,I53,I55:I57,I59,I61:I80,I82,I84:I87,I89,I91:I100,I103,I105,I107,I109:I110,I112,I114:I117,I119:I119)</f>
        <v>0</v>
      </c>
      <c r="J120" s="320"/>
      <c r="K120" s="320"/>
    </row>
    <row r="121" spans="1:11">
      <c r="A121" s="322" t="s">
        <v>1</v>
      </c>
      <c r="B121" s="322" t="s">
        <v>1</v>
      </c>
      <c r="C121" s="321"/>
      <c r="D121" s="321"/>
      <c r="E121" s="321"/>
      <c r="F121" s="321"/>
      <c r="G121" s="321"/>
      <c r="H121" s="321">
        <f>D121+F121</f>
        <v>0</v>
      </c>
      <c r="I121" s="321">
        <f>E121+G121</f>
        <v>0</v>
      </c>
      <c r="J121" s="320"/>
      <c r="K121" s="320"/>
    </row>
    <row r="122" spans="1:11">
      <c r="A122" s="322" t="s">
        <v>1</v>
      </c>
      <c r="B122" s="322" t="s">
        <v>1</v>
      </c>
      <c r="C122" s="321"/>
      <c r="D122" s="321"/>
      <c r="E122" s="321"/>
      <c r="F122" s="321"/>
      <c r="G122" s="321"/>
      <c r="H122" s="321">
        <f>D122+F122</f>
        <v>0</v>
      </c>
      <c r="I122" s="321">
        <f>E122+G122</f>
        <v>0</v>
      </c>
      <c r="J122" s="320"/>
      <c r="K122" s="320"/>
    </row>
    <row r="123" spans="1:11">
      <c r="A123" s="322" t="s">
        <v>1</v>
      </c>
      <c r="B123" s="322" t="s">
        <v>1</v>
      </c>
      <c r="C123" s="321"/>
      <c r="D123" s="321"/>
      <c r="E123" s="321"/>
      <c r="F123" s="321"/>
      <c r="G123" s="321"/>
      <c r="H123" s="321">
        <f>D123+F123</f>
        <v>0</v>
      </c>
      <c r="I123" s="321">
        <f>E123+G123</f>
        <v>0</v>
      </c>
      <c r="J123" s="320"/>
      <c r="K123" s="320"/>
    </row>
    <row r="124" spans="1:11">
      <c r="A124" s="322" t="s">
        <v>1</v>
      </c>
      <c r="B124" s="322" t="s">
        <v>1</v>
      </c>
      <c r="C124" s="321"/>
      <c r="D124" s="321"/>
      <c r="E124" s="321"/>
      <c r="F124" s="321"/>
      <c r="G124" s="321"/>
      <c r="H124" s="321">
        <f>D124+F124</f>
        <v>0</v>
      </c>
      <c r="I124" s="321">
        <f>E124+G124</f>
        <v>0</v>
      </c>
      <c r="J124" s="320"/>
      <c r="K124" s="320"/>
    </row>
    <row r="125" spans="1:11">
      <c r="A125" s="322" t="s">
        <v>1</v>
      </c>
      <c r="B125" s="322" t="s">
        <v>1</v>
      </c>
      <c r="C125" s="321"/>
      <c r="D125" s="321"/>
      <c r="E125" s="321"/>
      <c r="F125" s="321"/>
      <c r="G125" s="321"/>
      <c r="H125" s="321">
        <f>D125+F125</f>
        <v>0</v>
      </c>
      <c r="I125" s="321">
        <f>E125+G125</f>
        <v>0</v>
      </c>
      <c r="J125" s="320"/>
      <c r="K125" s="320"/>
    </row>
    <row r="126" spans="1:11">
      <c r="A126" s="322" t="s">
        <v>1</v>
      </c>
      <c r="B126" s="322" t="s">
        <v>1</v>
      </c>
      <c r="C126" s="321"/>
      <c r="D126" s="321"/>
      <c r="E126" s="321"/>
      <c r="F126" s="321"/>
      <c r="G126" s="321"/>
      <c r="H126" s="321">
        <f>D126+F126</f>
        <v>0</v>
      </c>
      <c r="I126" s="321">
        <f>E126+G126</f>
        <v>0</v>
      </c>
      <c r="J126" s="320"/>
      <c r="K126" s="3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Rekapitulace stavby</vt:lpstr>
      <vt:lpstr>01 - Stavební část</vt:lpstr>
      <vt:lpstr>Rekapitulace El</vt:lpstr>
      <vt:lpstr>Rozpočet El</vt:lpstr>
      <vt:lpstr>'01 - Stavební část'!Názvy_tisku</vt:lpstr>
      <vt:lpstr>'Rekapitulace stavby'!Názvy_tisku</vt:lpstr>
      <vt:lpstr>'01 - Stavební část'!Oblast_tisku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DESKTOP-473U3HR\Michal</dc:creator>
  <cp:lastModifiedBy>Michal</cp:lastModifiedBy>
  <dcterms:created xsi:type="dcterms:W3CDTF">2020-01-09T06:28:24Z</dcterms:created>
  <dcterms:modified xsi:type="dcterms:W3CDTF">2020-01-14T17:53:07Z</dcterms:modified>
</cp:coreProperties>
</file>