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00 - Oplocení hřbitova pa..." sheetId="2" r:id="rId2"/>
  </sheets>
  <definedNames>
    <definedName name="_xlnm.Print_Area" localSheetId="1">('00 - Oplocení hřbitova pa...'!$C$4:$J$37,'00 - Oplocení hřbitova pa...'!$C$43:$J$72,'00 - Oplocení hřbitova pa...'!$C$78:$K$240)</definedName>
    <definedName name="_xlnm.Print_Titles" localSheetId="1">'00 - Oplocení hřbitova pa...'!$88:$88</definedName>
    <definedName name="_xlnm._FilterDatabase" localSheetId="1" hidden="1">'00 - Oplocení hřbitova pa...'!$C$88:$K$240</definedName>
    <definedName name="_xlnm.Print_Area" localSheetId="0">('Rekapitulace stavby'!$D$4:$AO$36,'Rekapitulace stavby'!$C$42:$AQ$56)</definedName>
    <definedName name="_xlnm.Print_Titles" localSheetId="0">'Rekapitulace stavby'!$52:$52</definedName>
    <definedName name="_xlnm._FilterDatabase" localSheetId="1">'00 - Oplocení hřbitova pa...'!$C$88:$K$240</definedName>
    <definedName name="_xlnm.Print_Titles" localSheetId="1">'00 - Oplocení hřbitova pa...'!$88:$88</definedName>
    <definedName name="_xlnm.Print_Titles" localSheetId="0">'Rekapitulace stavby'!$52:$52</definedName>
    <definedName name="_xlnm.Print_Area" localSheetId="1">('00 - Oplocení hřbitova pa...'!$C$4:$J$37,'00 - Oplocení hřbitova pa...'!$C$43:$J$72,'00 - Oplocení hřbitova pa...'!$C$78:$K$240)</definedName>
    <definedName name="_xlnm.Print_Area" localSheetId="0">('Rekapitulace stavby'!$D$4:$AO$36,'Rekapitulace stavby'!$C$42:$AQ$56)</definedName>
    <definedName name="_xlnm._FilterDatabase_1">'00 - Oplocení hřbitova pa...'!$C$88:$K$240</definedName>
  </definedNames>
  <calcPr fullCalcOnLoad="1"/>
</workbook>
</file>

<file path=xl/sharedStrings.xml><?xml version="1.0" encoding="utf-8"?>
<sst xmlns="http://schemas.openxmlformats.org/spreadsheetml/2006/main" count="1488" uniqueCount="406">
  <si>
    <t>Export Komplet</t>
  </si>
  <si>
    <t>2.0</t>
  </si>
  <si>
    <t>ZAMOK</t>
  </si>
  <si>
    <t>False</t>
  </si>
  <si>
    <t>{f2ddbecf-e202-4d36-a3c6-34c41cb79248}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</si>
  <si>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</si>
  <si>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</si>
  <si>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</si>
  <si>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</si>
  <si>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</si>
  <si>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</si>
  <si>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</si>
  <si>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</si>
  <si>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</si>
  <si>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podbarvením!_x005F_x000D_
_x005F_x000D_
1) na prvním listu Rekapitulace stavby vyplňte v sestavě_x005F_x000D_
_x005F_x000D_
    a) Souhrnný list_x005F_x000D_
       - údaje o Zhotoviteli_x005F_x000D_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Zhotoviteli, pokud se liší od údajů o Zhotoviteli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</si>
  <si>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</si>
  <si>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Oplocení hřbitova padlých sovětských zajatců, p.č. 2077, 2072, 1725/1, k.ú. Sokolov</t>
  </si>
  <si>
    <t>KSO:</t>
  </si>
  <si>
    <t>CC-CZ:</t>
  </si>
  <si>
    <t>Místo:</t>
  </si>
  <si>
    <t>Město Sokolov</t>
  </si>
  <si>
    <t>Datum:</t>
  </si>
  <si>
    <t>6. 3. 2019</t>
  </si>
  <si>
    <t>Zadavatel:</t>
  </si>
  <si>
    <t>IČ:</t>
  </si>
  <si>
    <t>DIČ:</t>
  </si>
  <si>
    <t>Uchazeč:</t>
  </si>
  <si>
    <t>Vyplň údaj</t>
  </si>
  <si>
    <t>Projektant:</t>
  </si>
  <si>
    <t>Milan Babic</t>
  </si>
  <si>
    <t>True</t>
  </si>
  <si>
    <t>Zpracovatel:</t>
  </si>
  <si>
    <t>www.stavebnikalkulace.cz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</si>
  <si>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</si>
  <si>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</si>
  <si>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</si>
  <si>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</si>
  <si>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</si>
  <si>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</si>
  <si>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</si>
  <si>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</si>
  <si>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</si>
  <si>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</si>
  <si>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</si>
  <si>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</si>
  <si>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</si>
  <si>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</si>
  <si>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</si>
  <si>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</si>
  <si>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</si>
  <si>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</si>
  <si>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</si>
  <si>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</si>
  <si>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</si>
  <si>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</si>
  <si>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</si>
  <si>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</si>
  <si>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</si>
  <si>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</si>
  <si>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</si>
  <si>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</si>
  <si>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</si>
  <si>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</si>
  <si>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</si>
  <si>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</si>
  <si>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</si>
  <si>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</si>
  <si>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</si>
  <si>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</si>
  <si>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</si>
  <si>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</si>
  <si>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</si>
  <si>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</si>
  <si>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</si>
  <si>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</si>
  <si>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</si>
  <si>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</si>
  <si>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</si>
  <si>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</si>
  <si>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</si>
  <si>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</si>
  <si>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</si>
  <si>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</si>
  <si>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</si>
  <si>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</si>
  <si>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</si>
  <si>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</si>
  <si>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</si>
  <si>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</si>
  <si>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</si>
  <si>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</si>
  <si>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</si>
  <si>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</si>
  <si>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</si>
  <si>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</si>
  <si>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</si>
  <si>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</si>
  <si>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</si>
  <si>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</si>
  <si>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</si>
  <si>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</si>
  <si>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</si>
  <si>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</si>
  <si>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</si>
  <si>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</si>
  <si>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</si>
  <si>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</si>
  <si>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</si>
  <si>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</si>
  <si>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</si>
  <si>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</si>
  <si>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</si>
  <si>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</si>
  <si>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</si>
  <si>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</si>
  <si>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</si>
  <si>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01-x1</t>
  </si>
  <si>
    <t>Prořezání/zkrácení křovin - křoviny, tůje apod. vč. úklidu a odvozu větví - práce pouze v nutném rozsahu!!!</t>
  </si>
  <si>
    <t>m2</t>
  </si>
  <si>
    <t>4</t>
  </si>
  <si>
    <t>100175174</t>
  </si>
  <si>
    <t>PP</t>
  </si>
  <si>
    <t>131203101</t>
  </si>
  <si>
    <t>Hloubení jam ručním nebo pneum nářadím v soudržných horninách tř. 3</t>
  </si>
  <si>
    <t>m3</t>
  </si>
  <si>
    <t>CS ÚRS 2019 01</t>
  </si>
  <si>
    <t>1728871672</t>
  </si>
  <si>
    <t>Hloubení zapažených i nezapažených jam ručním nebo pneumatickým nářadím  s urovnáním dna do předepsaného profilu a spádu v horninách tř. 3 soudržných</t>
  </si>
  <si>
    <t>VV</t>
  </si>
  <si>
    <t>((0,6*0,6)*1,1)*4</t>
  </si>
  <si>
    <t>3</t>
  </si>
  <si>
    <t>131203109</t>
  </si>
  <si>
    <t>Příplatek za lepivost u hloubení jam ručním nebo pneum nářadím v hornině tř. 3</t>
  </si>
  <si>
    <t>432171770</t>
  </si>
  <si>
    <t>Hloubení zapažených i nezapažených jam ručním nebo pneumatickým nářadím  s urovnáním dna do předepsaného profilu a spádu v horninách tř. 3 Příplatek k cenám za lepivost horniny tř. 3</t>
  </si>
  <si>
    <t>167101101</t>
  </si>
  <si>
    <t>Nakládání výkopku z hornin tř. 1 až 4 do 100 m3</t>
  </si>
  <si>
    <t>-265520407</t>
  </si>
  <si>
    <t>Nakládání, skládání a překládání neulehlého výkopku nebo sypaniny  nakládání, množství do 100 m3, z hornin tř. 1 až 4</t>
  </si>
  <si>
    <t>1,584-0,95</t>
  </si>
  <si>
    <t>5</t>
  </si>
  <si>
    <t>162701105</t>
  </si>
  <si>
    <t>Vodorovné přemístění do 10000 m výkopku/sypaniny z horniny tř. 1 až 4</t>
  </si>
  <si>
    <t>-720797707</t>
  </si>
  <si>
    <t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</si>
  <si>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</si>
  <si>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</si>
  <si>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</t>
  </si>
  <si>
    <t>1268669060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</si>
  <si>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</si>
  <si>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0,634*2</t>
  </si>
  <si>
    <t>7</t>
  </si>
  <si>
    <t>171201201</t>
  </si>
  <si>
    <t>Uložení sypaniny na skládky</t>
  </si>
  <si>
    <t>1675982442</t>
  </si>
  <si>
    <t>Uložení sypaniny  na skládky</t>
  </si>
  <si>
    <t>8</t>
  </si>
  <si>
    <t>171201211</t>
  </si>
  <si>
    <t>Poplatek za uložení stavebního odpadu - zeminy a kameniva na skládce</t>
  </si>
  <si>
    <t>t</t>
  </si>
  <si>
    <t>-1418765758</t>
  </si>
  <si>
    <t>Poplatek za uložení stavebního odpadu na skládce (skládkovné) zeminy a kameniva zatříděného do Katalogu odpadů pod kódem 170 504</t>
  </si>
  <si>
    <t>9</t>
  </si>
  <si>
    <t>174101101</t>
  </si>
  <si>
    <t>Zásyp jam, šachet rýh nebo kolem objektů sypaninou se zhutněním</t>
  </si>
  <si>
    <t>-1075598217</t>
  </si>
  <si>
    <t>Zásyp sypaninou z jakékoliv horniny  s uložením výkopku ve vrstvách se zhutněním jam, šachet, rýh nebo kolem objektů v těchto vykopávkách</t>
  </si>
  <si>
    <t>1,584</t>
  </si>
  <si>
    <t>-((0,6*0,6)*0,1)*4</t>
  </si>
  <si>
    <t>-((0,35*0,35)*1)*4</t>
  </si>
  <si>
    <t>Součet</t>
  </si>
  <si>
    <t>Zakládání</t>
  </si>
  <si>
    <t>10</t>
  </si>
  <si>
    <t>271532213</t>
  </si>
  <si>
    <t>Podsyp pod základové konstrukce se zhutněním z hrubého kameniva frakce 8 až 16 mm</t>
  </si>
  <si>
    <t>-1746617715</t>
  </si>
  <si>
    <t>Podsyp pod základové konstrukce se zhutněním a urovnáním povrchu z kameniva hrubého, frakce 8 - 16 mm</t>
  </si>
  <si>
    <t>((0,6*0,6)*0,1)*4</t>
  </si>
  <si>
    <t>11</t>
  </si>
  <si>
    <t>275313611</t>
  </si>
  <si>
    <t>Základové patky z betonu tř. C 16/20-XF2-Dmax 22-S3</t>
  </si>
  <si>
    <t>1350870393</t>
  </si>
  <si>
    <t>Základy z betonu prostého patky a bloky z betonu kamenem neprokládaného tř. C 16/20</t>
  </si>
  <si>
    <t>((0,35*0,35)*1)*4</t>
  </si>
  <si>
    <t>12</t>
  </si>
  <si>
    <t>275351121</t>
  </si>
  <si>
    <t>Zřízení bednění základových patek</t>
  </si>
  <si>
    <t>-1195915989</t>
  </si>
  <si>
    <t>Bednění základů patek zřízení</t>
  </si>
  <si>
    <t>((0,35*4)*1)*4</t>
  </si>
  <si>
    <t>13</t>
  </si>
  <si>
    <t>275351122</t>
  </si>
  <si>
    <t>Odstranění bednění základových patek</t>
  </si>
  <si>
    <t>1067577795</t>
  </si>
  <si>
    <t>Bednění základů patek odstranění</t>
  </si>
  <si>
    <t>Svislé a kompletní konstrukce</t>
  </si>
  <si>
    <t>14</t>
  </si>
  <si>
    <t>003-x1</t>
  </si>
  <si>
    <t>Dozdění podkladu podezdívky na potřebnou úroveň, betonové zdivo vč. jeho úpravy a úpravy podkladu</t>
  </si>
  <si>
    <t>898721199</t>
  </si>
  <si>
    <t>Úpravy povrchů, podlahy a osazování výplní</t>
  </si>
  <si>
    <t>619991011</t>
  </si>
  <si>
    <t>Obalení konstrukcí a prvků fólií přilepenou lepící páskou - pamětní desky, žulové desky apod...</t>
  </si>
  <si>
    <t>942549074</t>
  </si>
  <si>
    <t>Zakrytí vnitřních ploch před znečištěním  včetně pozdějšího odkrytí konstrukcí a prvků obalením fólií a přelepením páskou</t>
  </si>
  <si>
    <t>16</t>
  </si>
  <si>
    <t>622142001</t>
  </si>
  <si>
    <t>Potažení vnějších stěn sklovláknitým pletivem vtlačeným do tenkovrstvé hmoty</t>
  </si>
  <si>
    <t>-433182668</t>
  </si>
  <si>
    <t>Potažení vnějších ploch pletivem  v ploše nebo pruzích, na plném podkladu sklovláknitým vtlačením do tmelu stěn</t>
  </si>
  <si>
    <t>17</t>
  </si>
  <si>
    <t>622143003</t>
  </si>
  <si>
    <t>Montáž omítkových plastových nebo pozinkovaných rohových profilů s tkaninou</t>
  </si>
  <si>
    <t>m</t>
  </si>
  <si>
    <t>-863418443</t>
  </si>
  <si>
    <t>Montáž omítkových profilů  plastových nebo pozinkovaných, upevněných vtlačením do podkladní vrstvy nebo přibitím rohových s tkaninou</t>
  </si>
  <si>
    <t>18</t>
  </si>
  <si>
    <t>M</t>
  </si>
  <si>
    <t>59051486</t>
  </si>
  <si>
    <t>lišta rohová PVC 10/10cm s tkaninou</t>
  </si>
  <si>
    <t>-179011819</t>
  </si>
  <si>
    <t>lišta rohová PVC 10/15cm s tkaninou</t>
  </si>
  <si>
    <t>2*1,15 'Přepočtené koeficientem množství</t>
  </si>
  <si>
    <t>19</t>
  </si>
  <si>
    <t>622511101</t>
  </si>
  <si>
    <t>Tenkovrstvá akrylátová mozaiková jemnozrnná omítka včetně penetrace vnějších stěn</t>
  </si>
  <si>
    <t>-1182584590</t>
  </si>
  <si>
    <t>Omítka tenkovrstvá akrylátová vnějších ploch  probarvená, včetně penetrace podkladu mozaiková jemnozrnná stěn</t>
  </si>
  <si>
    <t>Ostatní konstrukce a práce, bourání</t>
  </si>
  <si>
    <t>20</t>
  </si>
  <si>
    <t>009-x1</t>
  </si>
  <si>
    <t>Kontrola povrchu a stanovení rozsahu oprav podezdívky/obruby</t>
  </si>
  <si>
    <t>hod</t>
  </si>
  <si>
    <t>-986085925</t>
  </si>
  <si>
    <t>978015361</t>
  </si>
  <si>
    <t>Otlučení (osekání) vnější vápenné nebo vápenocementové omítky stupně členitosti 1 a 2 rozsahu do 50%</t>
  </si>
  <si>
    <t>-1068171540</t>
  </si>
  <si>
    <t>Otlučení vápenných nebo vápenocementových omítek vnějších ploch s vyškrabáním spar a s očištěním zdiva stupně členitosti 1 a 2, v rozsahu přes 30 do 50 %</t>
  </si>
  <si>
    <t>22</t>
  </si>
  <si>
    <t>977151118</t>
  </si>
  <si>
    <t>Jádrové vrty diamantovými korunkami do D 100 mm do stavebních materiálů</t>
  </si>
  <si>
    <t>1207202227</t>
  </si>
  <si>
    <t>Jádrové vrty diamantovými korunkami do stavebních materiálů (železobetonu, betonu, cihel, obkladů, dlažeb, kamene) průměru přes 90 do 100 mm</t>
  </si>
  <si>
    <t>38*0,09</t>
  </si>
  <si>
    <t>38*0,5</t>
  </si>
  <si>
    <t>23</t>
  </si>
  <si>
    <t>009-x2</t>
  </si>
  <si>
    <t>D+M+PH Zálivkový beton vodovzdorný C16/20-XF2-Dmax 4-S4, nebo reprofilační malta/beton - 0,15m3</t>
  </si>
  <si>
    <t>soubor</t>
  </si>
  <si>
    <t>1396302756</t>
  </si>
  <si>
    <t>D+M Zálivkový beton vodovzdorný C16/20-XF2-Dmax 4-S4, nebo reprofilační malta/beton - 0,15m3</t>
  </si>
  <si>
    <t>24</t>
  </si>
  <si>
    <t>985311111</t>
  </si>
  <si>
    <t>Reprofilace stěn cementovými sanačními maltami tl 10 mm</t>
  </si>
  <si>
    <t>1239933989</t>
  </si>
  <si>
    <t>Reprofilace betonu sanačními maltami na cementové bázi ručně stěn, tloušťky do 10 mm</t>
  </si>
  <si>
    <t>25</t>
  </si>
  <si>
    <t>985311112</t>
  </si>
  <si>
    <t>Reprofilace stěn cementovými sanačními maltami tl 20 mm</t>
  </si>
  <si>
    <t>450217801</t>
  </si>
  <si>
    <t>Reprofilace betonu sanačními maltami na cementové bázi ručně stěn, tloušťky přes 10 do 20 mm</t>
  </si>
  <si>
    <t>26</t>
  </si>
  <si>
    <t>009-x3</t>
  </si>
  <si>
    <t>D+M+PH Opravná malta na přírodní kámen (žula) - 0,02m3 (38ks)</t>
  </si>
  <si>
    <t>-1022533572</t>
  </si>
  <si>
    <t>D+M Opravná malta na přírodní kámen (žula) - 0,02m3 (38ks)</t>
  </si>
  <si>
    <t>997</t>
  </si>
  <si>
    <t>Přesun sutě</t>
  </si>
  <si>
    <t>27</t>
  </si>
  <si>
    <t>997013211</t>
  </si>
  <si>
    <t>Vnitrostaveništní doprava suti a vybouraných hmot pro budovy v do 6 m ručně</t>
  </si>
  <si>
    <t>1404883621</t>
  </si>
  <si>
    <t>Vnitrostaveništní doprava suti a vybouraných hmot  vodorovně do 50 m svisle ručně (nošením po schodech) pro budovy a haly výšky do 6 m</t>
  </si>
  <si>
    <t>28</t>
  </si>
  <si>
    <t>997002611</t>
  </si>
  <si>
    <t>Nakládání suti a vybouraných hmot</t>
  </si>
  <si>
    <t>-1236793349</t>
  </si>
  <si>
    <t>Nakládání suti a vybouraných hmot na dopravní prostředek  pro vodorovné přemístění</t>
  </si>
  <si>
    <t>29</t>
  </si>
  <si>
    <t>997002511</t>
  </si>
  <si>
    <t>Vodorovné přemístění suti a vybouraných hmot bez naložení ale se složením a urovnáním do 1 km</t>
  </si>
  <si>
    <t>-2035214473</t>
  </si>
  <si>
    <t>Vodorovné přemístění suti a vybouraných hmot  bez naložení, se složením a hrubým urovnáním na vzdálenost do 1 km</t>
  </si>
  <si>
    <t>30</t>
  </si>
  <si>
    <t>997002519</t>
  </si>
  <si>
    <t>Příplatek ZKD 1 km přemístění suti a vybouraných hmot</t>
  </si>
  <si>
    <t>1944485635</t>
  </si>
  <si>
    <t>Vodorovné přemístění suti a vybouraných hmot  bez naložení, se složením a hrubým urovnáním Příplatek k ceně za každý další i započatý 1 km přes 1 km</t>
  </si>
  <si>
    <t>2,174*11</t>
  </si>
  <si>
    <t>31</t>
  </si>
  <si>
    <t>997013831</t>
  </si>
  <si>
    <t>Poplatek za uložení na skládce (skládkovné) stavebního odpadu směsného kód odpadu 170 904</t>
  </si>
  <si>
    <t>691761404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</si>
  <si>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</si>
  <si>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</si>
  <si>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</si>
  <si>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32</t>
  </si>
  <si>
    <t>998018001</t>
  </si>
  <si>
    <t>Přesun hmot ruční pro budovy v do 6 m</t>
  </si>
  <si>
    <t>56688934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</si>
  <si>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</si>
  <si>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</si>
  <si>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</si>
  <si>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767</t>
  </si>
  <si>
    <t>Konstrukce zámečnické</t>
  </si>
  <si>
    <t>33</t>
  </si>
  <si>
    <t>767-x1</t>
  </si>
  <si>
    <t>D+M oplocení na podezdívce, v. 0,9m, vč. ukotvení (typová pole, dilatační pole) - dl. 85,548m</t>
  </si>
  <si>
    <t>893061680</t>
  </si>
  <si>
    <t>34</t>
  </si>
  <si>
    <t>767-x2</t>
  </si>
  <si>
    <t>D+M oplocení bez podezdívky, v. 1,4m, vč. ukotvení a kompletní vjezdové brány (panty aretace, kování/zámek) - dl. 6,4m</t>
  </si>
  <si>
    <t>60892361</t>
  </si>
  <si>
    <t>35</t>
  </si>
  <si>
    <t>767-x3</t>
  </si>
  <si>
    <t>D+M Zavíčkování/kryt sloupků pr. 70/3mm</t>
  </si>
  <si>
    <t>kus</t>
  </si>
  <si>
    <t>2007084879</t>
  </si>
  <si>
    <t>36</t>
  </si>
  <si>
    <t>767-x4</t>
  </si>
  <si>
    <t>D+M Zavíčkování/kryt sloupků pr. 114/4mm</t>
  </si>
  <si>
    <t>-1386889582</t>
  </si>
  <si>
    <t>37</t>
  </si>
  <si>
    <t>998767201</t>
  </si>
  <si>
    <t>Přesun hmot procentní pro zámečnické konstrukce v objektech v do 6 m</t>
  </si>
  <si>
    <t>%</t>
  </si>
  <si>
    <t>706569411</t>
  </si>
  <si>
    <t>Přesun hmot pro zámečnické konstrukce  stanovený procentní sazbou (%) z ceny vodorovná dopravní vzdálenost do 50 m v objektech výšky do 6 m</t>
  </si>
  <si>
    <t>783</t>
  </si>
  <si>
    <t>Dokončovací práce - nátěry</t>
  </si>
  <si>
    <t>38</t>
  </si>
  <si>
    <t>783314201</t>
  </si>
  <si>
    <t>Základní antikorozní jednonásobný syntetický standardní nátěr zámečnických konstrukcí</t>
  </si>
  <si>
    <t>195182014</t>
  </si>
  <si>
    <t>Základní antikorozní nátěr zámečnických konstrukcí jednonásobný syntetický standardní</t>
  </si>
  <si>
    <t>2 vrstvy</t>
  </si>
  <si>
    <t>Sloupek pr. 70/1,1m</t>
  </si>
  <si>
    <t>(0,25*38)*2</t>
  </si>
  <si>
    <t>Sloupek pr. 70/1,5m</t>
  </si>
  <si>
    <t>(0,33*2)*2</t>
  </si>
  <si>
    <t>Sloupek pr. 114/1,5m</t>
  </si>
  <si>
    <t>(0,48*2)*2</t>
  </si>
  <si>
    <t>Vodor. pás 30x5 - typ. pole</t>
  </si>
  <si>
    <t>(0,07*4*32)*2</t>
  </si>
  <si>
    <t>Vodor. pás 30x5 - dil. pole/ukonč. pole</t>
  </si>
  <si>
    <t>(0,07*4*5,6)*2</t>
  </si>
  <si>
    <t>Vodor. pás 30x5 - plot bez podezdívky</t>
  </si>
  <si>
    <t>(0,07*4*3,2)*2</t>
  </si>
  <si>
    <t>Vodor. pás 30x5 - brána</t>
  </si>
  <si>
    <t>(0,07*2*2,5)*2</t>
  </si>
  <si>
    <t>Brána</t>
  </si>
  <si>
    <t>(0,18*5,4*2)*2</t>
  </si>
  <si>
    <t>Výplň - typ. pole</t>
  </si>
  <si>
    <t>(0,05*0,8*20*32)*2</t>
  </si>
  <si>
    <t>Výplň - dil./ukonč. pole</t>
  </si>
  <si>
    <t>(0,05*0,8*42)*2</t>
  </si>
  <si>
    <t>Výplň - plot bez podezdívky</t>
  </si>
  <si>
    <t>(0,05*1,3*13*2)*2</t>
  </si>
  <si>
    <t>Výplň - Brána</t>
  </si>
  <si>
    <t>(0,05*1,2*10*2)*2</t>
  </si>
  <si>
    <t>39</t>
  </si>
  <si>
    <t>783315101</t>
  </si>
  <si>
    <t>Mezinátěr jednonásobný syntetický standardní zámečnických konstrukcí</t>
  </si>
  <si>
    <t>429267275</t>
  </si>
  <si>
    <t>Mezinátěr zámečnických konstrukcí jednonásobný syntetický standardní</t>
  </si>
  <si>
    <t>110,016/2</t>
  </si>
  <si>
    <t>40</t>
  </si>
  <si>
    <t>783317101</t>
  </si>
  <si>
    <t>Krycí jednonásobný syntetický standardní nátěr zámečnických konstrukcí</t>
  </si>
  <si>
    <t>1646524237</t>
  </si>
  <si>
    <t>Krycí nátěr (email) zámečnických konstrukcí jednonásobný syntetický standardní</t>
  </si>
  <si>
    <t>VRN</t>
  </si>
  <si>
    <t>Vedlejší rozpočtové náklady</t>
  </si>
  <si>
    <t>VRN1</t>
  </si>
  <si>
    <t>Průzkumné, geodetické a projektové práce</t>
  </si>
  <si>
    <t>41</t>
  </si>
  <si>
    <t>012002000</t>
  </si>
  <si>
    <t>Geodetické práce</t>
  </si>
  <si>
    <t>1024</t>
  </si>
  <si>
    <t>-590522032</t>
  </si>
  <si>
    <t>VRN3</t>
  </si>
  <si>
    <t>Zařízení staveniště</t>
  </si>
  <si>
    <t>42</t>
  </si>
  <si>
    <t>030001000</t>
  </si>
  <si>
    <t>496401298</t>
  </si>
  <si>
    <t>43</t>
  </si>
  <si>
    <t>033002000</t>
  </si>
  <si>
    <t>Náklady na energie (voda, elektro...)</t>
  </si>
  <si>
    <t>392435078</t>
  </si>
  <si>
    <t>Připojení staveniště na inženýrské sítě</t>
  </si>
  <si>
    <t>44</t>
  </si>
  <si>
    <t>034002000</t>
  </si>
  <si>
    <t>Zabezpečení staveniště</t>
  </si>
  <si>
    <t>-582781563</t>
  </si>
  <si>
    <t>VRN6</t>
  </si>
  <si>
    <t>Územní vlivy</t>
  </si>
  <si>
    <t>45</t>
  </si>
  <si>
    <t>065002000</t>
  </si>
  <si>
    <t>Mimostaveništní doprava materiálů</t>
  </si>
  <si>
    <t>-159105569</t>
  </si>
  <si>
    <t>VRN9</t>
  </si>
  <si>
    <t>Ostatní náklady</t>
  </si>
  <si>
    <t>46</t>
  </si>
  <si>
    <t>090001000</t>
  </si>
  <si>
    <t>Ostatní náklady - dle uvážení zhotovitele - např. pronájmy kontejnerů, úklid stavby, doprava zaměstnanců apod...</t>
  </si>
  <si>
    <t>1103234442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</si>
</sst>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4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8"/>
      <color indexed="55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0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sz val="8"/>
      <color indexed="56"/>
      <name val="Arial CE"/>
      <family val="2"/>
    </font>
    <font>
      <sz val="7"/>
      <color indexed="55"/>
      <name val="Arial CE"/>
      <family val="2"/>
    </font>
    <font>
      <sz val="7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i/>
      <sz val="8"/>
      <color indexed="12"/>
      <name val="Arial CE"/>
      <family val="2"/>
    </font>
    <font>
      <sz val="8"/>
      <color indexed="2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  <xf numFmtId="164" fontId="1" fillId="0" borderId="0">
      <alignment/>
      <protection/>
    </xf>
  </cellStyleXfs>
  <cellXfs count="26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>
      <alignment/>
      <protection/>
    </xf>
    <xf numFmtId="164" fontId="1" fillId="0" borderId="3" xfId="21" applyBorder="1" applyProtection="1">
      <alignment/>
      <protection/>
    </xf>
    <xf numFmtId="164" fontId="1" fillId="0" borderId="0" xfId="21" applyProtection="1">
      <alignment/>
      <protection/>
    </xf>
    <xf numFmtId="164" fontId="3" fillId="0" borderId="0" xfId="21" applyFont="1" applyAlignment="1" applyProtection="1">
      <alignment horizontal="left" vertical="center"/>
      <protection/>
    </xf>
    <xf numFmtId="164" fontId="4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 applyProtection="1">
      <alignment horizontal="left" vertical="top"/>
      <protection/>
    </xf>
    <xf numFmtId="164" fontId="1" fillId="0" borderId="0" xfId="21" applyFont="1" applyBorder="1" applyAlignment="1" applyProtection="1">
      <alignment horizontal="left" vertical="center"/>
      <protection/>
    </xf>
    <xf numFmtId="164" fontId="7" fillId="0" borderId="0" xfId="21" applyFont="1" applyBorder="1" applyAlignment="1">
      <alignment horizontal="left" vertical="top" wrapText="1"/>
      <protection/>
    </xf>
    <xf numFmtId="164" fontId="8" fillId="0" borderId="0" xfId="21" applyFont="1" applyAlignment="1" applyProtection="1">
      <alignment horizontal="left" vertical="top"/>
      <protection/>
    </xf>
    <xf numFmtId="164" fontId="8" fillId="0" borderId="0" xfId="21" applyFont="1" applyBorder="1" applyAlignment="1" applyProtection="1">
      <alignment horizontal="left" vertical="top" wrapText="1"/>
      <protection/>
    </xf>
    <xf numFmtId="164" fontId="6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1" fillId="2" borderId="0" xfId="21" applyFont="1" applyFill="1" applyAlignment="1" applyProtection="1">
      <alignment horizontal="left" vertical="center"/>
      <protection locked="0"/>
    </xf>
    <xf numFmtId="166" fontId="1" fillId="2" borderId="0" xfId="21" applyNumberFormat="1" applyFont="1" applyFill="1" applyAlignment="1" applyProtection="1">
      <alignment horizontal="left" vertical="center"/>
      <protection locked="0"/>
    </xf>
    <xf numFmtId="166" fontId="1" fillId="2" borderId="0" xfId="21" applyNumberFormat="1" applyFont="1" applyFill="1" applyBorder="1" applyAlignment="1" applyProtection="1">
      <alignment horizontal="left" vertical="center"/>
      <protection locked="0"/>
    </xf>
    <xf numFmtId="164" fontId="9" fillId="0" borderId="0" xfId="20" applyNumberFormat="1" applyFont="1" applyFill="1" applyBorder="1" applyAlignment="1" applyProtection="1">
      <alignment horizontal="left" vertical="center"/>
      <protection/>
    </xf>
    <xf numFmtId="164" fontId="1" fillId="0" borderId="0" xfId="21" applyFont="1" applyBorder="1" applyAlignment="1" applyProtection="1">
      <alignment horizontal="left" vertical="center" wrapText="1"/>
      <protection/>
    </xf>
    <xf numFmtId="164" fontId="1" fillId="0" borderId="4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5" xfId="21" applyFont="1" applyBorder="1" applyAlignment="1" applyProtection="1">
      <alignment horizontal="left" vertical="center"/>
      <protection/>
    </xf>
    <xf numFmtId="164" fontId="1" fillId="0" borderId="5" xfId="21" applyFont="1" applyBorder="1" applyAlignment="1" applyProtection="1">
      <alignment vertical="center"/>
      <protection/>
    </xf>
    <xf numFmtId="167" fontId="11" fillId="0" borderId="5" xfId="21" applyNumberFormat="1" applyFont="1" applyBorder="1" applyAlignment="1" applyProtection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6" fillId="0" borderId="0" xfId="21" applyFont="1" applyBorder="1" applyAlignment="1" applyProtection="1">
      <alignment horizontal="right"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 applyProtection="1">
      <alignment vertical="center"/>
      <protection/>
    </xf>
    <xf numFmtId="164" fontId="6" fillId="0" borderId="0" xfId="21" applyFont="1" applyAlignment="1" applyProtection="1">
      <alignment vertical="center"/>
      <protection/>
    </xf>
    <xf numFmtId="168" fontId="6" fillId="0" borderId="0" xfId="21" applyNumberFormat="1" applyFont="1" applyBorder="1" applyAlignment="1" applyProtection="1">
      <alignment horizontal="right" vertical="center"/>
      <protection/>
    </xf>
    <xf numFmtId="167" fontId="7" fillId="0" borderId="0" xfId="21" applyNumberFormat="1" applyFont="1" applyBorder="1" applyAlignment="1" applyProtection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1" fillId="3" borderId="0" xfId="21" applyFont="1" applyFill="1" applyAlignment="1" applyProtection="1">
      <alignment vertical="center"/>
      <protection/>
    </xf>
    <xf numFmtId="164" fontId="12" fillId="3" borderId="6" xfId="21" applyFont="1" applyFill="1" applyBorder="1" applyAlignment="1" applyProtection="1">
      <alignment horizontal="left" vertical="center"/>
      <protection/>
    </xf>
    <xf numFmtId="164" fontId="1" fillId="3" borderId="7" xfId="21" applyFont="1" applyFill="1" applyBorder="1" applyAlignment="1" applyProtection="1">
      <alignment vertical="center"/>
      <protection/>
    </xf>
    <xf numFmtId="164" fontId="12" fillId="3" borderId="7" xfId="21" applyFont="1" applyFill="1" applyBorder="1" applyAlignment="1" applyProtection="1">
      <alignment horizontal="center" vertical="center"/>
      <protection/>
    </xf>
    <xf numFmtId="164" fontId="12" fillId="3" borderId="7" xfId="21" applyFont="1" applyFill="1" applyBorder="1" applyAlignment="1" applyProtection="1">
      <alignment horizontal="left" vertical="center"/>
      <protection/>
    </xf>
    <xf numFmtId="167" fontId="12" fillId="3" borderId="8" xfId="21" applyNumberFormat="1" applyFont="1" applyFill="1" applyBorder="1" applyAlignment="1" applyProtection="1">
      <alignment vertical="center"/>
      <protection/>
    </xf>
    <xf numFmtId="164" fontId="1" fillId="0" borderId="9" xfId="21" applyFont="1" applyBorder="1" applyAlignment="1" applyProtection="1">
      <alignment vertical="center"/>
      <protection/>
    </xf>
    <xf numFmtId="164" fontId="1" fillId="0" borderId="10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8" fillId="0" borderId="0" xfId="21" applyFont="1" applyAlignment="1">
      <alignment vertical="center"/>
      <protection/>
    </xf>
    <xf numFmtId="164" fontId="8" fillId="0" borderId="3" xfId="21" applyFont="1" applyBorder="1" applyAlignment="1" applyProtection="1">
      <alignment vertical="center"/>
      <protection/>
    </xf>
    <xf numFmtId="164" fontId="8" fillId="0" borderId="0" xfId="21" applyFont="1" applyAlignment="1" applyProtection="1">
      <alignment horizontal="left" vertical="center"/>
      <protection/>
    </xf>
    <xf numFmtId="164" fontId="8" fillId="0" borderId="0" xfId="21" applyFont="1" applyAlignment="1" applyProtection="1">
      <alignment vertical="center"/>
      <protection/>
    </xf>
    <xf numFmtId="164" fontId="8" fillId="0" borderId="0" xfId="21" applyFont="1" applyBorder="1" applyAlignment="1" applyProtection="1">
      <alignment horizontal="left" vertical="center" wrapText="1"/>
      <protection/>
    </xf>
    <xf numFmtId="164" fontId="8" fillId="0" borderId="3" xfId="21" applyFont="1" applyBorder="1" applyAlignment="1">
      <alignment vertical="center"/>
      <protection/>
    </xf>
    <xf numFmtId="164" fontId="13" fillId="0" borderId="0" xfId="21" applyFont="1" applyAlignment="1" applyProtection="1">
      <alignment vertical="center"/>
      <protection/>
    </xf>
    <xf numFmtId="169" fontId="1" fillId="0" borderId="0" xfId="21" applyNumberFormat="1" applyFont="1" applyBorder="1" applyAlignment="1" applyProtection="1">
      <alignment horizontal="left" vertical="center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4" fillId="0" borderId="11" xfId="21" applyFont="1" applyBorder="1" applyAlignment="1">
      <alignment horizontal="center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14" xfId="21" applyFont="1" applyBorder="1" applyAlignment="1" applyProtection="1">
      <alignment vertical="center"/>
      <protection/>
    </xf>
    <xf numFmtId="164" fontId="15" fillId="4" borderId="6" xfId="21" applyFont="1" applyFill="1" applyBorder="1" applyAlignment="1" applyProtection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/>
    </xf>
    <xf numFmtId="164" fontId="15" fillId="4" borderId="7" xfId="21" applyFont="1" applyFill="1" applyBorder="1" applyAlignment="1" applyProtection="1">
      <alignment horizontal="center" vertical="center"/>
      <protection/>
    </xf>
    <xf numFmtId="164" fontId="15" fillId="4" borderId="7" xfId="21" applyFont="1" applyFill="1" applyBorder="1" applyAlignment="1" applyProtection="1">
      <alignment horizontal="right" vertical="center"/>
      <protection/>
    </xf>
    <xf numFmtId="164" fontId="15" fillId="4" borderId="8" xfId="21" applyFont="1" applyFill="1" applyBorder="1" applyAlignment="1" applyProtection="1">
      <alignment horizontal="center" vertical="center"/>
      <protection/>
    </xf>
    <xf numFmtId="164" fontId="15" fillId="4" borderId="0" xfId="21" applyFont="1" applyFill="1" applyAlignment="1" applyProtection="1">
      <alignment horizontal="center" vertical="center"/>
      <protection/>
    </xf>
    <xf numFmtId="164" fontId="16" fillId="0" borderId="15" xfId="21" applyFont="1" applyBorder="1" applyAlignment="1" applyProtection="1">
      <alignment horizontal="center" vertical="center" wrapText="1"/>
      <protection/>
    </xf>
    <xf numFmtId="164" fontId="16" fillId="0" borderId="16" xfId="21" applyFont="1" applyBorder="1" applyAlignment="1" applyProtection="1">
      <alignment horizontal="center" vertical="center" wrapText="1"/>
      <protection/>
    </xf>
    <xf numFmtId="164" fontId="16" fillId="0" borderId="17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2" fillId="0" borderId="0" xfId="21" applyFont="1" applyAlignment="1">
      <alignment vertical="center"/>
      <protection/>
    </xf>
    <xf numFmtId="164" fontId="12" fillId="0" borderId="3" xfId="21" applyFont="1" applyBorder="1" applyAlignment="1" applyProtection="1">
      <alignment vertical="center"/>
      <protection/>
    </xf>
    <xf numFmtId="164" fontId="17" fillId="0" borderId="0" xfId="21" applyFont="1" applyAlignment="1" applyProtection="1">
      <alignment horizontal="left" vertical="center"/>
      <protection/>
    </xf>
    <xf numFmtId="164" fontId="17" fillId="0" borderId="0" xfId="21" applyFont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horizontal="right"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64" fontId="12" fillId="0" borderId="0" xfId="21" applyFont="1" applyAlignment="1" applyProtection="1">
      <alignment horizontal="center" vertical="center"/>
      <protection/>
    </xf>
    <xf numFmtId="164" fontId="12" fillId="0" borderId="3" xfId="21" applyFont="1" applyBorder="1" applyAlignment="1">
      <alignment vertical="center"/>
      <protection/>
    </xf>
    <xf numFmtId="167" fontId="14" fillId="0" borderId="18" xfId="21" applyNumberFormat="1" applyFont="1" applyBorder="1" applyAlignment="1" applyProtection="1">
      <alignment vertical="center"/>
      <protection/>
    </xf>
    <xf numFmtId="167" fontId="14" fillId="0" borderId="0" xfId="21" applyNumberFormat="1" applyFont="1" applyBorder="1" applyAlignment="1" applyProtection="1">
      <alignment vertical="center"/>
      <protection/>
    </xf>
    <xf numFmtId="170" fontId="14" fillId="0" borderId="0" xfId="21" applyNumberFormat="1" applyFont="1" applyBorder="1" applyAlignment="1" applyProtection="1">
      <alignment vertical="center"/>
      <protection/>
    </xf>
    <xf numFmtId="167" fontId="14" fillId="0" borderId="14" xfId="21" applyNumberFormat="1" applyFont="1" applyBorder="1" applyAlignment="1" applyProtection="1">
      <alignment vertical="center"/>
      <protection/>
    </xf>
    <xf numFmtId="164" fontId="12" fillId="0" borderId="0" xfId="21" applyFont="1" applyAlignment="1">
      <alignment horizontal="left" vertical="center"/>
      <protection/>
    </xf>
    <xf numFmtId="164" fontId="18" fillId="0" borderId="0" xfId="20" applyNumberFormat="1" applyFont="1" applyFill="1" applyBorder="1" applyAlignment="1" applyProtection="1">
      <alignment horizontal="center" vertical="center"/>
      <protection/>
    </xf>
    <xf numFmtId="164" fontId="19" fillId="0" borderId="3" xfId="21" applyFont="1" applyBorder="1" applyAlignment="1" applyProtection="1">
      <alignment vertical="center"/>
      <protection/>
    </xf>
    <xf numFmtId="164" fontId="20" fillId="0" borderId="0" xfId="21" applyFont="1" applyAlignment="1" applyProtection="1">
      <alignment vertical="center"/>
      <protection/>
    </xf>
    <xf numFmtId="164" fontId="20" fillId="0" borderId="0" xfId="21" applyFont="1" applyBorder="1" applyAlignment="1" applyProtection="1">
      <alignment horizontal="left" vertical="center" wrapText="1"/>
      <protection/>
    </xf>
    <xf numFmtId="164" fontId="21" fillId="0" borderId="0" xfId="21" applyFont="1" applyAlignment="1" applyProtection="1">
      <alignment vertical="center"/>
      <protection/>
    </xf>
    <xf numFmtId="167" fontId="21" fillId="0" borderId="0" xfId="21" applyNumberFormat="1" applyFont="1" applyBorder="1" applyAlignment="1" applyProtection="1">
      <alignment vertical="center"/>
      <protection/>
    </xf>
    <xf numFmtId="164" fontId="8" fillId="0" borderId="0" xfId="21" applyFont="1" applyAlignment="1" applyProtection="1">
      <alignment horizontal="center" vertical="center"/>
      <protection/>
    </xf>
    <xf numFmtId="164" fontId="19" fillId="0" borderId="3" xfId="21" applyFont="1" applyBorder="1" applyAlignment="1">
      <alignment vertical="center"/>
      <protection/>
    </xf>
    <xf numFmtId="167" fontId="22" fillId="0" borderId="19" xfId="21" applyNumberFormat="1" applyFont="1" applyBorder="1" applyAlignment="1" applyProtection="1">
      <alignment vertical="center"/>
      <protection/>
    </xf>
    <xf numFmtId="167" fontId="22" fillId="0" borderId="20" xfId="21" applyNumberFormat="1" applyFont="1" applyBorder="1" applyAlignment="1" applyProtection="1">
      <alignment vertical="center"/>
      <protection/>
    </xf>
    <xf numFmtId="170" fontId="22" fillId="0" borderId="20" xfId="21" applyNumberFormat="1" applyFont="1" applyBorder="1" applyAlignment="1" applyProtection="1">
      <alignment vertical="center"/>
      <protection/>
    </xf>
    <xf numFmtId="167" fontId="22" fillId="0" borderId="21" xfId="21" applyNumberFormat="1" applyFont="1" applyBorder="1" applyAlignment="1" applyProtection="1">
      <alignment vertical="center"/>
      <protection/>
    </xf>
    <xf numFmtId="164" fontId="19" fillId="0" borderId="0" xfId="21" applyFont="1" applyAlignment="1">
      <alignment vertical="center"/>
      <protection/>
    </xf>
    <xf numFmtId="164" fontId="19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2" xfId="21" applyBorder="1" applyProtection="1">
      <alignment/>
      <protection locked="0"/>
    </xf>
    <xf numFmtId="164" fontId="3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8" fillId="0" borderId="0" xfId="21" applyFont="1" applyBorder="1" applyAlignment="1">
      <alignment horizontal="left" vertical="center" wrapText="1"/>
      <protection/>
    </xf>
    <xf numFmtId="164" fontId="6" fillId="0" borderId="0" xfId="21" applyFont="1" applyAlignment="1" applyProtection="1">
      <alignment horizontal="left" vertical="center"/>
      <protection locked="0"/>
    </xf>
    <xf numFmtId="169" fontId="1" fillId="0" borderId="0" xfId="21" applyNumberFormat="1" applyFont="1" applyAlignment="1">
      <alignment horizontal="left" vertical="center"/>
      <protection/>
    </xf>
    <xf numFmtId="164" fontId="1" fillId="2" borderId="0" xfId="21" applyFont="1" applyFill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1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 applyProtection="1">
      <alignment vertical="center" wrapText="1"/>
      <protection locked="0"/>
    </xf>
    <xf numFmtId="164" fontId="1" fillId="0" borderId="12" xfId="21" applyFont="1" applyBorder="1" applyAlignment="1" applyProtection="1">
      <alignment vertical="center"/>
      <protection locked="0"/>
    </xf>
    <xf numFmtId="164" fontId="11" fillId="0" borderId="0" xfId="21" applyFont="1" applyAlignment="1">
      <alignment horizontal="left" vertical="center"/>
      <protection/>
    </xf>
    <xf numFmtId="167" fontId="17" fillId="0" borderId="0" xfId="21" applyNumberFormat="1" applyFont="1" applyAlignment="1">
      <alignment vertical="center"/>
      <protection/>
    </xf>
    <xf numFmtId="164" fontId="6" fillId="0" borderId="0" xfId="21" applyFont="1" applyAlignment="1">
      <alignment horizontal="right" vertical="center"/>
      <protection/>
    </xf>
    <xf numFmtId="164" fontId="6" fillId="0" borderId="0" xfId="21" applyFont="1" applyAlignment="1" applyProtection="1">
      <alignment horizontal="right" vertical="center"/>
      <protection locked="0"/>
    </xf>
    <xf numFmtId="167" fontId="6" fillId="0" borderId="0" xfId="21" applyNumberFormat="1" applyFont="1" applyAlignment="1">
      <alignment vertical="center"/>
      <protection/>
    </xf>
    <xf numFmtId="168" fontId="6" fillId="0" borderId="0" xfId="21" applyNumberFormat="1" applyFont="1" applyAlignment="1" applyProtection="1">
      <alignment horizontal="right" vertical="center"/>
      <protection locked="0"/>
    </xf>
    <xf numFmtId="164" fontId="1" fillId="4" borderId="0" xfId="21" applyFont="1" applyFill="1" applyAlignment="1">
      <alignment vertical="center"/>
      <protection/>
    </xf>
    <xf numFmtId="164" fontId="12" fillId="4" borderId="6" xfId="21" applyFont="1" applyFill="1" applyBorder="1" applyAlignment="1">
      <alignment horizontal="left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2" fillId="4" borderId="7" xfId="21" applyFont="1" applyFill="1" applyBorder="1" applyAlignment="1">
      <alignment horizontal="right" vertical="center"/>
      <protection/>
    </xf>
    <xf numFmtId="164" fontId="12" fillId="4" borderId="7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 locked="0"/>
    </xf>
    <xf numFmtId="167" fontId="12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0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9" fontId="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horizontal="left" vertical="center" wrapText="1"/>
      <protection/>
    </xf>
    <xf numFmtId="164" fontId="10" fillId="0" borderId="0" xfId="20" applyNumberFormat="1" applyFont="1" applyFill="1" applyBorder="1" applyAlignment="1" applyProtection="1">
      <alignment horizontal="left" vertical="center" wrapText="1"/>
      <protection/>
    </xf>
    <xf numFmtId="164" fontId="15" fillId="4" borderId="0" xfId="21" applyFont="1" applyFill="1" applyAlignment="1" applyProtection="1">
      <alignment horizontal="left" vertical="center"/>
      <protection/>
    </xf>
    <xf numFmtId="164" fontId="1" fillId="4" borderId="0" xfId="21" applyFont="1" applyFill="1" applyAlignment="1" applyProtection="1">
      <alignment vertical="center"/>
      <protection/>
    </xf>
    <xf numFmtId="164" fontId="1" fillId="4" borderId="0" xfId="21" applyFont="1" applyFill="1" applyAlignment="1" applyProtection="1">
      <alignment vertical="center"/>
      <protection locked="0"/>
    </xf>
    <xf numFmtId="164" fontId="15" fillId="4" borderId="0" xfId="21" applyFont="1" applyFill="1" applyAlignment="1" applyProtection="1">
      <alignment horizontal="right" vertical="center"/>
      <protection/>
    </xf>
    <xf numFmtId="164" fontId="23" fillId="0" borderId="0" xfId="21" applyFont="1" applyAlignment="1" applyProtection="1">
      <alignment horizontal="left" vertical="center"/>
      <protection/>
    </xf>
    <xf numFmtId="167" fontId="17" fillId="0" borderId="0" xfId="21" applyNumberFormat="1" applyFont="1" applyAlignment="1" applyProtection="1">
      <alignment vertical="center"/>
      <protection/>
    </xf>
    <xf numFmtId="164" fontId="24" fillId="0" borderId="0" xfId="21" applyFont="1" applyAlignment="1">
      <alignment vertical="center"/>
      <protection/>
    </xf>
    <xf numFmtId="164" fontId="24" fillId="0" borderId="3" xfId="2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vertical="center"/>
      <protection/>
    </xf>
    <xf numFmtId="164" fontId="24" fillId="0" borderId="20" xfId="21" applyFont="1" applyBorder="1" applyAlignment="1" applyProtection="1">
      <alignment horizontal="left" vertical="center"/>
      <protection/>
    </xf>
    <xf numFmtId="164" fontId="24" fillId="0" borderId="20" xfId="21" applyFont="1" applyBorder="1" applyAlignment="1" applyProtection="1">
      <alignment vertical="center"/>
      <protection/>
    </xf>
    <xf numFmtId="164" fontId="24" fillId="0" borderId="20" xfId="21" applyFont="1" applyBorder="1" applyAlignment="1" applyProtection="1">
      <alignment vertical="center"/>
      <protection locked="0"/>
    </xf>
    <xf numFmtId="167" fontId="24" fillId="0" borderId="20" xfId="21" applyNumberFormat="1" applyFont="1" applyBorder="1" applyAlignment="1" applyProtection="1">
      <alignment vertical="center"/>
      <protection/>
    </xf>
    <xf numFmtId="164" fontId="24" fillId="0" borderId="3" xfId="21" applyFont="1" applyBorder="1" applyAlignment="1">
      <alignment vertical="center"/>
      <protection/>
    </xf>
    <xf numFmtId="164" fontId="25" fillId="0" borderId="0" xfId="21" applyFont="1" applyAlignment="1">
      <alignment vertical="center"/>
      <protection/>
    </xf>
    <xf numFmtId="164" fontId="25" fillId="0" borderId="3" xfId="21" applyFont="1" applyBorder="1" applyAlignment="1" applyProtection="1">
      <alignment vertical="center"/>
      <protection/>
    </xf>
    <xf numFmtId="164" fontId="25" fillId="0" borderId="0" xfId="21" applyFont="1" applyAlignment="1" applyProtection="1">
      <alignment vertical="center"/>
      <protection/>
    </xf>
    <xf numFmtId="164" fontId="25" fillId="0" borderId="20" xfId="21" applyFont="1" applyBorder="1" applyAlignment="1" applyProtection="1">
      <alignment horizontal="left" vertical="center"/>
      <protection/>
    </xf>
    <xf numFmtId="164" fontId="25" fillId="0" borderId="20" xfId="21" applyFont="1" applyBorder="1" applyAlignment="1" applyProtection="1">
      <alignment vertical="center"/>
      <protection/>
    </xf>
    <xf numFmtId="164" fontId="25" fillId="0" borderId="20" xfId="21" applyFont="1" applyBorder="1" applyAlignment="1" applyProtection="1">
      <alignment vertical="center"/>
      <protection locked="0"/>
    </xf>
    <xf numFmtId="167" fontId="25" fillId="0" borderId="20" xfId="21" applyNumberFormat="1" applyFont="1" applyBorder="1" applyAlignment="1" applyProtection="1">
      <alignment vertical="center"/>
      <protection/>
    </xf>
    <xf numFmtId="164" fontId="25" fillId="0" borderId="3" xfId="21" applyFont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 applyProtection="1">
      <alignment horizontal="center" vertical="center" wrapText="1"/>
      <protection/>
    </xf>
    <xf numFmtId="164" fontId="15" fillId="4" borderId="15" xfId="21" applyFont="1" applyFill="1" applyBorder="1" applyAlignment="1" applyProtection="1">
      <alignment horizontal="center" vertical="center" wrapText="1"/>
      <protection/>
    </xf>
    <xf numFmtId="164" fontId="15" fillId="4" borderId="16" xfId="21" applyFont="1" applyFill="1" applyBorder="1" applyAlignment="1" applyProtection="1">
      <alignment horizontal="center" vertical="center" wrapText="1"/>
      <protection/>
    </xf>
    <xf numFmtId="164" fontId="15" fillId="4" borderId="16" xfId="21" applyFont="1" applyFill="1" applyBorder="1" applyAlignment="1" applyProtection="1">
      <alignment horizontal="center" vertical="center" wrapText="1"/>
      <protection locked="0"/>
    </xf>
    <xf numFmtId="164" fontId="15" fillId="4" borderId="17" xfId="21" applyFont="1" applyFill="1" applyBorder="1" applyAlignment="1" applyProtection="1">
      <alignment horizontal="center" vertical="center" wrapText="1"/>
      <protection/>
    </xf>
    <xf numFmtId="164" fontId="15" fillId="4" borderId="0" xfId="21" applyFont="1" applyFill="1" applyAlignment="1" applyProtection="1">
      <alignment horizontal="center" vertical="center" wrapText="1"/>
      <protection/>
    </xf>
    <xf numFmtId="164" fontId="1" fillId="0" borderId="3" xfId="21" applyFont="1" applyBorder="1" applyAlignment="1">
      <alignment horizontal="center" vertical="center" wrapText="1"/>
      <protection/>
    </xf>
    <xf numFmtId="167" fontId="17" fillId="0" borderId="0" xfId="21" applyNumberFormat="1" applyFont="1" applyAlignment="1" applyProtection="1">
      <alignment/>
      <protection/>
    </xf>
    <xf numFmtId="170" fontId="26" fillId="0" borderId="12" xfId="21" applyNumberFormat="1" applyFont="1" applyBorder="1" applyAlignment="1" applyProtection="1">
      <alignment/>
      <protection/>
    </xf>
    <xf numFmtId="170" fontId="26" fillId="0" borderId="13" xfId="21" applyNumberFormat="1" applyFont="1" applyBorder="1" applyAlignment="1" applyProtection="1">
      <alignment/>
      <protection/>
    </xf>
    <xf numFmtId="167" fontId="13" fillId="0" borderId="0" xfId="21" applyNumberFormat="1" applyFont="1" applyAlignment="1">
      <alignment vertical="center"/>
      <protection/>
    </xf>
    <xf numFmtId="164" fontId="27" fillId="0" borderId="0" xfId="21" applyFont="1" applyAlignment="1">
      <alignment/>
      <protection/>
    </xf>
    <xf numFmtId="164" fontId="27" fillId="0" borderId="3" xfId="21" applyFont="1" applyBorder="1" applyAlignment="1" applyProtection="1">
      <alignment/>
      <protection/>
    </xf>
    <xf numFmtId="164" fontId="27" fillId="0" borderId="0" xfId="21" applyFont="1" applyAlignment="1" applyProtection="1">
      <alignment/>
      <protection/>
    </xf>
    <xf numFmtId="164" fontId="27" fillId="0" borderId="0" xfId="21" applyFont="1" applyAlignment="1" applyProtection="1">
      <alignment horizontal="left"/>
      <protection/>
    </xf>
    <xf numFmtId="164" fontId="24" fillId="0" borderId="0" xfId="21" applyFont="1" applyAlignment="1" applyProtection="1">
      <alignment horizontal="left"/>
      <protection/>
    </xf>
    <xf numFmtId="164" fontId="27" fillId="0" borderId="0" xfId="21" applyFont="1" applyAlignment="1" applyProtection="1">
      <alignment/>
      <protection locked="0"/>
    </xf>
    <xf numFmtId="167" fontId="24" fillId="0" borderId="0" xfId="21" applyNumberFormat="1" applyFont="1" applyAlignment="1" applyProtection="1">
      <alignment/>
      <protection/>
    </xf>
    <xf numFmtId="164" fontId="27" fillId="0" borderId="3" xfId="21" applyFont="1" applyBorder="1" applyAlignment="1">
      <alignment/>
      <protection/>
    </xf>
    <xf numFmtId="164" fontId="27" fillId="0" borderId="18" xfId="21" applyFont="1" applyBorder="1" applyAlignment="1" applyProtection="1">
      <alignment/>
      <protection/>
    </xf>
    <xf numFmtId="164" fontId="27" fillId="0" borderId="0" xfId="21" applyFont="1" applyBorder="1" applyAlignment="1" applyProtection="1">
      <alignment/>
      <protection/>
    </xf>
    <xf numFmtId="170" fontId="27" fillId="0" borderId="0" xfId="21" applyNumberFormat="1" applyFont="1" applyBorder="1" applyAlignment="1" applyProtection="1">
      <alignment/>
      <protection/>
    </xf>
    <xf numFmtId="170" fontId="27" fillId="0" borderId="14" xfId="21" applyNumberFormat="1" applyFont="1" applyBorder="1" applyAlignment="1" applyProtection="1">
      <alignment/>
      <protection/>
    </xf>
    <xf numFmtId="164" fontId="27" fillId="0" borderId="0" xfId="21" applyFont="1" applyAlignment="1">
      <alignment horizontal="left"/>
      <protection/>
    </xf>
    <xf numFmtId="164" fontId="27" fillId="0" borderId="0" xfId="21" applyFont="1" applyAlignment="1">
      <alignment horizontal="center"/>
      <protection/>
    </xf>
    <xf numFmtId="167" fontId="27" fillId="0" borderId="0" xfId="21" applyNumberFormat="1" applyFont="1" applyAlignment="1">
      <alignment vertical="center"/>
      <protection/>
    </xf>
    <xf numFmtId="164" fontId="25" fillId="0" borderId="0" xfId="21" applyFont="1" applyAlignment="1" applyProtection="1">
      <alignment horizontal="left"/>
      <protection/>
    </xf>
    <xf numFmtId="167" fontId="25" fillId="0" borderId="0" xfId="21" applyNumberFormat="1" applyFont="1" applyAlignment="1" applyProtection="1">
      <alignment/>
      <protection/>
    </xf>
    <xf numFmtId="164" fontId="1" fillId="0" borderId="22" xfId="21" applyFont="1" applyBorder="1" applyAlignment="1" applyProtection="1">
      <alignment horizontal="center" vertical="center"/>
      <protection/>
    </xf>
    <xf numFmtId="166" fontId="1" fillId="0" borderId="22" xfId="21" applyNumberFormat="1" applyFont="1" applyBorder="1" applyAlignment="1" applyProtection="1">
      <alignment horizontal="left" vertical="center" wrapText="1"/>
      <protection/>
    </xf>
    <xf numFmtId="164" fontId="1" fillId="0" borderId="22" xfId="21" applyFont="1" applyBorder="1" applyAlignment="1" applyProtection="1">
      <alignment horizontal="left" vertical="center" wrapText="1"/>
      <protection/>
    </xf>
    <xf numFmtId="164" fontId="1" fillId="0" borderId="22" xfId="21" applyFont="1" applyBorder="1" applyAlignment="1" applyProtection="1">
      <alignment horizontal="center" vertical="center" wrapText="1"/>
      <protection/>
    </xf>
    <xf numFmtId="171" fontId="1" fillId="0" borderId="22" xfId="21" applyNumberFormat="1" applyFont="1" applyBorder="1" applyAlignment="1" applyProtection="1">
      <alignment vertical="center"/>
      <protection/>
    </xf>
    <xf numFmtId="167" fontId="1" fillId="2" borderId="22" xfId="21" applyNumberFormat="1" applyFont="1" applyFill="1" applyBorder="1" applyAlignment="1" applyProtection="1">
      <alignment vertical="center"/>
      <protection locked="0"/>
    </xf>
    <xf numFmtId="167" fontId="1" fillId="0" borderId="22" xfId="21" applyNumberFormat="1" applyFont="1" applyBorder="1" applyAlignment="1" applyProtection="1">
      <alignment vertical="center"/>
      <protection/>
    </xf>
    <xf numFmtId="164" fontId="6" fillId="2" borderId="18" xfId="21" applyFont="1" applyFill="1" applyBorder="1" applyAlignment="1" applyProtection="1">
      <alignment horizontal="left" vertical="center"/>
      <protection locked="0"/>
    </xf>
    <xf numFmtId="164" fontId="6" fillId="0" borderId="0" xfId="21" applyFont="1" applyBorder="1" applyAlignment="1" applyProtection="1">
      <alignment horizontal="center" vertical="center"/>
      <protection/>
    </xf>
    <xf numFmtId="170" fontId="6" fillId="0" borderId="0" xfId="21" applyNumberFormat="1" applyFont="1" applyBorder="1" applyAlignment="1" applyProtection="1">
      <alignment vertical="center"/>
      <protection/>
    </xf>
    <xf numFmtId="170" fontId="6" fillId="0" borderId="14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28" fillId="0" borderId="0" xfId="21" applyFont="1" applyAlignment="1" applyProtection="1">
      <alignment horizontal="left" vertical="center"/>
      <protection/>
    </xf>
    <xf numFmtId="164" fontId="29" fillId="0" borderId="0" xfId="21" applyFont="1" applyAlignment="1" applyProtection="1">
      <alignment horizontal="left" vertical="center" wrapText="1"/>
      <protection/>
    </xf>
    <xf numFmtId="164" fontId="1" fillId="0" borderId="18" xfId="21" applyFont="1" applyBorder="1" applyAlignment="1" applyProtection="1">
      <alignment vertical="center"/>
      <protection/>
    </xf>
    <xf numFmtId="164" fontId="30" fillId="0" borderId="0" xfId="21" applyFont="1" applyAlignment="1">
      <alignment vertical="center"/>
      <protection/>
    </xf>
    <xf numFmtId="164" fontId="30" fillId="0" borderId="3" xfId="21" applyFont="1" applyBorder="1" applyAlignment="1" applyProtection="1">
      <alignment vertical="center"/>
      <protection/>
    </xf>
    <xf numFmtId="164" fontId="30" fillId="0" borderId="0" xfId="21" applyFont="1" applyAlignment="1" applyProtection="1">
      <alignment vertical="center"/>
      <protection/>
    </xf>
    <xf numFmtId="164" fontId="30" fillId="0" borderId="0" xfId="21" applyFont="1" applyAlignment="1" applyProtection="1">
      <alignment horizontal="left" vertical="center"/>
      <protection/>
    </xf>
    <xf numFmtId="164" fontId="30" fillId="0" borderId="0" xfId="21" applyFont="1" applyAlignment="1" applyProtection="1">
      <alignment horizontal="left" vertical="center" wrapText="1"/>
      <protection/>
    </xf>
    <xf numFmtId="171" fontId="30" fillId="0" borderId="0" xfId="21" applyNumberFormat="1" applyFont="1" applyAlignment="1" applyProtection="1">
      <alignment vertical="center"/>
      <protection/>
    </xf>
    <xf numFmtId="164" fontId="30" fillId="0" borderId="0" xfId="21" applyFont="1" applyAlignment="1" applyProtection="1">
      <alignment vertical="center"/>
      <protection locked="0"/>
    </xf>
    <xf numFmtId="164" fontId="30" fillId="0" borderId="3" xfId="21" applyFont="1" applyBorder="1" applyAlignment="1">
      <alignment vertical="center"/>
      <protection/>
    </xf>
    <xf numFmtId="164" fontId="30" fillId="0" borderId="18" xfId="21" applyFont="1" applyBorder="1" applyAlignment="1" applyProtection="1">
      <alignment vertical="center"/>
      <protection/>
    </xf>
    <xf numFmtId="164" fontId="30" fillId="0" borderId="0" xfId="21" applyFont="1" applyBorder="1" applyAlignment="1" applyProtection="1">
      <alignment vertical="center"/>
      <protection/>
    </xf>
    <xf numFmtId="164" fontId="30" fillId="0" borderId="14" xfId="21" applyFont="1" applyBorder="1" applyAlignment="1" applyProtection="1">
      <alignment vertical="center"/>
      <protection/>
    </xf>
    <xf numFmtId="164" fontId="30" fillId="0" borderId="0" xfId="21" applyFont="1" applyAlignment="1">
      <alignment horizontal="left" vertical="center"/>
      <protection/>
    </xf>
    <xf numFmtId="164" fontId="31" fillId="0" borderId="0" xfId="21" applyFont="1" applyAlignment="1">
      <alignment vertical="center"/>
      <protection/>
    </xf>
    <xf numFmtId="164" fontId="31" fillId="0" borderId="3" xfId="21" applyFont="1" applyBorder="1" applyAlignment="1" applyProtection="1">
      <alignment vertical="center"/>
      <protection/>
    </xf>
    <xf numFmtId="164" fontId="31" fillId="0" borderId="0" xfId="21" applyFont="1" applyAlignment="1" applyProtection="1">
      <alignment vertical="center"/>
      <protection/>
    </xf>
    <xf numFmtId="164" fontId="31" fillId="0" borderId="0" xfId="21" applyFont="1" applyAlignment="1" applyProtection="1">
      <alignment horizontal="left" vertical="center"/>
      <protection/>
    </xf>
    <xf numFmtId="164" fontId="31" fillId="0" borderId="0" xfId="21" applyFont="1" applyAlignment="1" applyProtection="1">
      <alignment horizontal="left" vertical="center" wrapText="1"/>
      <protection/>
    </xf>
    <xf numFmtId="171" fontId="31" fillId="0" borderId="0" xfId="21" applyNumberFormat="1" applyFont="1" applyAlignment="1" applyProtection="1">
      <alignment vertical="center"/>
      <protection/>
    </xf>
    <xf numFmtId="164" fontId="31" fillId="0" borderId="0" xfId="21" applyFont="1" applyAlignment="1" applyProtection="1">
      <alignment vertical="center"/>
      <protection locked="0"/>
    </xf>
    <xf numFmtId="164" fontId="31" fillId="0" borderId="3" xfId="21" applyFont="1" applyBorder="1" applyAlignment="1">
      <alignment vertical="center"/>
      <protection/>
    </xf>
    <xf numFmtId="164" fontId="31" fillId="0" borderId="18" xfId="21" applyFont="1" applyBorder="1" applyAlignment="1" applyProtection="1">
      <alignment vertical="center"/>
      <protection/>
    </xf>
    <xf numFmtId="164" fontId="31" fillId="0" borderId="0" xfId="21" applyFont="1" applyBorder="1" applyAlignment="1" applyProtection="1">
      <alignment vertical="center"/>
      <protection/>
    </xf>
    <xf numFmtId="164" fontId="31" fillId="0" borderId="14" xfId="21" applyFont="1" applyBorder="1" applyAlignment="1" applyProtection="1">
      <alignment vertical="center"/>
      <protection/>
    </xf>
    <xf numFmtId="164" fontId="31" fillId="0" borderId="0" xfId="21" applyFont="1" applyAlignment="1">
      <alignment horizontal="left" vertical="center"/>
      <protection/>
    </xf>
    <xf numFmtId="164" fontId="32" fillId="0" borderId="22" xfId="21" applyFont="1" applyBorder="1" applyAlignment="1" applyProtection="1">
      <alignment horizontal="center" vertical="center"/>
      <protection/>
    </xf>
    <xf numFmtId="166" fontId="32" fillId="0" borderId="22" xfId="21" applyNumberFormat="1" applyFont="1" applyBorder="1" applyAlignment="1" applyProtection="1">
      <alignment horizontal="left" vertical="center" wrapText="1"/>
      <protection/>
    </xf>
    <xf numFmtId="164" fontId="32" fillId="0" borderId="22" xfId="21" applyFont="1" applyBorder="1" applyAlignment="1" applyProtection="1">
      <alignment horizontal="left" vertical="center" wrapText="1"/>
      <protection/>
    </xf>
    <xf numFmtId="164" fontId="32" fillId="0" borderId="22" xfId="21" applyFont="1" applyBorder="1" applyAlignment="1" applyProtection="1">
      <alignment horizontal="center" vertical="center" wrapText="1"/>
      <protection/>
    </xf>
    <xf numFmtId="171" fontId="32" fillId="0" borderId="22" xfId="21" applyNumberFormat="1" applyFont="1" applyBorder="1" applyAlignment="1" applyProtection="1">
      <alignment vertical="center"/>
      <protection/>
    </xf>
    <xf numFmtId="167" fontId="32" fillId="2" borderId="22" xfId="21" applyNumberFormat="1" applyFont="1" applyFill="1" applyBorder="1" applyAlignment="1" applyProtection="1">
      <alignment vertical="center"/>
      <protection locked="0"/>
    </xf>
    <xf numFmtId="167" fontId="32" fillId="0" borderId="22" xfId="21" applyNumberFormat="1" applyFont="1" applyBorder="1" applyAlignment="1" applyProtection="1">
      <alignment vertical="center"/>
      <protection/>
    </xf>
    <xf numFmtId="164" fontId="32" fillId="0" borderId="3" xfId="21" applyFont="1" applyBorder="1" applyAlignment="1">
      <alignment vertical="center"/>
      <protection/>
    </xf>
    <xf numFmtId="164" fontId="32" fillId="2" borderId="18" xfId="21" applyFont="1" applyFill="1" applyBorder="1" applyAlignment="1" applyProtection="1">
      <alignment horizontal="left" vertical="center"/>
      <protection locked="0"/>
    </xf>
    <xf numFmtId="164" fontId="32" fillId="0" borderId="0" xfId="21" applyFont="1" applyBorder="1" applyAlignment="1" applyProtection="1">
      <alignment horizontal="center" vertical="center"/>
      <protection/>
    </xf>
    <xf numFmtId="171" fontId="1" fillId="2" borderId="22" xfId="21" applyNumberFormat="1" applyFont="1" applyFill="1" applyBorder="1" applyAlignment="1" applyProtection="1">
      <alignment vertical="center"/>
      <protection locked="0"/>
    </xf>
    <xf numFmtId="164" fontId="33" fillId="0" borderId="0" xfId="21" applyFont="1" applyAlignment="1">
      <alignment vertical="center"/>
      <protection/>
    </xf>
    <xf numFmtId="164" fontId="33" fillId="0" borderId="3" xfId="2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/>
    </xf>
    <xf numFmtId="164" fontId="33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 wrapText="1"/>
      <protection/>
    </xf>
    <xf numFmtId="164" fontId="33" fillId="0" borderId="0" xfId="21" applyFont="1" applyAlignment="1" applyProtection="1">
      <alignment vertical="center"/>
      <protection locked="0"/>
    </xf>
    <xf numFmtId="164" fontId="33" fillId="0" borderId="3" xfId="21" applyFont="1" applyBorder="1" applyAlignment="1">
      <alignment vertical="center"/>
      <protection/>
    </xf>
    <xf numFmtId="164" fontId="33" fillId="0" borderId="18" xfId="21" applyFont="1" applyBorder="1" applyAlignment="1" applyProtection="1">
      <alignment vertical="center"/>
      <protection/>
    </xf>
    <xf numFmtId="164" fontId="33" fillId="0" borderId="0" xfId="21" applyFont="1" applyBorder="1" applyAlignment="1" applyProtection="1">
      <alignment vertical="center"/>
      <protection/>
    </xf>
    <xf numFmtId="164" fontId="33" fillId="0" borderId="14" xfId="21" applyFont="1" applyBorder="1" applyAlignment="1" applyProtection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1" fillId="0" borderId="19" xfId="21" applyFont="1" applyBorder="1" applyAlignment="1" applyProtection="1">
      <alignment vertical="center"/>
      <protection/>
    </xf>
    <xf numFmtId="164" fontId="1" fillId="0" borderId="20" xfId="21" applyFont="1" applyBorder="1" applyAlignment="1" applyProtection="1">
      <alignment vertical="center"/>
      <protection/>
    </xf>
    <xf numFmtId="164" fontId="1" fillId="0" borderId="21" xfId="2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37">
      <selection activeCell="L2" sqref="L2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8"/>
      <c r="C4" s="9"/>
      <c r="D4" s="10" t="s">
        <v>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7"/>
      <c r="AS4" s="11" t="s">
        <v>9</v>
      </c>
      <c r="BE4" s="12" t="s">
        <v>10</v>
      </c>
      <c r="BS4" s="4" t="s">
        <v>11</v>
      </c>
    </row>
    <row r="5" spans="2:71" ht="12" customHeight="1">
      <c r="B5" s="8"/>
      <c r="C5" s="9"/>
      <c r="D5" s="13" t="s">
        <v>12</v>
      </c>
      <c r="E5" s="9"/>
      <c r="F5" s="9"/>
      <c r="G5" s="9"/>
      <c r="H5" s="9"/>
      <c r="I5" s="9"/>
      <c r="J5" s="9"/>
      <c r="K5" s="14" t="s">
        <v>13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9"/>
      <c r="AQ5" s="9"/>
      <c r="AR5" s="7"/>
      <c r="BE5" s="15" t="s">
        <v>14</v>
      </c>
      <c r="BS5" s="4" t="s">
        <v>5</v>
      </c>
    </row>
    <row r="6" spans="2:71" ht="36.75" customHeight="1">
      <c r="B6" s="8"/>
      <c r="C6" s="9"/>
      <c r="D6" s="16" t="s">
        <v>15</v>
      </c>
      <c r="E6" s="9"/>
      <c r="F6" s="9"/>
      <c r="G6" s="9"/>
      <c r="H6" s="9"/>
      <c r="I6" s="9"/>
      <c r="J6" s="9"/>
      <c r="K6" s="17" t="s">
        <v>16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9"/>
      <c r="AQ6" s="9"/>
      <c r="AR6" s="7"/>
      <c r="BE6" s="15"/>
      <c r="BS6" s="4" t="s">
        <v>5</v>
      </c>
    </row>
    <row r="7" spans="2:71" ht="12" customHeight="1">
      <c r="B7" s="8"/>
      <c r="C7" s="9"/>
      <c r="D7" s="18" t="s">
        <v>17</v>
      </c>
      <c r="E7" s="9"/>
      <c r="F7" s="9"/>
      <c r="G7" s="9"/>
      <c r="H7" s="9"/>
      <c r="I7" s="9"/>
      <c r="J7" s="9"/>
      <c r="K7" s="1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8" t="s">
        <v>18</v>
      </c>
      <c r="AL7" s="9"/>
      <c r="AM7" s="9"/>
      <c r="AN7" s="19"/>
      <c r="AO7" s="9"/>
      <c r="AP7" s="9"/>
      <c r="AQ7" s="9"/>
      <c r="AR7" s="7"/>
      <c r="BE7" s="15"/>
      <c r="BS7" s="4" t="s">
        <v>5</v>
      </c>
    </row>
    <row r="8" spans="2:71" ht="12" customHeight="1">
      <c r="B8" s="8"/>
      <c r="C8" s="9"/>
      <c r="D8" s="18" t="s">
        <v>19</v>
      </c>
      <c r="E8" s="9"/>
      <c r="F8" s="9"/>
      <c r="G8" s="9"/>
      <c r="H8" s="9"/>
      <c r="I8" s="9"/>
      <c r="J8" s="9"/>
      <c r="K8" s="19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8" t="s">
        <v>21</v>
      </c>
      <c r="AL8" s="9"/>
      <c r="AM8" s="9"/>
      <c r="AN8" s="20" t="s">
        <v>22</v>
      </c>
      <c r="AO8" s="9"/>
      <c r="AP8" s="9"/>
      <c r="AQ8" s="9"/>
      <c r="AR8" s="7"/>
      <c r="BE8" s="15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E9" s="15"/>
      <c r="BS9" s="4" t="s">
        <v>5</v>
      </c>
    </row>
    <row r="10" spans="2:71" ht="12" customHeight="1">
      <c r="B10" s="8"/>
      <c r="C10" s="9"/>
      <c r="D10" s="18" t="s">
        <v>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8" t="s">
        <v>24</v>
      </c>
      <c r="AL10" s="9"/>
      <c r="AM10" s="9"/>
      <c r="AN10" s="19"/>
      <c r="AO10" s="9"/>
      <c r="AP10" s="9"/>
      <c r="AQ10" s="9"/>
      <c r="AR10" s="7"/>
      <c r="BE10" s="15"/>
      <c r="BS10" s="4" t="s">
        <v>5</v>
      </c>
    </row>
    <row r="11" spans="2:71" ht="18" customHeight="1">
      <c r="B11" s="8"/>
      <c r="C11" s="9"/>
      <c r="D11" s="9"/>
      <c r="E11" s="19" t="s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8" t="s">
        <v>25</v>
      </c>
      <c r="AL11" s="9"/>
      <c r="AM11" s="9"/>
      <c r="AN11" s="19"/>
      <c r="AO11" s="9"/>
      <c r="AP11" s="9"/>
      <c r="AQ11" s="9"/>
      <c r="AR11" s="7"/>
      <c r="BE11" s="15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E12" s="15"/>
      <c r="BS12" s="4" t="s">
        <v>5</v>
      </c>
    </row>
    <row r="13" spans="2:71" ht="12" customHeight="1">
      <c r="B13" s="8"/>
      <c r="C13" s="9"/>
      <c r="D13" s="18" t="s">
        <v>26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8" t="s">
        <v>24</v>
      </c>
      <c r="AL13" s="9"/>
      <c r="AM13" s="9"/>
      <c r="AN13" s="21" t="s">
        <v>27</v>
      </c>
      <c r="AO13" s="9"/>
      <c r="AP13" s="9"/>
      <c r="AQ13" s="9"/>
      <c r="AR13" s="7"/>
      <c r="BE13" s="15"/>
      <c r="BS13" s="4" t="s">
        <v>5</v>
      </c>
    </row>
    <row r="14" spans="2:71" ht="12.75">
      <c r="B14" s="8"/>
      <c r="C14" s="9"/>
      <c r="D14" s="9"/>
      <c r="E14" s="22" t="s">
        <v>27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8" t="s">
        <v>25</v>
      </c>
      <c r="AL14" s="9"/>
      <c r="AM14" s="9"/>
      <c r="AN14" s="21" t="s">
        <v>27</v>
      </c>
      <c r="AO14" s="9"/>
      <c r="AP14" s="9"/>
      <c r="AQ14" s="9"/>
      <c r="AR14" s="7"/>
      <c r="BE14" s="15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E15" s="15"/>
      <c r="BS15" s="4" t="s">
        <v>3</v>
      </c>
    </row>
    <row r="16" spans="2:71" ht="12" customHeight="1">
      <c r="B16" s="8"/>
      <c r="C16" s="9"/>
      <c r="D16" s="18" t="s">
        <v>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8" t="s">
        <v>24</v>
      </c>
      <c r="AL16" s="9"/>
      <c r="AM16" s="9"/>
      <c r="AN16" s="19"/>
      <c r="AO16" s="9"/>
      <c r="AP16" s="9"/>
      <c r="AQ16" s="9"/>
      <c r="AR16" s="7"/>
      <c r="BE16" s="15"/>
      <c r="BS16" s="4" t="s">
        <v>3</v>
      </c>
    </row>
    <row r="17" spans="2:71" ht="18" customHeight="1">
      <c r="B17" s="8"/>
      <c r="C17" s="9"/>
      <c r="D17" s="9"/>
      <c r="E17" s="19" t="s">
        <v>29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8" t="s">
        <v>25</v>
      </c>
      <c r="AL17" s="9"/>
      <c r="AM17" s="9"/>
      <c r="AN17" s="19"/>
      <c r="AO17" s="9"/>
      <c r="AP17" s="9"/>
      <c r="AQ17" s="9"/>
      <c r="AR17" s="7"/>
      <c r="BE17" s="15"/>
      <c r="BS17" s="4" t="s">
        <v>30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E18" s="15"/>
      <c r="BS18" s="4" t="s">
        <v>5</v>
      </c>
    </row>
    <row r="19" spans="2:71" ht="12" customHeight="1">
      <c r="B19" s="8"/>
      <c r="C19" s="9"/>
      <c r="D19" s="18" t="s">
        <v>31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8" t="s">
        <v>24</v>
      </c>
      <c r="AL19" s="9"/>
      <c r="AM19" s="9"/>
      <c r="AN19" s="19"/>
      <c r="AO19" s="9"/>
      <c r="AP19" s="9"/>
      <c r="AQ19" s="9"/>
      <c r="AR19" s="7"/>
      <c r="BE19" s="15"/>
      <c r="BS19" s="4" t="s">
        <v>5</v>
      </c>
    </row>
    <row r="20" spans="2:71" ht="18" customHeight="1">
      <c r="B20" s="8"/>
      <c r="C20" s="9"/>
      <c r="D20" s="9"/>
      <c r="E20" s="23" t="s">
        <v>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8" t="s">
        <v>25</v>
      </c>
      <c r="AL20" s="9"/>
      <c r="AM20" s="9"/>
      <c r="AN20" s="19"/>
      <c r="AO20" s="9"/>
      <c r="AP20" s="9"/>
      <c r="AQ20" s="9"/>
      <c r="AR20" s="7"/>
      <c r="BE20" s="15"/>
      <c r="BS20" s="4" t="s">
        <v>30</v>
      </c>
    </row>
    <row r="21" spans="2:57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BE21" s="15"/>
    </row>
    <row r="22" spans="2:57" ht="12" customHeight="1">
      <c r="B22" s="8"/>
      <c r="C22" s="9"/>
      <c r="D22" s="18" t="s">
        <v>33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  <c r="BE22" s="15"/>
    </row>
    <row r="23" spans="2:57" ht="16.5" customHeight="1">
      <c r="B23" s="8"/>
      <c r="C23" s="9"/>
      <c r="D23" s="9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9"/>
      <c r="AP23" s="9"/>
      <c r="AQ23" s="9"/>
      <c r="AR23" s="7"/>
      <c r="BE23" s="15"/>
    </row>
    <row r="24" spans="2:57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  <c r="BE24" s="15"/>
    </row>
    <row r="25" spans="2:57" ht="6.75" customHeight="1">
      <c r="B25" s="8"/>
      <c r="C25" s="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9"/>
      <c r="AQ25" s="9"/>
      <c r="AR25" s="7"/>
      <c r="BE25" s="15"/>
    </row>
    <row r="26" spans="2:57" s="26" customFormat="1" ht="25.5" customHeight="1">
      <c r="B26" s="27"/>
      <c r="C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1">
        <f>ROUND(AG54,2)</f>
        <v>0</v>
      </c>
      <c r="AL26" s="31"/>
      <c r="AM26" s="31"/>
      <c r="AN26" s="31"/>
      <c r="AO26" s="31"/>
      <c r="AP26" s="28"/>
      <c r="AQ26" s="28"/>
      <c r="AR26" s="32"/>
      <c r="BE26" s="15"/>
    </row>
    <row r="27" spans="2:57" s="26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32"/>
      <c r="BE27" s="15"/>
    </row>
    <row r="28" spans="2:57" s="26" customFormat="1" ht="12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33" t="s">
        <v>35</v>
      </c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33" t="s">
        <v>36</v>
      </c>
      <c r="X28" s="33"/>
      <c r="Y28" s="33"/>
      <c r="Z28" s="33"/>
      <c r="AA28" s="33"/>
      <c r="AB28" s="33"/>
      <c r="AC28" s="33"/>
      <c r="AD28" s="33"/>
      <c r="AE28" s="33"/>
      <c r="AF28" s="28"/>
      <c r="AG28" s="28"/>
      <c r="AH28" s="28"/>
      <c r="AI28" s="28"/>
      <c r="AJ28" s="28"/>
      <c r="AK28" s="33" t="s">
        <v>37</v>
      </c>
      <c r="AL28" s="33"/>
      <c r="AM28" s="33"/>
      <c r="AN28" s="33"/>
      <c r="AO28" s="33"/>
      <c r="AP28" s="28"/>
      <c r="AQ28" s="28"/>
      <c r="AR28" s="32"/>
      <c r="BE28" s="15"/>
    </row>
    <row r="29" spans="2:57" s="34" customFormat="1" ht="14.25" customHeight="1">
      <c r="B29" s="35"/>
      <c r="C29" s="36"/>
      <c r="D29" s="18" t="s">
        <v>38</v>
      </c>
      <c r="E29" s="36"/>
      <c r="F29" s="18" t="s">
        <v>39</v>
      </c>
      <c r="G29" s="36"/>
      <c r="H29" s="36"/>
      <c r="I29" s="36"/>
      <c r="J29" s="36"/>
      <c r="K29" s="36"/>
      <c r="L29" s="37">
        <v>0.21</v>
      </c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8">
        <f>ROUND(AZ54,2)</f>
        <v>0</v>
      </c>
      <c r="X29" s="38"/>
      <c r="Y29" s="38"/>
      <c r="Z29" s="38"/>
      <c r="AA29" s="38"/>
      <c r="AB29" s="38"/>
      <c r="AC29" s="38"/>
      <c r="AD29" s="38"/>
      <c r="AE29" s="38"/>
      <c r="AF29" s="36"/>
      <c r="AG29" s="36"/>
      <c r="AH29" s="36"/>
      <c r="AI29" s="36"/>
      <c r="AJ29" s="36"/>
      <c r="AK29" s="38">
        <f>ROUND(AV54,2)</f>
        <v>0</v>
      </c>
      <c r="AL29" s="38"/>
      <c r="AM29" s="38"/>
      <c r="AN29" s="38"/>
      <c r="AO29" s="38"/>
      <c r="AP29" s="36"/>
      <c r="AQ29" s="36"/>
      <c r="AR29" s="39"/>
      <c r="BE29" s="15"/>
    </row>
    <row r="30" spans="2:57" s="34" customFormat="1" ht="14.25" customHeight="1">
      <c r="B30" s="35"/>
      <c r="C30" s="36"/>
      <c r="D30" s="36"/>
      <c r="E30" s="36"/>
      <c r="F30" s="18" t="s">
        <v>40</v>
      </c>
      <c r="G30" s="36"/>
      <c r="H30" s="36"/>
      <c r="I30" s="36"/>
      <c r="J30" s="36"/>
      <c r="K30" s="36"/>
      <c r="L30" s="37">
        <v>0.15</v>
      </c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8">
        <f>ROUND(BA54,2)</f>
        <v>0</v>
      </c>
      <c r="X30" s="38"/>
      <c r="Y30" s="38"/>
      <c r="Z30" s="38"/>
      <c r="AA30" s="38"/>
      <c r="AB30" s="38"/>
      <c r="AC30" s="38"/>
      <c r="AD30" s="38"/>
      <c r="AE30" s="38"/>
      <c r="AF30" s="36"/>
      <c r="AG30" s="36"/>
      <c r="AH30" s="36"/>
      <c r="AI30" s="36"/>
      <c r="AJ30" s="36"/>
      <c r="AK30" s="38">
        <f>ROUND(AW54,2)</f>
        <v>0</v>
      </c>
      <c r="AL30" s="38"/>
      <c r="AM30" s="38"/>
      <c r="AN30" s="38"/>
      <c r="AO30" s="38"/>
      <c r="AP30" s="36"/>
      <c r="AQ30" s="36"/>
      <c r="AR30" s="39"/>
      <c r="BE30" s="15"/>
    </row>
    <row r="31" spans="2:57" s="34" customFormat="1" ht="14.25" customHeight="1" hidden="1">
      <c r="B31" s="35"/>
      <c r="C31" s="36"/>
      <c r="D31" s="36"/>
      <c r="E31" s="36"/>
      <c r="F31" s="18" t="s">
        <v>41</v>
      </c>
      <c r="G31" s="36"/>
      <c r="H31" s="36"/>
      <c r="I31" s="36"/>
      <c r="J31" s="36"/>
      <c r="K31" s="36"/>
      <c r="L31" s="37">
        <v>0.21</v>
      </c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8">
        <f>ROUND(BB54,2)</f>
        <v>0</v>
      </c>
      <c r="X31" s="38"/>
      <c r="Y31" s="38"/>
      <c r="Z31" s="38"/>
      <c r="AA31" s="38"/>
      <c r="AB31" s="38"/>
      <c r="AC31" s="38"/>
      <c r="AD31" s="38"/>
      <c r="AE31" s="38"/>
      <c r="AF31" s="36"/>
      <c r="AG31" s="36"/>
      <c r="AH31" s="36"/>
      <c r="AI31" s="36"/>
      <c r="AJ31" s="36"/>
      <c r="AK31" s="38">
        <v>0</v>
      </c>
      <c r="AL31" s="38"/>
      <c r="AM31" s="38"/>
      <c r="AN31" s="38"/>
      <c r="AO31" s="38"/>
      <c r="AP31" s="36"/>
      <c r="AQ31" s="36"/>
      <c r="AR31" s="39"/>
      <c r="BE31" s="15"/>
    </row>
    <row r="32" spans="2:57" s="34" customFormat="1" ht="14.25" customHeight="1" hidden="1">
      <c r="B32" s="35"/>
      <c r="C32" s="36"/>
      <c r="D32" s="36"/>
      <c r="E32" s="36"/>
      <c r="F32" s="18" t="s">
        <v>42</v>
      </c>
      <c r="G32" s="36"/>
      <c r="H32" s="36"/>
      <c r="I32" s="36"/>
      <c r="J32" s="36"/>
      <c r="K32" s="36"/>
      <c r="L32" s="37">
        <v>0.15</v>
      </c>
      <c r="M32" s="37"/>
      <c r="N32" s="37"/>
      <c r="O32" s="37"/>
      <c r="P32" s="37"/>
      <c r="Q32" s="36"/>
      <c r="R32" s="36"/>
      <c r="S32" s="36"/>
      <c r="T32" s="36"/>
      <c r="U32" s="36"/>
      <c r="V32" s="36"/>
      <c r="W32" s="38">
        <f>ROUND(BC54,2)</f>
        <v>0</v>
      </c>
      <c r="X32" s="38"/>
      <c r="Y32" s="38"/>
      <c r="Z32" s="38"/>
      <c r="AA32" s="38"/>
      <c r="AB32" s="38"/>
      <c r="AC32" s="38"/>
      <c r="AD32" s="38"/>
      <c r="AE32" s="38"/>
      <c r="AF32" s="36"/>
      <c r="AG32" s="36"/>
      <c r="AH32" s="36"/>
      <c r="AI32" s="36"/>
      <c r="AJ32" s="36"/>
      <c r="AK32" s="38">
        <v>0</v>
      </c>
      <c r="AL32" s="38"/>
      <c r="AM32" s="38"/>
      <c r="AN32" s="38"/>
      <c r="AO32" s="38"/>
      <c r="AP32" s="36"/>
      <c r="AQ32" s="36"/>
      <c r="AR32" s="39"/>
      <c r="BE32" s="15"/>
    </row>
    <row r="33" spans="2:57" s="34" customFormat="1" ht="14.25" customHeight="1" hidden="1">
      <c r="B33" s="35"/>
      <c r="C33" s="36"/>
      <c r="D33" s="36"/>
      <c r="E33" s="36"/>
      <c r="F33" s="18" t="s">
        <v>43</v>
      </c>
      <c r="G33" s="36"/>
      <c r="H33" s="36"/>
      <c r="I33" s="36"/>
      <c r="J33" s="36"/>
      <c r="K33" s="36"/>
      <c r="L33" s="37">
        <v>0</v>
      </c>
      <c r="M33" s="37"/>
      <c r="N33" s="37"/>
      <c r="O33" s="37"/>
      <c r="P33" s="37"/>
      <c r="Q33" s="36"/>
      <c r="R33" s="36"/>
      <c r="S33" s="36"/>
      <c r="T33" s="36"/>
      <c r="U33" s="36"/>
      <c r="V33" s="36"/>
      <c r="W33" s="38">
        <f>ROUND(BD54,2)</f>
        <v>0</v>
      </c>
      <c r="X33" s="38"/>
      <c r="Y33" s="38"/>
      <c r="Z33" s="38"/>
      <c r="AA33" s="38"/>
      <c r="AB33" s="38"/>
      <c r="AC33" s="38"/>
      <c r="AD33" s="38"/>
      <c r="AE33" s="38"/>
      <c r="AF33" s="36"/>
      <c r="AG33" s="36"/>
      <c r="AH33" s="36"/>
      <c r="AI33" s="36"/>
      <c r="AJ33" s="36"/>
      <c r="AK33" s="38">
        <v>0</v>
      </c>
      <c r="AL33" s="38"/>
      <c r="AM33" s="38"/>
      <c r="AN33" s="38"/>
      <c r="AO33" s="38"/>
      <c r="AP33" s="36"/>
      <c r="AQ33" s="36"/>
      <c r="AR33" s="39"/>
      <c r="BE33" s="15"/>
    </row>
    <row r="34" spans="2:57" s="26" customFormat="1" ht="6.75" customHeight="1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2"/>
      <c r="BE34" s="15"/>
    </row>
    <row r="35" spans="2:44" s="26" customFormat="1" ht="25.5" customHeight="1">
      <c r="B35" s="27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44" t="s">
        <v>46</v>
      </c>
      <c r="Y35" s="44"/>
      <c r="Z35" s="44"/>
      <c r="AA35" s="44"/>
      <c r="AB35" s="44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5"/>
      <c r="AM35" s="45"/>
      <c r="AN35" s="45"/>
      <c r="AO35" s="45"/>
      <c r="AP35" s="40"/>
      <c r="AQ35" s="40"/>
      <c r="AR35" s="32"/>
    </row>
    <row r="36" spans="2:44" s="26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32"/>
    </row>
    <row r="37" spans="2:44" s="26" customFormat="1" ht="6.7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2"/>
    </row>
    <row r="41" spans="2:44" s="26" customFormat="1" ht="6.7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2"/>
    </row>
    <row r="42" spans="2:44" s="26" customFormat="1" ht="24.75" customHeight="1">
      <c r="B42" s="27"/>
      <c r="C42" s="10" t="s">
        <v>47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32"/>
    </row>
    <row r="43" spans="2:44" s="26" customFormat="1" ht="6.75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32"/>
    </row>
    <row r="44" spans="2:44" s="26" customFormat="1" ht="12" customHeight="1">
      <c r="B44" s="27"/>
      <c r="C44" s="18" t="s">
        <v>12</v>
      </c>
      <c r="D44" s="28"/>
      <c r="E44" s="28"/>
      <c r="F44" s="28"/>
      <c r="G44" s="28"/>
      <c r="H44" s="28"/>
      <c r="I44" s="28"/>
      <c r="J44" s="28"/>
      <c r="K44" s="28"/>
      <c r="L44" s="28" t="str">
        <f>K5</f>
        <v>00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32"/>
    </row>
    <row r="45" spans="2:44" s="50" customFormat="1" ht="36.75" customHeight="1">
      <c r="B45" s="51"/>
      <c r="C45" s="52" t="s">
        <v>15</v>
      </c>
      <c r="D45" s="53"/>
      <c r="E45" s="53"/>
      <c r="F45" s="53"/>
      <c r="G45" s="53"/>
      <c r="H45" s="53"/>
      <c r="I45" s="53"/>
      <c r="J45" s="53"/>
      <c r="K45" s="53"/>
      <c r="L45" s="54" t="str">
        <f>K6</f>
        <v>Oplocení hřbitova padlých sovětských zajatců, p.č. 2077, 2072, 1725/1, k.ú. Sokolov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3"/>
      <c r="AQ45" s="53"/>
      <c r="AR45" s="55"/>
    </row>
    <row r="46" spans="2:44" s="26" customFormat="1" ht="6.75" customHeight="1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32"/>
    </row>
    <row r="47" spans="2:44" s="26" customFormat="1" ht="12" customHeight="1">
      <c r="B47" s="27"/>
      <c r="C47" s="18" t="s">
        <v>19</v>
      </c>
      <c r="D47" s="28"/>
      <c r="E47" s="28"/>
      <c r="F47" s="28"/>
      <c r="G47" s="28"/>
      <c r="H47" s="28"/>
      <c r="I47" s="28"/>
      <c r="J47" s="28"/>
      <c r="K47" s="28"/>
      <c r="L47" s="56" t="str">
        <f>IF(K8="","",K8)</f>
        <v>Město Sokolov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18" t="s">
        <v>21</v>
      </c>
      <c r="AJ47" s="28"/>
      <c r="AK47" s="28"/>
      <c r="AL47" s="28"/>
      <c r="AM47" s="57" t="str">
        <f>IF(AN8="","",AN8)</f>
        <v>6. 3. 2019</v>
      </c>
      <c r="AN47" s="57"/>
      <c r="AO47" s="28"/>
      <c r="AP47" s="28"/>
      <c r="AQ47" s="28"/>
      <c r="AR47" s="32"/>
    </row>
    <row r="48" spans="2:44" s="26" customFormat="1" ht="6.7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32"/>
    </row>
    <row r="49" spans="2:56" s="26" customFormat="1" ht="13.5" customHeight="1">
      <c r="B49" s="27"/>
      <c r="C49" s="18" t="s">
        <v>23</v>
      </c>
      <c r="D49" s="28"/>
      <c r="E49" s="28"/>
      <c r="F49" s="28"/>
      <c r="G49" s="28"/>
      <c r="H49" s="28"/>
      <c r="I49" s="28"/>
      <c r="J49" s="28"/>
      <c r="K49" s="28"/>
      <c r="L49" s="28" t="str">
        <f>IF(E11="","",E11)</f>
        <v>Město Sokolov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18" t="s">
        <v>28</v>
      </c>
      <c r="AJ49" s="28"/>
      <c r="AK49" s="28"/>
      <c r="AL49" s="28"/>
      <c r="AM49" s="58" t="str">
        <f>IF(E17="","",E17)</f>
        <v>Milan Babic</v>
      </c>
      <c r="AN49" s="58"/>
      <c r="AO49" s="58"/>
      <c r="AP49" s="58"/>
      <c r="AQ49" s="28"/>
      <c r="AR49" s="32"/>
      <c r="AS49" s="59" t="s">
        <v>48</v>
      </c>
      <c r="AT49" s="59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2:56" s="26" customFormat="1" ht="13.5" customHeight="1">
      <c r="B50" s="27"/>
      <c r="C50" s="18" t="s">
        <v>26</v>
      </c>
      <c r="D50" s="28"/>
      <c r="E50" s="28"/>
      <c r="F50" s="28"/>
      <c r="G50" s="28"/>
      <c r="H50" s="28"/>
      <c r="I50" s="28"/>
      <c r="J50" s="28"/>
      <c r="K50" s="28"/>
      <c r="L50" s="28">
        <f>IF(E14="Vyplň údaj","",E14)</f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18" t="s">
        <v>31</v>
      </c>
      <c r="AJ50" s="28"/>
      <c r="AK50" s="28"/>
      <c r="AL50" s="28"/>
      <c r="AM50" s="62" t="s">
        <v>32</v>
      </c>
      <c r="AN50" s="62"/>
      <c r="AO50" s="62"/>
      <c r="AP50" s="62"/>
      <c r="AQ50" s="28"/>
      <c r="AR50" s="32"/>
      <c r="AS50" s="59"/>
      <c r="AT50" s="59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56" s="26" customFormat="1" ht="10.5" customHeight="1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32"/>
      <c r="AS51" s="59"/>
      <c r="AT51" s="59"/>
      <c r="AU51" s="65"/>
      <c r="AV51" s="65"/>
      <c r="AW51" s="65"/>
      <c r="AX51" s="65"/>
      <c r="AY51" s="65"/>
      <c r="AZ51" s="65"/>
      <c r="BA51" s="65"/>
      <c r="BB51" s="65"/>
      <c r="BC51" s="65"/>
      <c r="BD51" s="66"/>
    </row>
    <row r="52" spans="2:56" s="26" customFormat="1" ht="29.25" customHeight="1">
      <c r="B52" s="27"/>
      <c r="C52" s="67" t="s">
        <v>49</v>
      </c>
      <c r="D52" s="67"/>
      <c r="E52" s="67"/>
      <c r="F52" s="67"/>
      <c r="G52" s="67"/>
      <c r="H52" s="68"/>
      <c r="I52" s="69" t="s">
        <v>50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 t="s">
        <v>51</v>
      </c>
      <c r="AH52" s="70"/>
      <c r="AI52" s="70"/>
      <c r="AJ52" s="70"/>
      <c r="AK52" s="70"/>
      <c r="AL52" s="70"/>
      <c r="AM52" s="70"/>
      <c r="AN52" s="71" t="s">
        <v>52</v>
      </c>
      <c r="AO52" s="71"/>
      <c r="AP52" s="71"/>
      <c r="AQ52" s="72" t="s">
        <v>53</v>
      </c>
      <c r="AR52" s="32"/>
      <c r="AS52" s="73" t="s">
        <v>54</v>
      </c>
      <c r="AT52" s="74" t="s">
        <v>55</v>
      </c>
      <c r="AU52" s="74" t="s">
        <v>56</v>
      </c>
      <c r="AV52" s="74" t="s">
        <v>57</v>
      </c>
      <c r="AW52" s="74" t="s">
        <v>58</v>
      </c>
      <c r="AX52" s="74" t="s">
        <v>59</v>
      </c>
      <c r="AY52" s="74" t="s">
        <v>60</v>
      </c>
      <c r="AZ52" s="74" t="s">
        <v>61</v>
      </c>
      <c r="BA52" s="74" t="s">
        <v>62</v>
      </c>
      <c r="BB52" s="74" t="s">
        <v>63</v>
      </c>
      <c r="BC52" s="74" t="s">
        <v>64</v>
      </c>
      <c r="BD52" s="75" t="s">
        <v>65</v>
      </c>
    </row>
    <row r="53" spans="2:56" s="26" customFormat="1" ht="10.5" customHeight="1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32"/>
      <c r="AS53" s="76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8"/>
    </row>
    <row r="54" spans="2:90" s="79" customFormat="1" ht="32.25" customHeight="1">
      <c r="B54" s="80"/>
      <c r="C54" s="81" t="s">
        <v>66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>
        <f>ROUND(AG55,2)</f>
        <v>0</v>
      </c>
      <c r="AH54" s="83"/>
      <c r="AI54" s="83"/>
      <c r="AJ54" s="83"/>
      <c r="AK54" s="83"/>
      <c r="AL54" s="83"/>
      <c r="AM54" s="83"/>
      <c r="AN54" s="84">
        <f>SUM(AG54,AT54)</f>
        <v>0</v>
      </c>
      <c r="AO54" s="84"/>
      <c r="AP54" s="84"/>
      <c r="AQ54" s="85"/>
      <c r="AR54" s="86"/>
      <c r="AS54" s="87">
        <f>ROUND(AS55,2)</f>
        <v>0</v>
      </c>
      <c r="AT54" s="88">
        <f>ROUND(SUM(AV54:AW54),2)</f>
        <v>0</v>
      </c>
      <c r="AU54" s="89">
        <f>ROUND(AU55,5)</f>
        <v>0</v>
      </c>
      <c r="AV54" s="88">
        <f>ROUND(AZ54*L29,2)</f>
        <v>0</v>
      </c>
      <c r="AW54" s="88">
        <f>ROUND(BA54*L30,2)</f>
        <v>0</v>
      </c>
      <c r="AX54" s="88">
        <f>ROUND(BB54*L29,2)</f>
        <v>0</v>
      </c>
      <c r="AY54" s="88">
        <f>ROUND(BC54*L30,2)</f>
        <v>0</v>
      </c>
      <c r="AZ54" s="88">
        <f>ROUND(AZ55,2)</f>
        <v>0</v>
      </c>
      <c r="BA54" s="88">
        <f>ROUND(BA55,2)</f>
        <v>0</v>
      </c>
      <c r="BB54" s="88">
        <f>ROUND(BB55,2)</f>
        <v>0</v>
      </c>
      <c r="BC54" s="88">
        <f>ROUND(BC55,2)</f>
        <v>0</v>
      </c>
      <c r="BD54" s="90">
        <f>ROUND(BD55,2)</f>
        <v>0</v>
      </c>
      <c r="BS54" s="91" t="s">
        <v>67</v>
      </c>
      <c r="BT54" s="91" t="s">
        <v>68</v>
      </c>
      <c r="BV54" s="91" t="s">
        <v>69</v>
      </c>
      <c r="BW54" s="91" t="s">
        <v>4</v>
      </c>
      <c r="BX54" s="91" t="s">
        <v>70</v>
      </c>
      <c r="CL54" s="91"/>
    </row>
    <row r="55" spans="1:90" s="104" customFormat="1" ht="40.5" customHeight="1">
      <c r="A55" s="92" t="s">
        <v>71</v>
      </c>
      <c r="B55" s="93"/>
      <c r="C55" s="94"/>
      <c r="D55" s="95" t="s">
        <v>13</v>
      </c>
      <c r="E55" s="95"/>
      <c r="F55" s="95"/>
      <c r="G55" s="95"/>
      <c r="H55" s="95"/>
      <c r="I55" s="96"/>
      <c r="J55" s="95" t="s">
        <v>16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7">
        <f>'00 - Oplocení hřbitova pa...'!J28</f>
        <v>0</v>
      </c>
      <c r="AH55" s="97"/>
      <c r="AI55" s="97"/>
      <c r="AJ55" s="97"/>
      <c r="AK55" s="97"/>
      <c r="AL55" s="97"/>
      <c r="AM55" s="97"/>
      <c r="AN55" s="97">
        <f>SUM(AG55,AT55)</f>
        <v>0</v>
      </c>
      <c r="AO55" s="97"/>
      <c r="AP55" s="97"/>
      <c r="AQ55" s="98" t="s">
        <v>72</v>
      </c>
      <c r="AR55" s="99"/>
      <c r="AS55" s="100">
        <v>0</v>
      </c>
      <c r="AT55" s="101">
        <f>ROUND(SUM(AV55:AW55),2)</f>
        <v>0</v>
      </c>
      <c r="AU55" s="102">
        <f>'00 - Oplocení hřbitova pa...'!P89</f>
        <v>0</v>
      </c>
      <c r="AV55" s="101">
        <f>'00 - Oplocení hřbitova pa...'!J31</f>
        <v>0</v>
      </c>
      <c r="AW55" s="101">
        <f>'00 - Oplocení hřbitova pa...'!J32</f>
        <v>0</v>
      </c>
      <c r="AX55" s="101">
        <f>'00 - Oplocení hřbitova pa...'!J33</f>
        <v>0</v>
      </c>
      <c r="AY55" s="101">
        <f>'00 - Oplocení hřbitova pa...'!J34</f>
        <v>0</v>
      </c>
      <c r="AZ55" s="101">
        <f>'00 - Oplocení hřbitova pa...'!F31</f>
        <v>0</v>
      </c>
      <c r="BA55" s="101">
        <f>'00 - Oplocení hřbitova pa...'!F32</f>
        <v>0</v>
      </c>
      <c r="BB55" s="101">
        <f>'00 - Oplocení hřbitova pa...'!F33</f>
        <v>0</v>
      </c>
      <c r="BC55" s="101">
        <f>'00 - Oplocení hřbitova pa...'!F34</f>
        <v>0</v>
      </c>
      <c r="BD55" s="103">
        <f>'00 - Oplocení hřbitova pa...'!F35</f>
        <v>0</v>
      </c>
      <c r="BT55" s="105" t="s">
        <v>73</v>
      </c>
      <c r="BU55" s="105" t="s">
        <v>74</v>
      </c>
      <c r="BV55" s="105" t="s">
        <v>69</v>
      </c>
      <c r="BW55" s="105" t="s">
        <v>4</v>
      </c>
      <c r="BX55" s="105" t="s">
        <v>70</v>
      </c>
      <c r="CL55" s="105"/>
    </row>
    <row r="56" spans="2:44" s="26" customFormat="1" ht="30" customHeight="1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32"/>
    </row>
    <row r="57" spans="2:44" s="26" customFormat="1" ht="6.75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2"/>
    </row>
  </sheetData>
  <sheetProtection sheet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E20" r:id="rId1" display="www.stavebnikalkulace.cz"/>
    <hyperlink ref="AM50" r:id="rId2" display="www.stavebnikalkulace.cz"/>
    <hyperlink ref="A55" location="'00 - Oplocení hřbitova pa!..'.C2" display="/"/>
  </hyperlink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1"/>
  <sheetViews>
    <sheetView showGridLines="0" tabSelected="1" workbookViewId="0" topLeftCell="A100">
      <selection activeCell="J113" sqref="J113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80.8515625" style="1" customWidth="1"/>
    <col min="7" max="7" width="7.00390625" style="1" customWidth="1"/>
    <col min="8" max="8" width="9.00390625" style="1" customWidth="1"/>
    <col min="9" max="9" width="11.421875" style="106" customWidth="1"/>
    <col min="10" max="10" width="18.8515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7.140625" style="1" customWidth="1"/>
    <col min="44" max="65" width="0" style="1" hidden="1" customWidth="1"/>
    <col min="66" max="16384" width="7.140625" style="1" customWidth="1"/>
  </cols>
  <sheetData>
    <row r="2" spans="12:46" ht="36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4</v>
      </c>
    </row>
    <row r="3" spans="2:46" ht="6.7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7"/>
      <c r="AT3" s="4" t="s">
        <v>75</v>
      </c>
    </row>
    <row r="4" spans="2:46" ht="24.75" customHeight="1">
      <c r="B4" s="7"/>
      <c r="D4" s="110" t="s">
        <v>76</v>
      </c>
      <c r="L4" s="7"/>
      <c r="M4" s="11" t="s">
        <v>9</v>
      </c>
      <c r="AT4" s="4" t="s">
        <v>3</v>
      </c>
    </row>
    <row r="5" spans="2:12" ht="6.75" customHeight="1">
      <c r="B5" s="7"/>
      <c r="L5" s="7"/>
    </row>
    <row r="6" spans="2:12" s="26" customFormat="1" ht="12" customHeight="1">
      <c r="B6" s="32"/>
      <c r="D6" s="111" t="s">
        <v>15</v>
      </c>
      <c r="I6" s="112"/>
      <c r="L6" s="32"/>
    </row>
    <row r="7" spans="2:12" s="26" customFormat="1" ht="36.75" customHeight="1">
      <c r="B7" s="32"/>
      <c r="E7" s="113" t="s">
        <v>16</v>
      </c>
      <c r="F7" s="113"/>
      <c r="G7" s="113"/>
      <c r="H7" s="113"/>
      <c r="I7" s="112"/>
      <c r="L7" s="32"/>
    </row>
    <row r="8" spans="2:12" s="26" customFormat="1" ht="12.75">
      <c r="B8" s="32"/>
      <c r="I8" s="112"/>
      <c r="L8" s="32"/>
    </row>
    <row r="9" spans="2:12" s="26" customFormat="1" ht="12" customHeight="1">
      <c r="B9" s="32"/>
      <c r="D9" s="111" t="s">
        <v>17</v>
      </c>
      <c r="F9" s="4"/>
      <c r="I9" s="114" t="s">
        <v>18</v>
      </c>
      <c r="J9" s="4"/>
      <c r="L9" s="32"/>
    </row>
    <row r="10" spans="2:12" s="26" customFormat="1" ht="12" customHeight="1">
      <c r="B10" s="32"/>
      <c r="D10" s="111" t="s">
        <v>19</v>
      </c>
      <c r="F10" s="4" t="s">
        <v>20</v>
      </c>
      <c r="I10" s="114" t="s">
        <v>21</v>
      </c>
      <c r="J10" s="115" t="str">
        <f>'Rekapitulace stavby'!AN8</f>
        <v>6. 3. 2019</v>
      </c>
      <c r="L10" s="32"/>
    </row>
    <row r="11" spans="2:12" s="26" customFormat="1" ht="10.5" customHeight="1">
      <c r="B11" s="32"/>
      <c r="I11" s="112"/>
      <c r="L11" s="32"/>
    </row>
    <row r="12" spans="2:12" s="26" customFormat="1" ht="12" customHeight="1">
      <c r="B12" s="32"/>
      <c r="D12" s="111" t="s">
        <v>23</v>
      </c>
      <c r="I12" s="114" t="s">
        <v>24</v>
      </c>
      <c r="J12" s="4"/>
      <c r="L12" s="32"/>
    </row>
    <row r="13" spans="2:12" s="26" customFormat="1" ht="18" customHeight="1">
      <c r="B13" s="32"/>
      <c r="E13" s="4" t="s">
        <v>20</v>
      </c>
      <c r="I13" s="114" t="s">
        <v>25</v>
      </c>
      <c r="J13" s="4"/>
      <c r="L13" s="32"/>
    </row>
    <row r="14" spans="2:12" s="26" customFormat="1" ht="6.75" customHeight="1">
      <c r="B14" s="32"/>
      <c r="I14" s="112"/>
      <c r="L14" s="32"/>
    </row>
    <row r="15" spans="2:12" s="26" customFormat="1" ht="12" customHeight="1">
      <c r="B15" s="32"/>
      <c r="D15" s="111" t="s">
        <v>26</v>
      </c>
      <c r="I15" s="114" t="s">
        <v>24</v>
      </c>
      <c r="J15" s="20" t="str">
        <f>'Rekapitulace stavby'!AN13</f>
        <v>Vyplň údaj</v>
      </c>
      <c r="L15" s="32"/>
    </row>
    <row r="16" spans="2:12" s="26" customFormat="1" ht="18" customHeight="1">
      <c r="B16" s="32"/>
      <c r="E16" s="116" t="str">
        <f>'Rekapitulace stavby'!E14</f>
        <v>Vyplň údaj</v>
      </c>
      <c r="F16" s="116"/>
      <c r="G16" s="116"/>
      <c r="H16" s="116"/>
      <c r="I16" s="114" t="s">
        <v>25</v>
      </c>
      <c r="J16" s="20" t="str">
        <f>'Rekapitulace stavby'!AN14</f>
        <v>Vyplň údaj</v>
      </c>
      <c r="L16" s="32"/>
    </row>
    <row r="17" spans="2:12" s="26" customFormat="1" ht="6.75" customHeight="1">
      <c r="B17" s="32"/>
      <c r="I17" s="112"/>
      <c r="L17" s="32"/>
    </row>
    <row r="18" spans="2:12" s="26" customFormat="1" ht="12" customHeight="1">
      <c r="B18" s="32"/>
      <c r="D18" s="111" t="s">
        <v>28</v>
      </c>
      <c r="I18" s="114" t="s">
        <v>24</v>
      </c>
      <c r="J18" s="4"/>
      <c r="L18" s="32"/>
    </row>
    <row r="19" spans="2:12" s="26" customFormat="1" ht="18" customHeight="1">
      <c r="B19" s="32"/>
      <c r="E19" s="4" t="s">
        <v>29</v>
      </c>
      <c r="I19" s="114" t="s">
        <v>25</v>
      </c>
      <c r="J19" s="4"/>
      <c r="L19" s="32"/>
    </row>
    <row r="20" spans="2:12" s="26" customFormat="1" ht="6.75" customHeight="1">
      <c r="B20" s="32"/>
      <c r="I20" s="112"/>
      <c r="L20" s="32"/>
    </row>
    <row r="21" spans="2:12" s="26" customFormat="1" ht="12" customHeight="1">
      <c r="B21" s="32"/>
      <c r="D21" s="111" t="s">
        <v>31</v>
      </c>
      <c r="I21" s="114" t="s">
        <v>24</v>
      </c>
      <c r="J21" s="4"/>
      <c r="L21" s="32"/>
    </row>
    <row r="22" spans="2:12" s="26" customFormat="1" ht="18" customHeight="1">
      <c r="B22" s="32"/>
      <c r="E22" s="23" t="s">
        <v>32</v>
      </c>
      <c r="I22" s="114" t="s">
        <v>25</v>
      </c>
      <c r="J22" s="4"/>
      <c r="L22" s="32"/>
    </row>
    <row r="23" spans="2:12" s="26" customFormat="1" ht="6.75" customHeight="1">
      <c r="B23" s="32"/>
      <c r="I23" s="112"/>
      <c r="L23" s="32"/>
    </row>
    <row r="24" spans="2:12" s="26" customFormat="1" ht="12" customHeight="1">
      <c r="B24" s="32"/>
      <c r="D24" s="111" t="s">
        <v>33</v>
      </c>
      <c r="I24" s="112"/>
      <c r="L24" s="32"/>
    </row>
    <row r="25" spans="2:12" s="117" customFormat="1" ht="16.5" customHeight="1">
      <c r="B25" s="118"/>
      <c r="E25" s="119"/>
      <c r="F25" s="119"/>
      <c r="G25" s="119"/>
      <c r="H25" s="119"/>
      <c r="I25" s="120"/>
      <c r="L25" s="118"/>
    </row>
    <row r="26" spans="2:12" s="26" customFormat="1" ht="6.75" customHeight="1">
      <c r="B26" s="32"/>
      <c r="I26" s="112"/>
      <c r="L26" s="32"/>
    </row>
    <row r="27" spans="2:12" s="26" customFormat="1" ht="6.75" customHeight="1">
      <c r="B27" s="32"/>
      <c r="D27" s="60"/>
      <c r="E27" s="60"/>
      <c r="F27" s="60"/>
      <c r="G27" s="60"/>
      <c r="H27" s="60"/>
      <c r="I27" s="121"/>
      <c r="J27" s="60"/>
      <c r="K27" s="60"/>
      <c r="L27" s="32"/>
    </row>
    <row r="28" spans="2:12" s="26" customFormat="1" ht="24.75" customHeight="1">
      <c r="B28" s="32"/>
      <c r="D28" s="122" t="s">
        <v>34</v>
      </c>
      <c r="I28" s="112"/>
      <c r="J28" s="123">
        <f>ROUND(J89,2)</f>
        <v>0</v>
      </c>
      <c r="L28" s="32"/>
    </row>
    <row r="29" spans="2:12" s="26" customFormat="1" ht="6.75" customHeight="1">
      <c r="B29" s="32"/>
      <c r="D29" s="60"/>
      <c r="E29" s="60"/>
      <c r="F29" s="60"/>
      <c r="G29" s="60"/>
      <c r="H29" s="60"/>
      <c r="I29" s="121"/>
      <c r="J29" s="60"/>
      <c r="K29" s="60"/>
      <c r="L29" s="32"/>
    </row>
    <row r="30" spans="2:12" s="26" customFormat="1" ht="14.25" customHeight="1">
      <c r="B30" s="32"/>
      <c r="F30" s="124" t="s">
        <v>36</v>
      </c>
      <c r="I30" s="125" t="s">
        <v>35</v>
      </c>
      <c r="J30" s="124" t="s">
        <v>37</v>
      </c>
      <c r="L30" s="32"/>
    </row>
    <row r="31" spans="2:12" s="26" customFormat="1" ht="14.25" customHeight="1">
      <c r="B31" s="32"/>
      <c r="D31" s="111" t="s">
        <v>38</v>
      </c>
      <c r="E31" s="111" t="s">
        <v>39</v>
      </c>
      <c r="F31" s="126">
        <f>ROUND((SUM(BE89:BE240)),2)</f>
        <v>0</v>
      </c>
      <c r="I31" s="127">
        <v>0.21</v>
      </c>
      <c r="J31" s="126">
        <f>ROUND(((SUM(BE89:BE240))*I31),2)</f>
        <v>0</v>
      </c>
      <c r="L31" s="32"/>
    </row>
    <row r="32" spans="2:12" s="26" customFormat="1" ht="14.25" customHeight="1">
      <c r="B32" s="32"/>
      <c r="E32" s="111" t="s">
        <v>40</v>
      </c>
      <c r="F32" s="126">
        <f>ROUND((SUM(BF89:BF240)),2)</f>
        <v>0</v>
      </c>
      <c r="I32" s="127">
        <v>0.15</v>
      </c>
      <c r="J32" s="126">
        <f>ROUND(((SUM(BF89:BF240))*I32),2)</f>
        <v>0</v>
      </c>
      <c r="L32" s="32"/>
    </row>
    <row r="33" spans="2:12" s="26" customFormat="1" ht="14.25" customHeight="1" hidden="1">
      <c r="B33" s="32"/>
      <c r="E33" s="111" t="s">
        <v>41</v>
      </c>
      <c r="F33" s="126">
        <f>ROUND((SUM(BG89:BG240)),2)</f>
        <v>0</v>
      </c>
      <c r="I33" s="127">
        <v>0.21</v>
      </c>
      <c r="J33" s="126">
        <f>0</f>
        <v>0</v>
      </c>
      <c r="L33" s="32"/>
    </row>
    <row r="34" spans="2:12" s="26" customFormat="1" ht="14.25" customHeight="1" hidden="1">
      <c r="B34" s="32"/>
      <c r="E34" s="111" t="s">
        <v>42</v>
      </c>
      <c r="F34" s="126">
        <f>ROUND((SUM(BH89:BH240)),2)</f>
        <v>0</v>
      </c>
      <c r="I34" s="127">
        <v>0.15</v>
      </c>
      <c r="J34" s="126">
        <f>0</f>
        <v>0</v>
      </c>
      <c r="L34" s="32"/>
    </row>
    <row r="35" spans="2:12" s="26" customFormat="1" ht="14.25" customHeight="1" hidden="1">
      <c r="B35" s="32"/>
      <c r="E35" s="111" t="s">
        <v>43</v>
      </c>
      <c r="F35" s="126">
        <f>ROUND((SUM(BI89:BI240)),2)</f>
        <v>0</v>
      </c>
      <c r="I35" s="127">
        <v>0</v>
      </c>
      <c r="J35" s="126">
        <f>0</f>
        <v>0</v>
      </c>
      <c r="L35" s="32"/>
    </row>
    <row r="36" spans="2:12" s="26" customFormat="1" ht="6.75" customHeight="1">
      <c r="B36" s="32"/>
      <c r="I36" s="112"/>
      <c r="L36" s="32"/>
    </row>
    <row r="37" spans="2:12" s="26" customFormat="1" ht="24.75" customHeight="1">
      <c r="B37" s="32"/>
      <c r="C37" s="128"/>
      <c r="D37" s="129" t="s">
        <v>44</v>
      </c>
      <c r="E37" s="130"/>
      <c r="F37" s="130"/>
      <c r="G37" s="131" t="s">
        <v>45</v>
      </c>
      <c r="H37" s="132" t="s">
        <v>46</v>
      </c>
      <c r="I37" s="133"/>
      <c r="J37" s="134">
        <f>SUM(J28:J35)</f>
        <v>0</v>
      </c>
      <c r="K37" s="135"/>
      <c r="L37" s="32"/>
    </row>
    <row r="38" spans="2:12" s="26" customFormat="1" ht="14.25" customHeight="1">
      <c r="B38" s="136"/>
      <c r="C38" s="137"/>
      <c r="D38" s="137"/>
      <c r="E38" s="137"/>
      <c r="F38" s="137"/>
      <c r="G38" s="137"/>
      <c r="H38" s="137"/>
      <c r="I38" s="138"/>
      <c r="J38" s="137"/>
      <c r="K38" s="137"/>
      <c r="L38" s="32"/>
    </row>
    <row r="42" spans="2:12" s="26" customFormat="1" ht="6.7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2"/>
    </row>
    <row r="43" spans="2:12" s="26" customFormat="1" ht="24.75" customHeight="1">
      <c r="B43" s="27"/>
      <c r="C43" s="10" t="s">
        <v>77</v>
      </c>
      <c r="D43" s="28"/>
      <c r="E43" s="28"/>
      <c r="F43" s="28"/>
      <c r="G43" s="28"/>
      <c r="H43" s="28"/>
      <c r="I43" s="112"/>
      <c r="J43" s="28"/>
      <c r="K43" s="28"/>
      <c r="L43" s="32"/>
    </row>
    <row r="44" spans="2:12" s="26" customFormat="1" ht="6.75" customHeight="1">
      <c r="B44" s="27"/>
      <c r="C44" s="28"/>
      <c r="D44" s="28"/>
      <c r="E44" s="28"/>
      <c r="F44" s="28"/>
      <c r="G44" s="28"/>
      <c r="H44" s="28"/>
      <c r="I44" s="112"/>
      <c r="J44" s="28"/>
      <c r="K44" s="28"/>
      <c r="L44" s="32"/>
    </row>
    <row r="45" spans="2:12" s="26" customFormat="1" ht="12" customHeight="1">
      <c r="B45" s="27"/>
      <c r="C45" s="18" t="s">
        <v>15</v>
      </c>
      <c r="D45" s="28"/>
      <c r="E45" s="28"/>
      <c r="F45" s="28"/>
      <c r="G45" s="28"/>
      <c r="H45" s="28"/>
      <c r="I45" s="112"/>
      <c r="J45" s="28"/>
      <c r="K45" s="28"/>
      <c r="L45" s="32"/>
    </row>
    <row r="46" spans="2:12" s="26" customFormat="1" ht="16.5" customHeight="1">
      <c r="B46" s="27"/>
      <c r="C46" s="28"/>
      <c r="D46" s="28"/>
      <c r="E46" s="54" t="str">
        <f>E7</f>
        <v>Oplocení hřbitova padlých sovětských zajatců, p.č. 2077, 2072, 1725/1, k.ú. Sokolov</v>
      </c>
      <c r="F46" s="54"/>
      <c r="G46" s="54"/>
      <c r="H46" s="54"/>
      <c r="I46" s="112"/>
      <c r="J46" s="28"/>
      <c r="K46" s="28"/>
      <c r="L46" s="32"/>
    </row>
    <row r="47" spans="2:12" s="26" customFormat="1" ht="6.75" customHeight="1">
      <c r="B47" s="27"/>
      <c r="C47" s="28"/>
      <c r="D47" s="28"/>
      <c r="E47" s="28"/>
      <c r="F47" s="28"/>
      <c r="G47" s="28"/>
      <c r="H47" s="28"/>
      <c r="I47" s="112"/>
      <c r="J47" s="28"/>
      <c r="K47" s="28"/>
      <c r="L47" s="32"/>
    </row>
    <row r="48" spans="2:12" s="26" customFormat="1" ht="12" customHeight="1">
      <c r="B48" s="27"/>
      <c r="C48" s="18" t="s">
        <v>19</v>
      </c>
      <c r="D48" s="28"/>
      <c r="E48" s="28"/>
      <c r="F48" s="19" t="str">
        <f>F10</f>
        <v>Město Sokolov</v>
      </c>
      <c r="G48" s="28"/>
      <c r="H48" s="28"/>
      <c r="I48" s="114" t="s">
        <v>21</v>
      </c>
      <c r="J48" s="142" t="str">
        <f>IF(J10="","",J10)</f>
        <v>6. 3. 2019</v>
      </c>
      <c r="K48" s="28"/>
      <c r="L48" s="32"/>
    </row>
    <row r="49" spans="2:12" s="26" customFormat="1" ht="6.75" customHeight="1">
      <c r="B49" s="27"/>
      <c r="C49" s="28"/>
      <c r="D49" s="28"/>
      <c r="E49" s="28"/>
      <c r="F49" s="28"/>
      <c r="G49" s="28"/>
      <c r="H49" s="28"/>
      <c r="I49" s="112"/>
      <c r="J49" s="28"/>
      <c r="K49" s="28"/>
      <c r="L49" s="32"/>
    </row>
    <row r="50" spans="2:12" s="26" customFormat="1" ht="13.5" customHeight="1">
      <c r="B50" s="27"/>
      <c r="C50" s="18" t="s">
        <v>23</v>
      </c>
      <c r="D50" s="28"/>
      <c r="E50" s="28"/>
      <c r="F50" s="19" t="str">
        <f>E13</f>
        <v>Město Sokolov</v>
      </c>
      <c r="G50" s="28"/>
      <c r="H50" s="28"/>
      <c r="I50" s="114" t="s">
        <v>28</v>
      </c>
      <c r="J50" s="143" t="str">
        <f>E19</f>
        <v>Milan Babic</v>
      </c>
      <c r="K50" s="28"/>
      <c r="L50" s="32"/>
    </row>
    <row r="51" spans="2:12" s="26" customFormat="1" ht="13.5" customHeight="1">
      <c r="B51" s="27"/>
      <c r="C51" s="18" t="s">
        <v>26</v>
      </c>
      <c r="D51" s="28"/>
      <c r="E51" s="28"/>
      <c r="F51" s="19" t="str">
        <f>IF(E16="","",E16)</f>
        <v>Vyplň údaj</v>
      </c>
      <c r="G51" s="28"/>
      <c r="H51" s="28"/>
      <c r="I51" s="114" t="s">
        <v>31</v>
      </c>
      <c r="J51" s="144" t="s">
        <v>32</v>
      </c>
      <c r="K51" s="28"/>
      <c r="L51" s="32"/>
    </row>
    <row r="52" spans="2:12" s="26" customFormat="1" ht="9.75" customHeight="1">
      <c r="B52" s="27"/>
      <c r="C52" s="28"/>
      <c r="D52" s="28"/>
      <c r="E52" s="28"/>
      <c r="F52" s="28"/>
      <c r="G52" s="28"/>
      <c r="H52" s="28"/>
      <c r="I52" s="112"/>
      <c r="J52" s="28"/>
      <c r="K52" s="28"/>
      <c r="L52" s="32"/>
    </row>
    <row r="53" spans="2:12" s="26" customFormat="1" ht="29.25" customHeight="1">
      <c r="B53" s="27"/>
      <c r="C53" s="145" t="s">
        <v>78</v>
      </c>
      <c r="D53" s="146"/>
      <c r="E53" s="146"/>
      <c r="F53" s="146"/>
      <c r="G53" s="146"/>
      <c r="H53" s="146"/>
      <c r="I53" s="147"/>
      <c r="J53" s="148" t="s">
        <v>79</v>
      </c>
      <c r="K53" s="146"/>
      <c r="L53" s="32"/>
    </row>
    <row r="54" spans="2:12" s="26" customFormat="1" ht="9.75" customHeight="1">
      <c r="B54" s="27"/>
      <c r="C54" s="28"/>
      <c r="D54" s="28"/>
      <c r="E54" s="28"/>
      <c r="F54" s="28"/>
      <c r="G54" s="28"/>
      <c r="H54" s="28"/>
      <c r="I54" s="112"/>
      <c r="J54" s="28"/>
      <c r="K54" s="28"/>
      <c r="L54" s="32"/>
    </row>
    <row r="55" spans="2:47" s="26" customFormat="1" ht="22.5" customHeight="1">
      <c r="B55" s="27"/>
      <c r="C55" s="149" t="s">
        <v>80</v>
      </c>
      <c r="D55" s="28"/>
      <c r="E55" s="28"/>
      <c r="F55" s="28"/>
      <c r="G55" s="28"/>
      <c r="H55" s="28"/>
      <c r="I55" s="112"/>
      <c r="J55" s="150">
        <f>J89</f>
        <v>0</v>
      </c>
      <c r="K55" s="28"/>
      <c r="L55" s="32"/>
      <c r="AU55" s="4" t="s">
        <v>81</v>
      </c>
    </row>
    <row r="56" spans="2:12" s="151" customFormat="1" ht="24.75" customHeight="1">
      <c r="B56" s="152"/>
      <c r="C56" s="153"/>
      <c r="D56" s="154" t="s">
        <v>82</v>
      </c>
      <c r="E56" s="155"/>
      <c r="F56" s="155"/>
      <c r="G56" s="155"/>
      <c r="H56" s="155"/>
      <c r="I56" s="156"/>
      <c r="J56" s="157">
        <f>J90</f>
        <v>0</v>
      </c>
      <c r="K56" s="153"/>
      <c r="L56" s="158"/>
    </row>
    <row r="57" spans="2:12" s="159" customFormat="1" ht="19.5" customHeight="1">
      <c r="B57" s="160"/>
      <c r="C57" s="161"/>
      <c r="D57" s="162" t="s">
        <v>83</v>
      </c>
      <c r="E57" s="163"/>
      <c r="F57" s="163"/>
      <c r="G57" s="163"/>
      <c r="H57" s="163"/>
      <c r="I57" s="164"/>
      <c r="J57" s="165">
        <f>J91</f>
        <v>0</v>
      </c>
      <c r="K57" s="161"/>
      <c r="L57" s="166"/>
    </row>
    <row r="58" spans="2:12" s="159" customFormat="1" ht="19.5" customHeight="1">
      <c r="B58" s="160"/>
      <c r="C58" s="161"/>
      <c r="D58" s="162" t="s">
        <v>84</v>
      </c>
      <c r="E58" s="163"/>
      <c r="F58" s="163"/>
      <c r="G58" s="163"/>
      <c r="H58" s="163"/>
      <c r="I58" s="164"/>
      <c r="J58" s="165">
        <f>J118</f>
        <v>0</v>
      </c>
      <c r="K58" s="161"/>
      <c r="L58" s="166"/>
    </row>
    <row r="59" spans="2:12" s="159" customFormat="1" ht="19.5" customHeight="1">
      <c r="B59" s="160"/>
      <c r="C59" s="161"/>
      <c r="D59" s="162" t="s">
        <v>85</v>
      </c>
      <c r="E59" s="163"/>
      <c r="F59" s="163"/>
      <c r="G59" s="163"/>
      <c r="H59" s="163"/>
      <c r="I59" s="164"/>
      <c r="J59" s="165">
        <f>J130</f>
        <v>0</v>
      </c>
      <c r="K59" s="161"/>
      <c r="L59" s="166"/>
    </row>
    <row r="60" spans="2:12" s="159" customFormat="1" ht="19.5" customHeight="1">
      <c r="B60" s="160"/>
      <c r="C60" s="161"/>
      <c r="D60" s="162" t="s">
        <v>86</v>
      </c>
      <c r="E60" s="163"/>
      <c r="F60" s="163"/>
      <c r="G60" s="163"/>
      <c r="H60" s="163"/>
      <c r="I60" s="164"/>
      <c r="J60" s="165">
        <f>J133</f>
        <v>0</v>
      </c>
      <c r="K60" s="161"/>
      <c r="L60" s="166"/>
    </row>
    <row r="61" spans="2:12" s="159" customFormat="1" ht="19.5" customHeight="1">
      <c r="B61" s="160"/>
      <c r="C61" s="161"/>
      <c r="D61" s="162" t="s">
        <v>87</v>
      </c>
      <c r="E61" s="163"/>
      <c r="F61" s="163"/>
      <c r="G61" s="163"/>
      <c r="H61" s="163"/>
      <c r="I61" s="164"/>
      <c r="J61" s="165">
        <f>J145</f>
        <v>0</v>
      </c>
      <c r="K61" s="161"/>
      <c r="L61" s="166"/>
    </row>
    <row r="62" spans="2:12" s="159" customFormat="1" ht="19.5" customHeight="1">
      <c r="B62" s="160"/>
      <c r="C62" s="161"/>
      <c r="D62" s="162" t="s">
        <v>88</v>
      </c>
      <c r="E62" s="163"/>
      <c r="F62" s="163"/>
      <c r="G62" s="163"/>
      <c r="H62" s="163"/>
      <c r="I62" s="164"/>
      <c r="J62" s="165">
        <f>J163</f>
        <v>0</v>
      </c>
      <c r="K62" s="161"/>
      <c r="L62" s="166"/>
    </row>
    <row r="63" spans="2:12" s="159" customFormat="1" ht="19.5" customHeight="1">
      <c r="B63" s="160"/>
      <c r="C63" s="161"/>
      <c r="D63" s="162" t="s">
        <v>89</v>
      </c>
      <c r="E63" s="163"/>
      <c r="F63" s="163"/>
      <c r="G63" s="163"/>
      <c r="H63" s="163"/>
      <c r="I63" s="164"/>
      <c r="J63" s="165">
        <f>J175</f>
        <v>0</v>
      </c>
      <c r="K63" s="161"/>
      <c r="L63" s="166"/>
    </row>
    <row r="64" spans="2:12" s="151" customFormat="1" ht="24.75" customHeight="1">
      <c r="B64" s="152"/>
      <c r="C64" s="153"/>
      <c r="D64" s="154" t="s">
        <v>90</v>
      </c>
      <c r="E64" s="155"/>
      <c r="F64" s="155"/>
      <c r="G64" s="155"/>
      <c r="H64" s="155"/>
      <c r="I64" s="156"/>
      <c r="J64" s="157">
        <f>J178</f>
        <v>0</v>
      </c>
      <c r="K64" s="153"/>
      <c r="L64" s="158"/>
    </row>
    <row r="65" spans="2:12" s="159" customFormat="1" ht="19.5" customHeight="1">
      <c r="B65" s="160"/>
      <c r="C65" s="161"/>
      <c r="D65" s="162" t="s">
        <v>91</v>
      </c>
      <c r="E65" s="163"/>
      <c r="F65" s="163"/>
      <c r="G65" s="163"/>
      <c r="H65" s="163"/>
      <c r="I65" s="164"/>
      <c r="J65" s="165">
        <f>J179</f>
        <v>0</v>
      </c>
      <c r="K65" s="161"/>
      <c r="L65" s="166"/>
    </row>
    <row r="66" spans="2:12" s="159" customFormat="1" ht="19.5" customHeight="1">
      <c r="B66" s="160"/>
      <c r="C66" s="161"/>
      <c r="D66" s="162" t="s">
        <v>92</v>
      </c>
      <c r="E66" s="163"/>
      <c r="F66" s="163"/>
      <c r="G66" s="163"/>
      <c r="H66" s="163"/>
      <c r="I66" s="164"/>
      <c r="J66" s="165">
        <f>J190</f>
        <v>0</v>
      </c>
      <c r="K66" s="161"/>
      <c r="L66" s="166"/>
    </row>
    <row r="67" spans="2:12" s="151" customFormat="1" ht="24.75" customHeight="1">
      <c r="B67" s="152"/>
      <c r="C67" s="153"/>
      <c r="D67" s="154" t="s">
        <v>93</v>
      </c>
      <c r="E67" s="155"/>
      <c r="F67" s="155"/>
      <c r="G67" s="155"/>
      <c r="H67" s="155"/>
      <c r="I67" s="156"/>
      <c r="J67" s="157">
        <f>J224</f>
        <v>0</v>
      </c>
      <c r="K67" s="153"/>
      <c r="L67" s="158"/>
    </row>
    <row r="68" spans="2:12" s="159" customFormat="1" ht="19.5" customHeight="1">
      <c r="B68" s="160"/>
      <c r="C68" s="161"/>
      <c r="D68" s="162" t="s">
        <v>94</v>
      </c>
      <c r="E68" s="163"/>
      <c r="F68" s="163"/>
      <c r="G68" s="163"/>
      <c r="H68" s="163"/>
      <c r="I68" s="164"/>
      <c r="J68" s="165">
        <f>J225</f>
        <v>0</v>
      </c>
      <c r="K68" s="161"/>
      <c r="L68" s="166"/>
    </row>
    <row r="69" spans="2:12" s="159" customFormat="1" ht="19.5" customHeight="1">
      <c r="B69" s="160"/>
      <c r="C69" s="161"/>
      <c r="D69" s="162" t="s">
        <v>95</v>
      </c>
      <c r="E69" s="163"/>
      <c r="F69" s="163"/>
      <c r="G69" s="163"/>
      <c r="H69" s="163"/>
      <c r="I69" s="164"/>
      <c r="J69" s="165">
        <f>J228</f>
        <v>0</v>
      </c>
      <c r="K69" s="161"/>
      <c r="L69" s="166"/>
    </row>
    <row r="70" spans="2:12" s="159" customFormat="1" ht="19.5" customHeight="1">
      <c r="B70" s="160"/>
      <c r="C70" s="161"/>
      <c r="D70" s="162" t="s">
        <v>96</v>
      </c>
      <c r="E70" s="163"/>
      <c r="F70" s="163"/>
      <c r="G70" s="163"/>
      <c r="H70" s="163"/>
      <c r="I70" s="164"/>
      <c r="J70" s="165">
        <f>J235</f>
        <v>0</v>
      </c>
      <c r="K70" s="161"/>
      <c r="L70" s="166"/>
    </row>
    <row r="71" spans="2:12" s="159" customFormat="1" ht="19.5" customHeight="1">
      <c r="B71" s="160"/>
      <c r="C71" s="161"/>
      <c r="D71" s="162" t="s">
        <v>97</v>
      </c>
      <c r="E71" s="163"/>
      <c r="F71" s="163"/>
      <c r="G71" s="163"/>
      <c r="H71" s="163"/>
      <c r="I71" s="164"/>
      <c r="J71" s="165">
        <f>J238</f>
        <v>0</v>
      </c>
      <c r="K71" s="161"/>
      <c r="L71" s="166"/>
    </row>
    <row r="72" spans="2:12" s="26" customFormat="1" ht="21.75" customHeight="1">
      <c r="B72" s="27"/>
      <c r="C72" s="28"/>
      <c r="D72" s="28"/>
      <c r="E72" s="28"/>
      <c r="F72" s="28"/>
      <c r="G72" s="28"/>
      <c r="H72" s="28"/>
      <c r="I72" s="112"/>
      <c r="J72" s="28"/>
      <c r="K72" s="28"/>
      <c r="L72" s="32"/>
    </row>
    <row r="73" spans="2:12" s="26" customFormat="1" ht="6.75" customHeight="1">
      <c r="B73" s="46"/>
      <c r="C73" s="47"/>
      <c r="D73" s="47"/>
      <c r="E73" s="47"/>
      <c r="F73" s="47"/>
      <c r="G73" s="47"/>
      <c r="H73" s="47"/>
      <c r="I73" s="138"/>
      <c r="J73" s="47"/>
      <c r="K73" s="47"/>
      <c r="L73" s="32"/>
    </row>
    <row r="77" spans="2:12" s="26" customFormat="1" ht="6.75" customHeight="1">
      <c r="B77" s="48"/>
      <c r="C77" s="49"/>
      <c r="D77" s="49"/>
      <c r="E77" s="49"/>
      <c r="F77" s="49"/>
      <c r="G77" s="49"/>
      <c r="H77" s="49"/>
      <c r="I77" s="141"/>
      <c r="J77" s="49"/>
      <c r="K77" s="49"/>
      <c r="L77" s="32"/>
    </row>
    <row r="78" spans="2:12" s="26" customFormat="1" ht="24.75" customHeight="1">
      <c r="B78" s="27"/>
      <c r="C78" s="10" t="s">
        <v>98</v>
      </c>
      <c r="D78" s="28"/>
      <c r="E78" s="28"/>
      <c r="F78" s="28"/>
      <c r="G78" s="28"/>
      <c r="H78" s="28"/>
      <c r="I78" s="112"/>
      <c r="J78" s="28"/>
      <c r="K78" s="28"/>
      <c r="L78" s="32"/>
    </row>
    <row r="79" spans="2:12" s="26" customFormat="1" ht="6.75" customHeight="1">
      <c r="B79" s="27"/>
      <c r="C79" s="28"/>
      <c r="D79" s="28"/>
      <c r="E79" s="28"/>
      <c r="F79" s="28"/>
      <c r="G79" s="28"/>
      <c r="H79" s="28"/>
      <c r="I79" s="112"/>
      <c r="J79" s="28"/>
      <c r="K79" s="28"/>
      <c r="L79" s="32"/>
    </row>
    <row r="80" spans="2:12" s="26" customFormat="1" ht="12" customHeight="1">
      <c r="B80" s="27"/>
      <c r="C80" s="18" t="s">
        <v>15</v>
      </c>
      <c r="D80" s="28"/>
      <c r="E80" s="28"/>
      <c r="F80" s="28"/>
      <c r="G80" s="28"/>
      <c r="H80" s="28"/>
      <c r="I80" s="112"/>
      <c r="J80" s="28"/>
      <c r="K80" s="28"/>
      <c r="L80" s="32"/>
    </row>
    <row r="81" spans="2:12" s="26" customFormat="1" ht="16.5" customHeight="1">
      <c r="B81" s="27"/>
      <c r="C81" s="28"/>
      <c r="D81" s="28"/>
      <c r="E81" s="54" t="str">
        <f>E7</f>
        <v>Oplocení hřbitova padlých sovětských zajatců, p.č. 2077, 2072, 1725/1, k.ú. Sokolov</v>
      </c>
      <c r="F81" s="54"/>
      <c r="G81" s="54"/>
      <c r="H81" s="54"/>
      <c r="I81" s="112"/>
      <c r="J81" s="28"/>
      <c r="K81" s="28"/>
      <c r="L81" s="32"/>
    </row>
    <row r="82" spans="2:12" s="26" customFormat="1" ht="6.75" customHeight="1">
      <c r="B82" s="27"/>
      <c r="C82" s="28"/>
      <c r="D82" s="28"/>
      <c r="E82" s="28"/>
      <c r="F82" s="28"/>
      <c r="G82" s="28"/>
      <c r="H82" s="28"/>
      <c r="I82" s="112"/>
      <c r="J82" s="28"/>
      <c r="K82" s="28"/>
      <c r="L82" s="32"/>
    </row>
    <row r="83" spans="2:12" s="26" customFormat="1" ht="12" customHeight="1">
      <c r="B83" s="27"/>
      <c r="C83" s="18" t="s">
        <v>19</v>
      </c>
      <c r="D83" s="28"/>
      <c r="E83" s="28"/>
      <c r="F83" s="19" t="str">
        <f>F10</f>
        <v>Město Sokolov</v>
      </c>
      <c r="G83" s="28"/>
      <c r="H83" s="28"/>
      <c r="I83" s="114" t="s">
        <v>21</v>
      </c>
      <c r="J83" s="142" t="str">
        <f>IF(J10="","",J10)</f>
        <v>6. 3. 2019</v>
      </c>
      <c r="K83" s="28"/>
      <c r="L83" s="32"/>
    </row>
    <row r="84" spans="2:12" s="26" customFormat="1" ht="6.75" customHeight="1">
      <c r="B84" s="27"/>
      <c r="C84" s="28"/>
      <c r="D84" s="28"/>
      <c r="E84" s="28"/>
      <c r="F84" s="28"/>
      <c r="G84" s="28"/>
      <c r="H84" s="28"/>
      <c r="I84" s="112"/>
      <c r="J84" s="28"/>
      <c r="K84" s="28"/>
      <c r="L84" s="32"/>
    </row>
    <row r="85" spans="2:12" s="26" customFormat="1" ht="13.5" customHeight="1">
      <c r="B85" s="27"/>
      <c r="C85" s="18" t="s">
        <v>23</v>
      </c>
      <c r="D85" s="28"/>
      <c r="E85" s="28"/>
      <c r="F85" s="19" t="str">
        <f>E13</f>
        <v>Město Sokolov</v>
      </c>
      <c r="G85" s="28"/>
      <c r="H85" s="28"/>
      <c r="I85" s="114" t="s">
        <v>28</v>
      </c>
      <c r="J85" s="143" t="str">
        <f>E19</f>
        <v>Milan Babic</v>
      </c>
      <c r="K85" s="28"/>
      <c r="L85" s="32"/>
    </row>
    <row r="86" spans="2:12" s="26" customFormat="1" ht="13.5" customHeight="1">
      <c r="B86" s="27"/>
      <c r="C86" s="18" t="s">
        <v>26</v>
      </c>
      <c r="D86" s="28"/>
      <c r="E86" s="28"/>
      <c r="F86" s="19" t="str">
        <f>IF(E16="","",E16)</f>
        <v>Vyplň údaj</v>
      </c>
      <c r="G86" s="28"/>
      <c r="H86" s="28"/>
      <c r="I86" s="114" t="s">
        <v>31</v>
      </c>
      <c r="J86" s="143" t="str">
        <f>E22</f>
        <v>www.stavebnikalkulace.cz</v>
      </c>
      <c r="K86" s="28"/>
      <c r="L86" s="32"/>
    </row>
    <row r="87" spans="2:12" s="26" customFormat="1" ht="9.75" customHeight="1">
      <c r="B87" s="27"/>
      <c r="C87" s="28"/>
      <c r="D87" s="28"/>
      <c r="E87" s="28"/>
      <c r="F87" s="28"/>
      <c r="G87" s="28"/>
      <c r="H87" s="28"/>
      <c r="I87" s="112"/>
      <c r="J87" s="28"/>
      <c r="K87" s="28"/>
      <c r="L87" s="32"/>
    </row>
    <row r="88" spans="2:20" s="167" customFormat="1" ht="29.25" customHeight="1">
      <c r="B88" s="168"/>
      <c r="C88" s="169" t="s">
        <v>99</v>
      </c>
      <c r="D88" s="170" t="s">
        <v>53</v>
      </c>
      <c r="E88" s="170" t="s">
        <v>49</v>
      </c>
      <c r="F88" s="170" t="s">
        <v>50</v>
      </c>
      <c r="G88" s="170" t="s">
        <v>100</v>
      </c>
      <c r="H88" s="170" t="s">
        <v>101</v>
      </c>
      <c r="I88" s="171" t="s">
        <v>102</v>
      </c>
      <c r="J88" s="172" t="s">
        <v>79</v>
      </c>
      <c r="K88" s="173" t="s">
        <v>103</v>
      </c>
      <c r="L88" s="174"/>
      <c r="M88" s="73"/>
      <c r="N88" s="74" t="s">
        <v>38</v>
      </c>
      <c r="O88" s="74" t="s">
        <v>104</v>
      </c>
      <c r="P88" s="74" t="s">
        <v>105</v>
      </c>
      <c r="Q88" s="74" t="s">
        <v>106</v>
      </c>
      <c r="R88" s="74" t="s">
        <v>107</v>
      </c>
      <c r="S88" s="74" t="s">
        <v>108</v>
      </c>
      <c r="T88" s="75" t="s">
        <v>109</v>
      </c>
    </row>
    <row r="89" spans="2:63" s="26" customFormat="1" ht="22.5" customHeight="1">
      <c r="B89" s="27"/>
      <c r="C89" s="81" t="s">
        <v>110</v>
      </c>
      <c r="D89" s="28"/>
      <c r="E89" s="28"/>
      <c r="F89" s="28"/>
      <c r="G89" s="28"/>
      <c r="H89" s="28"/>
      <c r="I89" s="112"/>
      <c r="J89" s="175">
        <f>BK89</f>
        <v>0</v>
      </c>
      <c r="K89" s="28"/>
      <c r="L89" s="32"/>
      <c r="M89" s="76"/>
      <c r="N89" s="77"/>
      <c r="O89" s="77"/>
      <c r="P89" s="176">
        <f>P90+P178+P224</f>
        <v>0</v>
      </c>
      <c r="Q89" s="77"/>
      <c r="R89" s="176">
        <f>R90+R178+R224</f>
        <v>2.4924624399999997</v>
      </c>
      <c r="S89" s="77"/>
      <c r="T89" s="177">
        <f>T90+T178+T224</f>
        <v>2.1740200000000005</v>
      </c>
      <c r="AT89" s="4" t="s">
        <v>67</v>
      </c>
      <c r="AU89" s="4" t="s">
        <v>81</v>
      </c>
      <c r="BK89" s="178">
        <f>BK90+BK178+BK224</f>
        <v>0</v>
      </c>
    </row>
    <row r="90" spans="2:63" s="179" customFormat="1" ht="25.5" customHeight="1">
      <c r="B90" s="180"/>
      <c r="C90" s="181"/>
      <c r="D90" s="182" t="s">
        <v>67</v>
      </c>
      <c r="E90" s="183" t="s">
        <v>111</v>
      </c>
      <c r="F90" s="183" t="s">
        <v>112</v>
      </c>
      <c r="G90" s="181"/>
      <c r="H90" s="181"/>
      <c r="I90" s="184"/>
      <c r="J90" s="185">
        <f>BK90</f>
        <v>0</v>
      </c>
      <c r="K90" s="181"/>
      <c r="L90" s="186"/>
      <c r="M90" s="187"/>
      <c r="N90" s="188"/>
      <c r="O90" s="188"/>
      <c r="P90" s="189">
        <f>P91+P118+P130+P133+P145+P163+P175</f>
        <v>0</v>
      </c>
      <c r="Q90" s="188"/>
      <c r="R90" s="189">
        <f>R91+R118+R130+R133+R145+R163+R175</f>
        <v>2.4605577999999997</v>
      </c>
      <c r="S90" s="188"/>
      <c r="T90" s="190">
        <f>T91+T118+T130+T133+T145+T163+T175</f>
        <v>2.1740200000000005</v>
      </c>
      <c r="AR90" s="191" t="s">
        <v>73</v>
      </c>
      <c r="AT90" s="192" t="s">
        <v>67</v>
      </c>
      <c r="AU90" s="192" t="s">
        <v>68</v>
      </c>
      <c r="AY90" s="191" t="s">
        <v>113</v>
      </c>
      <c r="BK90" s="193">
        <f>BK91+BK118+BK130+BK133+BK145+BK163+BK175</f>
        <v>0</v>
      </c>
    </row>
    <row r="91" spans="2:63" s="179" customFormat="1" ht="22.5" customHeight="1">
      <c r="B91" s="180"/>
      <c r="C91" s="181"/>
      <c r="D91" s="182" t="s">
        <v>67</v>
      </c>
      <c r="E91" s="194" t="s">
        <v>73</v>
      </c>
      <c r="F91" s="194" t="s">
        <v>114</v>
      </c>
      <c r="G91" s="181"/>
      <c r="H91" s="181"/>
      <c r="I91" s="184"/>
      <c r="J91" s="195">
        <f>BK91</f>
        <v>0</v>
      </c>
      <c r="K91" s="181"/>
      <c r="L91" s="186"/>
      <c r="M91" s="187"/>
      <c r="N91" s="188"/>
      <c r="O91" s="188"/>
      <c r="P91" s="189">
        <f>SUM(P92:P117)</f>
        <v>0</v>
      </c>
      <c r="Q91" s="188"/>
      <c r="R91" s="189">
        <f>SUM(R92:R117)</f>
        <v>0</v>
      </c>
      <c r="S91" s="188"/>
      <c r="T91" s="190">
        <f>SUM(T92:T117)</f>
        <v>0</v>
      </c>
      <c r="AR91" s="191" t="s">
        <v>73</v>
      </c>
      <c r="AT91" s="192" t="s">
        <v>67</v>
      </c>
      <c r="AU91" s="192" t="s">
        <v>73</v>
      </c>
      <c r="AY91" s="191" t="s">
        <v>113</v>
      </c>
      <c r="BK91" s="193">
        <f>SUM(BK92:BK117)</f>
        <v>0</v>
      </c>
    </row>
    <row r="92" spans="2:65" s="26" customFormat="1" ht="16.5" customHeight="1">
      <c r="B92" s="27"/>
      <c r="C92" s="196" t="s">
        <v>73</v>
      </c>
      <c r="D92" s="196" t="s">
        <v>115</v>
      </c>
      <c r="E92" s="197" t="s">
        <v>116</v>
      </c>
      <c r="F92" s="198" t="s">
        <v>117</v>
      </c>
      <c r="G92" s="199" t="s">
        <v>118</v>
      </c>
      <c r="H92" s="200">
        <v>15</v>
      </c>
      <c r="I92" s="201"/>
      <c r="J92" s="202">
        <f>ROUND(I92*H92,2)</f>
        <v>0</v>
      </c>
      <c r="K92" s="198"/>
      <c r="L92" s="32"/>
      <c r="M92" s="203"/>
      <c r="N92" s="204" t="s">
        <v>39</v>
      </c>
      <c r="O92" s="65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AR92" s="4" t="s">
        <v>119</v>
      </c>
      <c r="AT92" s="4" t="s">
        <v>115</v>
      </c>
      <c r="AU92" s="4" t="s">
        <v>75</v>
      </c>
      <c r="AY92" s="4" t="s">
        <v>113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4" t="s">
        <v>73</v>
      </c>
      <c r="BK92" s="207">
        <f>ROUND(I92*H92,2)</f>
        <v>0</v>
      </c>
      <c r="BL92" s="4" t="s">
        <v>119</v>
      </c>
      <c r="BM92" s="4" t="s">
        <v>120</v>
      </c>
    </row>
    <row r="93" spans="2:47" s="26" customFormat="1" ht="12.75">
      <c r="B93" s="27"/>
      <c r="C93" s="28"/>
      <c r="D93" s="208" t="s">
        <v>121</v>
      </c>
      <c r="E93" s="28"/>
      <c r="F93" s="209" t="s">
        <v>117</v>
      </c>
      <c r="G93" s="28"/>
      <c r="H93" s="28"/>
      <c r="I93" s="112"/>
      <c r="J93" s="28"/>
      <c r="K93" s="28"/>
      <c r="L93" s="32"/>
      <c r="M93" s="210"/>
      <c r="N93" s="65"/>
      <c r="O93" s="65"/>
      <c r="P93" s="65"/>
      <c r="Q93" s="65"/>
      <c r="R93" s="65"/>
      <c r="S93" s="65"/>
      <c r="T93" s="66"/>
      <c r="AT93" s="4" t="s">
        <v>121</v>
      </c>
      <c r="AU93" s="4" t="s">
        <v>75</v>
      </c>
    </row>
    <row r="94" spans="2:65" s="26" customFormat="1" ht="16.5" customHeight="1">
      <c r="B94" s="27"/>
      <c r="C94" s="196" t="s">
        <v>75</v>
      </c>
      <c r="D94" s="196" t="s">
        <v>115</v>
      </c>
      <c r="E94" s="197" t="s">
        <v>122</v>
      </c>
      <c r="F94" s="198" t="s">
        <v>123</v>
      </c>
      <c r="G94" s="199" t="s">
        <v>124</v>
      </c>
      <c r="H94" s="200">
        <v>1.584</v>
      </c>
      <c r="I94" s="201"/>
      <c r="J94" s="202">
        <f>ROUND(I94*H94,2)</f>
        <v>0</v>
      </c>
      <c r="K94" s="198" t="s">
        <v>125</v>
      </c>
      <c r="L94" s="32"/>
      <c r="M94" s="203"/>
      <c r="N94" s="204" t="s">
        <v>39</v>
      </c>
      <c r="O94" s="65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4" t="s">
        <v>119</v>
      </c>
      <c r="AT94" s="4" t="s">
        <v>115</v>
      </c>
      <c r="AU94" s="4" t="s">
        <v>75</v>
      </c>
      <c r="AY94" s="4" t="s">
        <v>113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4" t="s">
        <v>73</v>
      </c>
      <c r="BK94" s="207">
        <f>ROUND(I94*H94,2)</f>
        <v>0</v>
      </c>
      <c r="BL94" s="4" t="s">
        <v>119</v>
      </c>
      <c r="BM94" s="4" t="s">
        <v>126</v>
      </c>
    </row>
    <row r="95" spans="2:47" s="26" customFormat="1" ht="12.75">
      <c r="B95" s="27"/>
      <c r="C95" s="28"/>
      <c r="D95" s="208" t="s">
        <v>121</v>
      </c>
      <c r="E95" s="28"/>
      <c r="F95" s="209" t="s">
        <v>127</v>
      </c>
      <c r="G95" s="28"/>
      <c r="H95" s="28"/>
      <c r="I95" s="112"/>
      <c r="J95" s="28"/>
      <c r="K95" s="28"/>
      <c r="L95" s="32"/>
      <c r="M95" s="210"/>
      <c r="N95" s="65"/>
      <c r="O95" s="65"/>
      <c r="P95" s="65"/>
      <c r="Q95" s="65"/>
      <c r="R95" s="65"/>
      <c r="S95" s="65"/>
      <c r="T95" s="66"/>
      <c r="AT95" s="4" t="s">
        <v>121</v>
      </c>
      <c r="AU95" s="4" t="s">
        <v>75</v>
      </c>
    </row>
    <row r="96" spans="2:51" s="211" customFormat="1" ht="12.75">
      <c r="B96" s="212"/>
      <c r="C96" s="213"/>
      <c r="D96" s="208" t="s">
        <v>128</v>
      </c>
      <c r="E96" s="214"/>
      <c r="F96" s="215" t="s">
        <v>129</v>
      </c>
      <c r="G96" s="213"/>
      <c r="H96" s="216">
        <v>1.584</v>
      </c>
      <c r="I96" s="217"/>
      <c r="J96" s="213"/>
      <c r="K96" s="213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128</v>
      </c>
      <c r="AU96" s="222" t="s">
        <v>75</v>
      </c>
      <c r="AV96" s="211" t="s">
        <v>75</v>
      </c>
      <c r="AW96" s="211" t="s">
        <v>30</v>
      </c>
      <c r="AX96" s="211" t="s">
        <v>73</v>
      </c>
      <c r="AY96" s="222" t="s">
        <v>113</v>
      </c>
    </row>
    <row r="97" spans="2:65" s="26" customFormat="1" ht="16.5" customHeight="1">
      <c r="B97" s="27"/>
      <c r="C97" s="196" t="s">
        <v>130</v>
      </c>
      <c r="D97" s="196" t="s">
        <v>115</v>
      </c>
      <c r="E97" s="197" t="s">
        <v>131</v>
      </c>
      <c r="F97" s="198" t="s">
        <v>132</v>
      </c>
      <c r="G97" s="199" t="s">
        <v>124</v>
      </c>
      <c r="H97" s="200">
        <v>1.584</v>
      </c>
      <c r="I97" s="201"/>
      <c r="J97" s="202">
        <f>ROUND(I97*H97,2)</f>
        <v>0</v>
      </c>
      <c r="K97" s="198" t="s">
        <v>125</v>
      </c>
      <c r="L97" s="32"/>
      <c r="M97" s="203"/>
      <c r="N97" s="204" t="s">
        <v>39</v>
      </c>
      <c r="O97" s="65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4" t="s">
        <v>119</v>
      </c>
      <c r="AT97" s="4" t="s">
        <v>115</v>
      </c>
      <c r="AU97" s="4" t="s">
        <v>75</v>
      </c>
      <c r="AY97" s="4" t="s">
        <v>113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4" t="s">
        <v>73</v>
      </c>
      <c r="BK97" s="207">
        <f>ROUND(I97*H97,2)</f>
        <v>0</v>
      </c>
      <c r="BL97" s="4" t="s">
        <v>119</v>
      </c>
      <c r="BM97" s="4" t="s">
        <v>133</v>
      </c>
    </row>
    <row r="98" spans="2:47" s="26" customFormat="1" ht="12.75">
      <c r="B98" s="27"/>
      <c r="C98" s="28"/>
      <c r="D98" s="208" t="s">
        <v>121</v>
      </c>
      <c r="E98" s="28"/>
      <c r="F98" s="209" t="s">
        <v>134</v>
      </c>
      <c r="G98" s="28"/>
      <c r="H98" s="28"/>
      <c r="I98" s="112"/>
      <c r="J98" s="28"/>
      <c r="K98" s="28"/>
      <c r="L98" s="32"/>
      <c r="M98" s="210"/>
      <c r="N98" s="65"/>
      <c r="O98" s="65"/>
      <c r="P98" s="65"/>
      <c r="Q98" s="65"/>
      <c r="R98" s="65"/>
      <c r="S98" s="65"/>
      <c r="T98" s="66"/>
      <c r="AT98" s="4" t="s">
        <v>121</v>
      </c>
      <c r="AU98" s="4" t="s">
        <v>75</v>
      </c>
    </row>
    <row r="99" spans="2:65" s="26" customFormat="1" ht="16.5" customHeight="1">
      <c r="B99" s="27"/>
      <c r="C99" s="196" t="s">
        <v>119</v>
      </c>
      <c r="D99" s="196" t="s">
        <v>115</v>
      </c>
      <c r="E99" s="197" t="s">
        <v>135</v>
      </c>
      <c r="F99" s="198" t="s">
        <v>136</v>
      </c>
      <c r="G99" s="199" t="s">
        <v>124</v>
      </c>
      <c r="H99" s="200">
        <v>0.634</v>
      </c>
      <c r="I99" s="201"/>
      <c r="J99" s="202">
        <f>ROUND(I99*H99,2)</f>
        <v>0</v>
      </c>
      <c r="K99" s="198" t="s">
        <v>125</v>
      </c>
      <c r="L99" s="32"/>
      <c r="M99" s="203"/>
      <c r="N99" s="204" t="s">
        <v>39</v>
      </c>
      <c r="O99" s="65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4" t="s">
        <v>119</v>
      </c>
      <c r="AT99" s="4" t="s">
        <v>115</v>
      </c>
      <c r="AU99" s="4" t="s">
        <v>75</v>
      </c>
      <c r="AY99" s="4" t="s">
        <v>113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4" t="s">
        <v>73</v>
      </c>
      <c r="BK99" s="207">
        <f>ROUND(I99*H99,2)</f>
        <v>0</v>
      </c>
      <c r="BL99" s="4" t="s">
        <v>119</v>
      </c>
      <c r="BM99" s="4" t="s">
        <v>137</v>
      </c>
    </row>
    <row r="100" spans="2:47" s="26" customFormat="1" ht="12.75">
      <c r="B100" s="27"/>
      <c r="C100" s="28"/>
      <c r="D100" s="208" t="s">
        <v>121</v>
      </c>
      <c r="E100" s="28"/>
      <c r="F100" s="209" t="s">
        <v>138</v>
      </c>
      <c r="G100" s="28"/>
      <c r="H100" s="28"/>
      <c r="I100" s="112"/>
      <c r="J100" s="28"/>
      <c r="K100" s="28"/>
      <c r="L100" s="32"/>
      <c r="M100" s="210"/>
      <c r="N100" s="65"/>
      <c r="O100" s="65"/>
      <c r="P100" s="65"/>
      <c r="Q100" s="65"/>
      <c r="R100" s="65"/>
      <c r="S100" s="65"/>
      <c r="T100" s="66"/>
      <c r="AT100" s="4" t="s">
        <v>121</v>
      </c>
      <c r="AU100" s="4" t="s">
        <v>75</v>
      </c>
    </row>
    <row r="101" spans="2:51" s="211" customFormat="1" ht="12.75">
      <c r="B101" s="212"/>
      <c r="C101" s="213"/>
      <c r="D101" s="208" t="s">
        <v>128</v>
      </c>
      <c r="E101" s="214"/>
      <c r="F101" s="215" t="s">
        <v>139</v>
      </c>
      <c r="G101" s="213"/>
      <c r="H101" s="216">
        <v>0.634</v>
      </c>
      <c r="I101" s="217"/>
      <c r="J101" s="213"/>
      <c r="K101" s="213"/>
      <c r="L101" s="218"/>
      <c r="M101" s="219"/>
      <c r="N101" s="220"/>
      <c r="O101" s="220"/>
      <c r="P101" s="220"/>
      <c r="Q101" s="220"/>
      <c r="R101" s="220"/>
      <c r="S101" s="220"/>
      <c r="T101" s="221"/>
      <c r="AT101" s="222" t="s">
        <v>128</v>
      </c>
      <c r="AU101" s="222" t="s">
        <v>75</v>
      </c>
      <c r="AV101" s="211" t="s">
        <v>75</v>
      </c>
      <c r="AW101" s="211" t="s">
        <v>30</v>
      </c>
      <c r="AX101" s="211" t="s">
        <v>73</v>
      </c>
      <c r="AY101" s="222" t="s">
        <v>113</v>
      </c>
    </row>
    <row r="102" spans="2:65" s="26" customFormat="1" ht="16.5" customHeight="1">
      <c r="B102" s="27"/>
      <c r="C102" s="196" t="s">
        <v>140</v>
      </c>
      <c r="D102" s="196" t="s">
        <v>115</v>
      </c>
      <c r="E102" s="197" t="s">
        <v>141</v>
      </c>
      <c r="F102" s="198" t="s">
        <v>142</v>
      </c>
      <c r="G102" s="199" t="s">
        <v>124</v>
      </c>
      <c r="H102" s="200">
        <v>0.634</v>
      </c>
      <c r="I102" s="201"/>
      <c r="J102" s="202">
        <f>ROUND(I102*H102,2)</f>
        <v>0</v>
      </c>
      <c r="K102" s="198" t="s">
        <v>125</v>
      </c>
      <c r="L102" s="32"/>
      <c r="M102" s="203"/>
      <c r="N102" s="204" t="s">
        <v>39</v>
      </c>
      <c r="O102" s="65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4" t="s">
        <v>119</v>
      </c>
      <c r="AT102" s="4" t="s">
        <v>115</v>
      </c>
      <c r="AU102" s="4" t="s">
        <v>75</v>
      </c>
      <c r="AY102" s="4" t="s">
        <v>113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4" t="s">
        <v>73</v>
      </c>
      <c r="BK102" s="207">
        <f>ROUND(I102*H102,2)</f>
        <v>0</v>
      </c>
      <c r="BL102" s="4" t="s">
        <v>119</v>
      </c>
      <c r="BM102" s="4" t="s">
        <v>143</v>
      </c>
    </row>
    <row r="103" spans="2:47" s="26" customFormat="1" ht="12.75">
      <c r="B103" s="27"/>
      <c r="C103" s="28"/>
      <c r="D103" s="208" t="s">
        <v>121</v>
      </c>
      <c r="E103" s="28"/>
      <c r="F103" s="209" t="s">
        <v>144</v>
      </c>
      <c r="G103" s="28"/>
      <c r="H103" s="28"/>
      <c r="I103" s="112"/>
      <c r="J103" s="28"/>
      <c r="K103" s="28"/>
      <c r="L103" s="32"/>
      <c r="M103" s="210"/>
      <c r="N103" s="65"/>
      <c r="O103" s="65"/>
      <c r="P103" s="65"/>
      <c r="Q103" s="65"/>
      <c r="R103" s="65"/>
      <c r="S103" s="65"/>
      <c r="T103" s="66"/>
      <c r="AT103" s="4" t="s">
        <v>121</v>
      </c>
      <c r="AU103" s="4" t="s">
        <v>75</v>
      </c>
    </row>
    <row r="104" spans="2:65" s="26" customFormat="1" ht="16.5" customHeight="1">
      <c r="B104" s="27"/>
      <c r="C104" s="196" t="s">
        <v>145</v>
      </c>
      <c r="D104" s="196" t="s">
        <v>115</v>
      </c>
      <c r="E104" s="197" t="s">
        <v>146</v>
      </c>
      <c r="F104" s="198" t="s">
        <v>147</v>
      </c>
      <c r="G104" s="199" t="s">
        <v>124</v>
      </c>
      <c r="H104" s="200">
        <v>1.268</v>
      </c>
      <c r="I104" s="201"/>
      <c r="J104" s="202">
        <f>ROUND(I104*H104,2)</f>
        <v>0</v>
      </c>
      <c r="K104" s="198" t="s">
        <v>125</v>
      </c>
      <c r="L104" s="32"/>
      <c r="M104" s="203"/>
      <c r="N104" s="204" t="s">
        <v>39</v>
      </c>
      <c r="O104" s="65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4" t="s">
        <v>119</v>
      </c>
      <c r="AT104" s="4" t="s">
        <v>115</v>
      </c>
      <c r="AU104" s="4" t="s">
        <v>75</v>
      </c>
      <c r="AY104" s="4" t="s">
        <v>113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4" t="s">
        <v>73</v>
      </c>
      <c r="BK104" s="207">
        <f>ROUND(I104*H104,2)</f>
        <v>0</v>
      </c>
      <c r="BL104" s="4" t="s">
        <v>119</v>
      </c>
      <c r="BM104" s="4" t="s">
        <v>148</v>
      </c>
    </row>
    <row r="105" spans="2:47" s="26" customFormat="1" ht="12.75">
      <c r="B105" s="27"/>
      <c r="C105" s="28"/>
      <c r="D105" s="208" t="s">
        <v>121</v>
      </c>
      <c r="E105" s="28"/>
      <c r="F105" s="209" t="s">
        <v>149</v>
      </c>
      <c r="G105" s="28"/>
      <c r="H105" s="28"/>
      <c r="I105" s="112"/>
      <c r="J105" s="28"/>
      <c r="K105" s="28"/>
      <c r="L105" s="32"/>
      <c r="M105" s="210"/>
      <c r="N105" s="65"/>
      <c r="O105" s="65"/>
      <c r="P105" s="65"/>
      <c r="Q105" s="65"/>
      <c r="R105" s="65"/>
      <c r="S105" s="65"/>
      <c r="T105" s="66"/>
      <c r="AT105" s="4" t="s">
        <v>121</v>
      </c>
      <c r="AU105" s="4" t="s">
        <v>75</v>
      </c>
    </row>
    <row r="106" spans="2:51" s="211" customFormat="1" ht="12.75">
      <c r="B106" s="212"/>
      <c r="C106" s="213"/>
      <c r="D106" s="208" t="s">
        <v>128</v>
      </c>
      <c r="E106" s="214"/>
      <c r="F106" s="215" t="s">
        <v>150</v>
      </c>
      <c r="G106" s="213"/>
      <c r="H106" s="216">
        <v>1.268</v>
      </c>
      <c r="I106" s="217"/>
      <c r="J106" s="213"/>
      <c r="K106" s="213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128</v>
      </c>
      <c r="AU106" s="222" t="s">
        <v>75</v>
      </c>
      <c r="AV106" s="211" t="s">
        <v>75</v>
      </c>
      <c r="AW106" s="211" t="s">
        <v>30</v>
      </c>
      <c r="AX106" s="211" t="s">
        <v>73</v>
      </c>
      <c r="AY106" s="222" t="s">
        <v>113</v>
      </c>
    </row>
    <row r="107" spans="2:65" s="26" customFormat="1" ht="16.5" customHeight="1">
      <c r="B107" s="27"/>
      <c r="C107" s="196" t="s">
        <v>151</v>
      </c>
      <c r="D107" s="196" t="s">
        <v>115</v>
      </c>
      <c r="E107" s="197" t="s">
        <v>152</v>
      </c>
      <c r="F107" s="198" t="s">
        <v>153</v>
      </c>
      <c r="G107" s="199" t="s">
        <v>124</v>
      </c>
      <c r="H107" s="200">
        <v>0.634</v>
      </c>
      <c r="I107" s="201"/>
      <c r="J107" s="202">
        <f>ROUND(I107*H107,2)</f>
        <v>0</v>
      </c>
      <c r="K107" s="198" t="s">
        <v>125</v>
      </c>
      <c r="L107" s="32"/>
      <c r="M107" s="203"/>
      <c r="N107" s="204" t="s">
        <v>39</v>
      </c>
      <c r="O107" s="65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AR107" s="4" t="s">
        <v>119</v>
      </c>
      <c r="AT107" s="4" t="s">
        <v>115</v>
      </c>
      <c r="AU107" s="4" t="s">
        <v>75</v>
      </c>
      <c r="AY107" s="4" t="s">
        <v>113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4" t="s">
        <v>73</v>
      </c>
      <c r="BK107" s="207">
        <f>ROUND(I107*H107,2)</f>
        <v>0</v>
      </c>
      <c r="BL107" s="4" t="s">
        <v>119</v>
      </c>
      <c r="BM107" s="4" t="s">
        <v>154</v>
      </c>
    </row>
    <row r="108" spans="2:47" s="26" customFormat="1" ht="12.75">
      <c r="B108" s="27"/>
      <c r="C108" s="28"/>
      <c r="D108" s="208" t="s">
        <v>121</v>
      </c>
      <c r="E108" s="28"/>
      <c r="F108" s="209" t="s">
        <v>155</v>
      </c>
      <c r="G108" s="28"/>
      <c r="H108" s="28"/>
      <c r="I108" s="112"/>
      <c r="J108" s="28"/>
      <c r="K108" s="28"/>
      <c r="L108" s="32"/>
      <c r="M108" s="210"/>
      <c r="N108" s="65"/>
      <c r="O108" s="65"/>
      <c r="P108" s="65"/>
      <c r="Q108" s="65"/>
      <c r="R108" s="65"/>
      <c r="S108" s="65"/>
      <c r="T108" s="66"/>
      <c r="AT108" s="4" t="s">
        <v>121</v>
      </c>
      <c r="AU108" s="4" t="s">
        <v>75</v>
      </c>
    </row>
    <row r="109" spans="2:65" s="26" customFormat="1" ht="16.5" customHeight="1">
      <c r="B109" s="27"/>
      <c r="C109" s="196" t="s">
        <v>156</v>
      </c>
      <c r="D109" s="196" t="s">
        <v>115</v>
      </c>
      <c r="E109" s="197" t="s">
        <v>157</v>
      </c>
      <c r="F109" s="198" t="s">
        <v>158</v>
      </c>
      <c r="G109" s="199" t="s">
        <v>159</v>
      </c>
      <c r="H109" s="200">
        <v>1.268</v>
      </c>
      <c r="I109" s="201"/>
      <c r="J109" s="202">
        <f>ROUND(I109*H109,2)</f>
        <v>0</v>
      </c>
      <c r="K109" s="198" t="s">
        <v>125</v>
      </c>
      <c r="L109" s="32"/>
      <c r="M109" s="203"/>
      <c r="N109" s="204" t="s">
        <v>39</v>
      </c>
      <c r="O109" s="65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4" t="s">
        <v>119</v>
      </c>
      <c r="AT109" s="4" t="s">
        <v>115</v>
      </c>
      <c r="AU109" s="4" t="s">
        <v>75</v>
      </c>
      <c r="AY109" s="4" t="s">
        <v>113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4" t="s">
        <v>73</v>
      </c>
      <c r="BK109" s="207">
        <f>ROUND(I109*H109,2)</f>
        <v>0</v>
      </c>
      <c r="BL109" s="4" t="s">
        <v>119</v>
      </c>
      <c r="BM109" s="4" t="s">
        <v>160</v>
      </c>
    </row>
    <row r="110" spans="2:47" s="26" customFormat="1" ht="12.75">
      <c r="B110" s="27"/>
      <c r="C110" s="28"/>
      <c r="D110" s="208" t="s">
        <v>121</v>
      </c>
      <c r="E110" s="28"/>
      <c r="F110" s="209" t="s">
        <v>161</v>
      </c>
      <c r="G110" s="28"/>
      <c r="H110" s="28"/>
      <c r="I110" s="112"/>
      <c r="J110" s="28"/>
      <c r="K110" s="28"/>
      <c r="L110" s="32"/>
      <c r="M110" s="210"/>
      <c r="N110" s="65"/>
      <c r="O110" s="65"/>
      <c r="P110" s="65"/>
      <c r="Q110" s="65"/>
      <c r="R110" s="65"/>
      <c r="S110" s="65"/>
      <c r="T110" s="66"/>
      <c r="AT110" s="4" t="s">
        <v>121</v>
      </c>
      <c r="AU110" s="4" t="s">
        <v>75</v>
      </c>
    </row>
    <row r="111" spans="2:51" s="211" customFormat="1" ht="12.75">
      <c r="B111" s="212"/>
      <c r="C111" s="213"/>
      <c r="D111" s="208" t="s">
        <v>128</v>
      </c>
      <c r="E111" s="214"/>
      <c r="F111" s="215" t="s">
        <v>150</v>
      </c>
      <c r="G111" s="213"/>
      <c r="H111" s="216">
        <v>1.268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128</v>
      </c>
      <c r="AU111" s="222" t="s">
        <v>75</v>
      </c>
      <c r="AV111" s="211" t="s">
        <v>75</v>
      </c>
      <c r="AW111" s="211" t="s">
        <v>30</v>
      </c>
      <c r="AX111" s="211" t="s">
        <v>73</v>
      </c>
      <c r="AY111" s="222" t="s">
        <v>113</v>
      </c>
    </row>
    <row r="112" spans="2:65" s="26" customFormat="1" ht="16.5" customHeight="1">
      <c r="B112" s="27"/>
      <c r="C112" s="196" t="s">
        <v>162</v>
      </c>
      <c r="D112" s="196" t="s">
        <v>115</v>
      </c>
      <c r="E112" s="197" t="s">
        <v>163</v>
      </c>
      <c r="F112" s="198" t="s">
        <v>164</v>
      </c>
      <c r="G112" s="199" t="s">
        <v>124</v>
      </c>
      <c r="H112" s="200">
        <v>0.95</v>
      </c>
      <c r="I112" s="201"/>
      <c r="J112" s="202">
        <f>ROUND(I112*H112,2)</f>
        <v>0</v>
      </c>
      <c r="K112" s="198" t="s">
        <v>125</v>
      </c>
      <c r="L112" s="32"/>
      <c r="M112" s="203"/>
      <c r="N112" s="204" t="s">
        <v>39</v>
      </c>
      <c r="O112" s="65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4" t="s">
        <v>119</v>
      </c>
      <c r="AT112" s="4" t="s">
        <v>115</v>
      </c>
      <c r="AU112" s="4" t="s">
        <v>75</v>
      </c>
      <c r="AY112" s="4" t="s">
        <v>113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4" t="s">
        <v>73</v>
      </c>
      <c r="BK112" s="207">
        <f>ROUND(I112*H112,2)</f>
        <v>0</v>
      </c>
      <c r="BL112" s="4" t="s">
        <v>119</v>
      </c>
      <c r="BM112" s="4" t="s">
        <v>165</v>
      </c>
    </row>
    <row r="113" spans="2:47" s="26" customFormat="1" ht="12.75">
      <c r="B113" s="27"/>
      <c r="C113" s="28"/>
      <c r="D113" s="208" t="s">
        <v>121</v>
      </c>
      <c r="E113" s="28"/>
      <c r="F113" s="209" t="s">
        <v>166</v>
      </c>
      <c r="G113" s="28"/>
      <c r="H113" s="28"/>
      <c r="I113" s="112"/>
      <c r="J113" s="28"/>
      <c r="K113" s="28"/>
      <c r="L113" s="32"/>
      <c r="M113" s="210"/>
      <c r="N113" s="65"/>
      <c r="O113" s="65"/>
      <c r="P113" s="65"/>
      <c r="Q113" s="65"/>
      <c r="R113" s="65"/>
      <c r="S113" s="65"/>
      <c r="T113" s="66"/>
      <c r="AT113" s="4" t="s">
        <v>121</v>
      </c>
      <c r="AU113" s="4" t="s">
        <v>75</v>
      </c>
    </row>
    <row r="114" spans="2:51" s="211" customFormat="1" ht="12.75">
      <c r="B114" s="212"/>
      <c r="C114" s="213"/>
      <c r="D114" s="208" t="s">
        <v>128</v>
      </c>
      <c r="E114" s="214"/>
      <c r="F114" s="215" t="s">
        <v>167</v>
      </c>
      <c r="G114" s="213"/>
      <c r="H114" s="216">
        <v>1.584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128</v>
      </c>
      <c r="AU114" s="222" t="s">
        <v>75</v>
      </c>
      <c r="AV114" s="211" t="s">
        <v>75</v>
      </c>
      <c r="AW114" s="211" t="s">
        <v>30</v>
      </c>
      <c r="AX114" s="211" t="s">
        <v>68</v>
      </c>
      <c r="AY114" s="222" t="s">
        <v>113</v>
      </c>
    </row>
    <row r="115" spans="2:51" s="211" customFormat="1" ht="12.75">
      <c r="B115" s="212"/>
      <c r="C115" s="213"/>
      <c r="D115" s="208" t="s">
        <v>128</v>
      </c>
      <c r="E115" s="214"/>
      <c r="F115" s="215" t="s">
        <v>168</v>
      </c>
      <c r="G115" s="213"/>
      <c r="H115" s="216">
        <v>-0.14400000000000002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128</v>
      </c>
      <c r="AU115" s="222" t="s">
        <v>75</v>
      </c>
      <c r="AV115" s="211" t="s">
        <v>75</v>
      </c>
      <c r="AW115" s="211" t="s">
        <v>30</v>
      </c>
      <c r="AX115" s="211" t="s">
        <v>68</v>
      </c>
      <c r="AY115" s="222" t="s">
        <v>113</v>
      </c>
    </row>
    <row r="116" spans="2:51" s="211" customFormat="1" ht="12.75">
      <c r="B116" s="212"/>
      <c r="C116" s="213"/>
      <c r="D116" s="208" t="s">
        <v>128</v>
      </c>
      <c r="E116" s="214"/>
      <c r="F116" s="215" t="s">
        <v>169</v>
      </c>
      <c r="G116" s="213"/>
      <c r="H116" s="216">
        <v>-0.49</v>
      </c>
      <c r="I116" s="217"/>
      <c r="J116" s="213"/>
      <c r="K116" s="213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128</v>
      </c>
      <c r="AU116" s="222" t="s">
        <v>75</v>
      </c>
      <c r="AV116" s="211" t="s">
        <v>75</v>
      </c>
      <c r="AW116" s="211" t="s">
        <v>30</v>
      </c>
      <c r="AX116" s="211" t="s">
        <v>68</v>
      </c>
      <c r="AY116" s="222" t="s">
        <v>113</v>
      </c>
    </row>
    <row r="117" spans="2:51" s="223" customFormat="1" ht="12.75">
      <c r="B117" s="224"/>
      <c r="C117" s="225"/>
      <c r="D117" s="208" t="s">
        <v>128</v>
      </c>
      <c r="E117" s="226"/>
      <c r="F117" s="227" t="s">
        <v>170</v>
      </c>
      <c r="G117" s="225"/>
      <c r="H117" s="228">
        <v>0.95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128</v>
      </c>
      <c r="AU117" s="234" t="s">
        <v>75</v>
      </c>
      <c r="AV117" s="223" t="s">
        <v>119</v>
      </c>
      <c r="AW117" s="223" t="s">
        <v>30</v>
      </c>
      <c r="AX117" s="223" t="s">
        <v>73</v>
      </c>
      <c r="AY117" s="234" t="s">
        <v>113</v>
      </c>
    </row>
    <row r="118" spans="2:63" s="179" customFormat="1" ht="22.5" customHeight="1">
      <c r="B118" s="180"/>
      <c r="C118" s="181"/>
      <c r="D118" s="182" t="s">
        <v>67</v>
      </c>
      <c r="E118" s="194" t="s">
        <v>75</v>
      </c>
      <c r="F118" s="194" t="s">
        <v>171</v>
      </c>
      <c r="G118" s="181"/>
      <c r="H118" s="181"/>
      <c r="I118" s="184"/>
      <c r="J118" s="195">
        <f>BK118</f>
        <v>0</v>
      </c>
      <c r="K118" s="181"/>
      <c r="L118" s="186"/>
      <c r="M118" s="187"/>
      <c r="N118" s="188"/>
      <c r="O118" s="188"/>
      <c r="P118" s="189">
        <f>SUM(P119:P129)</f>
        <v>0</v>
      </c>
      <c r="Q118" s="188"/>
      <c r="R118" s="189">
        <f>SUM(R119:R129)</f>
        <v>1.4314305999999997</v>
      </c>
      <c r="S118" s="188"/>
      <c r="T118" s="190">
        <f>SUM(T119:T129)</f>
        <v>0</v>
      </c>
      <c r="AR118" s="191" t="s">
        <v>73</v>
      </c>
      <c r="AT118" s="192" t="s">
        <v>67</v>
      </c>
      <c r="AU118" s="192" t="s">
        <v>73</v>
      </c>
      <c r="AY118" s="191" t="s">
        <v>113</v>
      </c>
      <c r="BK118" s="193">
        <f>SUM(BK119:BK129)</f>
        <v>0</v>
      </c>
    </row>
    <row r="119" spans="2:65" s="26" customFormat="1" ht="16.5" customHeight="1">
      <c r="B119" s="27"/>
      <c r="C119" s="196" t="s">
        <v>172</v>
      </c>
      <c r="D119" s="196" t="s">
        <v>115</v>
      </c>
      <c r="E119" s="197" t="s">
        <v>173</v>
      </c>
      <c r="F119" s="198" t="s">
        <v>174</v>
      </c>
      <c r="G119" s="199" t="s">
        <v>124</v>
      </c>
      <c r="H119" s="200">
        <v>0.14400000000000002</v>
      </c>
      <c r="I119" s="201"/>
      <c r="J119" s="202">
        <f>ROUND(I119*H119,2)</f>
        <v>0</v>
      </c>
      <c r="K119" s="198" t="s">
        <v>125</v>
      </c>
      <c r="L119" s="32"/>
      <c r="M119" s="203"/>
      <c r="N119" s="204" t="s">
        <v>39</v>
      </c>
      <c r="O119" s="65"/>
      <c r="P119" s="205">
        <f>O119*H119</f>
        <v>0</v>
      </c>
      <c r="Q119" s="205">
        <v>2.16</v>
      </c>
      <c r="R119" s="205">
        <f>Q119*H119</f>
        <v>0.31104000000000004</v>
      </c>
      <c r="S119" s="205">
        <v>0</v>
      </c>
      <c r="T119" s="206">
        <f>S119*H119</f>
        <v>0</v>
      </c>
      <c r="AR119" s="4" t="s">
        <v>119</v>
      </c>
      <c r="AT119" s="4" t="s">
        <v>115</v>
      </c>
      <c r="AU119" s="4" t="s">
        <v>75</v>
      </c>
      <c r="AY119" s="4" t="s">
        <v>113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4" t="s">
        <v>73</v>
      </c>
      <c r="BK119" s="207">
        <f>ROUND(I119*H119,2)</f>
        <v>0</v>
      </c>
      <c r="BL119" s="4" t="s">
        <v>119</v>
      </c>
      <c r="BM119" s="4" t="s">
        <v>175</v>
      </c>
    </row>
    <row r="120" spans="2:47" s="26" customFormat="1" ht="12.75">
      <c r="B120" s="27"/>
      <c r="C120" s="28"/>
      <c r="D120" s="208" t="s">
        <v>121</v>
      </c>
      <c r="E120" s="28"/>
      <c r="F120" s="209" t="s">
        <v>176</v>
      </c>
      <c r="G120" s="28"/>
      <c r="H120" s="28"/>
      <c r="I120" s="112"/>
      <c r="J120" s="28"/>
      <c r="K120" s="28"/>
      <c r="L120" s="32"/>
      <c r="M120" s="210"/>
      <c r="N120" s="65"/>
      <c r="O120" s="65"/>
      <c r="P120" s="65"/>
      <c r="Q120" s="65"/>
      <c r="R120" s="65"/>
      <c r="S120" s="65"/>
      <c r="T120" s="66"/>
      <c r="AT120" s="4" t="s">
        <v>121</v>
      </c>
      <c r="AU120" s="4" t="s">
        <v>75</v>
      </c>
    </row>
    <row r="121" spans="2:51" s="211" customFormat="1" ht="12.75">
      <c r="B121" s="212"/>
      <c r="C121" s="213"/>
      <c r="D121" s="208" t="s">
        <v>128</v>
      </c>
      <c r="E121" s="214"/>
      <c r="F121" s="215" t="s">
        <v>177</v>
      </c>
      <c r="G121" s="213"/>
      <c r="H121" s="216">
        <v>0.14400000000000002</v>
      </c>
      <c r="I121" s="217"/>
      <c r="J121" s="213"/>
      <c r="K121" s="213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128</v>
      </c>
      <c r="AU121" s="222" t="s">
        <v>75</v>
      </c>
      <c r="AV121" s="211" t="s">
        <v>75</v>
      </c>
      <c r="AW121" s="211" t="s">
        <v>30</v>
      </c>
      <c r="AX121" s="211" t="s">
        <v>73</v>
      </c>
      <c r="AY121" s="222" t="s">
        <v>113</v>
      </c>
    </row>
    <row r="122" spans="2:65" s="26" customFormat="1" ht="16.5" customHeight="1">
      <c r="B122" s="27"/>
      <c r="C122" s="196" t="s">
        <v>178</v>
      </c>
      <c r="D122" s="196" t="s">
        <v>115</v>
      </c>
      <c r="E122" s="197" t="s">
        <v>179</v>
      </c>
      <c r="F122" s="198" t="s">
        <v>180</v>
      </c>
      <c r="G122" s="199" t="s">
        <v>124</v>
      </c>
      <c r="H122" s="200">
        <v>0.49</v>
      </c>
      <c r="I122" s="201"/>
      <c r="J122" s="202">
        <f>ROUND(I122*H122,2)</f>
        <v>0</v>
      </c>
      <c r="K122" s="198" t="s">
        <v>125</v>
      </c>
      <c r="L122" s="32"/>
      <c r="M122" s="203"/>
      <c r="N122" s="204" t="s">
        <v>39</v>
      </c>
      <c r="O122" s="65"/>
      <c r="P122" s="205">
        <f>O122*H122</f>
        <v>0</v>
      </c>
      <c r="Q122" s="205">
        <v>2.25634</v>
      </c>
      <c r="R122" s="205">
        <f>Q122*H122</f>
        <v>1.1056065999999998</v>
      </c>
      <c r="S122" s="205">
        <v>0</v>
      </c>
      <c r="T122" s="206">
        <f>S122*H122</f>
        <v>0</v>
      </c>
      <c r="AR122" s="4" t="s">
        <v>119</v>
      </c>
      <c r="AT122" s="4" t="s">
        <v>115</v>
      </c>
      <c r="AU122" s="4" t="s">
        <v>75</v>
      </c>
      <c r="AY122" s="4" t="s">
        <v>113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4" t="s">
        <v>73</v>
      </c>
      <c r="BK122" s="207">
        <f>ROUND(I122*H122,2)</f>
        <v>0</v>
      </c>
      <c r="BL122" s="4" t="s">
        <v>119</v>
      </c>
      <c r="BM122" s="4" t="s">
        <v>181</v>
      </c>
    </row>
    <row r="123" spans="2:47" s="26" customFormat="1" ht="12.75">
      <c r="B123" s="27"/>
      <c r="C123" s="28"/>
      <c r="D123" s="208" t="s">
        <v>121</v>
      </c>
      <c r="E123" s="28"/>
      <c r="F123" s="209" t="s">
        <v>182</v>
      </c>
      <c r="G123" s="28"/>
      <c r="H123" s="28"/>
      <c r="I123" s="112"/>
      <c r="J123" s="28"/>
      <c r="K123" s="28"/>
      <c r="L123" s="32"/>
      <c r="M123" s="210"/>
      <c r="N123" s="65"/>
      <c r="O123" s="65"/>
      <c r="P123" s="65"/>
      <c r="Q123" s="65"/>
      <c r="R123" s="65"/>
      <c r="S123" s="65"/>
      <c r="T123" s="66"/>
      <c r="AT123" s="4" t="s">
        <v>121</v>
      </c>
      <c r="AU123" s="4" t="s">
        <v>75</v>
      </c>
    </row>
    <row r="124" spans="2:51" s="211" customFormat="1" ht="12.75">
      <c r="B124" s="212"/>
      <c r="C124" s="213"/>
      <c r="D124" s="208" t="s">
        <v>128</v>
      </c>
      <c r="E124" s="214"/>
      <c r="F124" s="215" t="s">
        <v>183</v>
      </c>
      <c r="G124" s="213"/>
      <c r="H124" s="216">
        <v>0.49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128</v>
      </c>
      <c r="AU124" s="222" t="s">
        <v>75</v>
      </c>
      <c r="AV124" s="211" t="s">
        <v>75</v>
      </c>
      <c r="AW124" s="211" t="s">
        <v>30</v>
      </c>
      <c r="AX124" s="211" t="s">
        <v>73</v>
      </c>
      <c r="AY124" s="222" t="s">
        <v>113</v>
      </c>
    </row>
    <row r="125" spans="2:65" s="26" customFormat="1" ht="16.5" customHeight="1">
      <c r="B125" s="27"/>
      <c r="C125" s="196" t="s">
        <v>184</v>
      </c>
      <c r="D125" s="196" t="s">
        <v>115</v>
      </c>
      <c r="E125" s="197" t="s">
        <v>185</v>
      </c>
      <c r="F125" s="198" t="s">
        <v>186</v>
      </c>
      <c r="G125" s="199" t="s">
        <v>118</v>
      </c>
      <c r="H125" s="200">
        <v>5.6</v>
      </c>
      <c r="I125" s="201"/>
      <c r="J125" s="202">
        <f>ROUND(I125*H125,2)</f>
        <v>0</v>
      </c>
      <c r="K125" s="198" t="s">
        <v>125</v>
      </c>
      <c r="L125" s="32"/>
      <c r="M125" s="203"/>
      <c r="N125" s="204" t="s">
        <v>39</v>
      </c>
      <c r="O125" s="65"/>
      <c r="P125" s="205">
        <f>O125*H125</f>
        <v>0</v>
      </c>
      <c r="Q125" s="205">
        <v>0.00264</v>
      </c>
      <c r="R125" s="205">
        <f>Q125*H125</f>
        <v>0.014783999999999999</v>
      </c>
      <c r="S125" s="205">
        <v>0</v>
      </c>
      <c r="T125" s="206">
        <f>S125*H125</f>
        <v>0</v>
      </c>
      <c r="AR125" s="4" t="s">
        <v>119</v>
      </c>
      <c r="AT125" s="4" t="s">
        <v>115</v>
      </c>
      <c r="AU125" s="4" t="s">
        <v>75</v>
      </c>
      <c r="AY125" s="4" t="s">
        <v>113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4" t="s">
        <v>73</v>
      </c>
      <c r="BK125" s="207">
        <f>ROUND(I125*H125,2)</f>
        <v>0</v>
      </c>
      <c r="BL125" s="4" t="s">
        <v>119</v>
      </c>
      <c r="BM125" s="4" t="s">
        <v>187</v>
      </c>
    </row>
    <row r="126" spans="2:47" s="26" customFormat="1" ht="12.75">
      <c r="B126" s="27"/>
      <c r="C126" s="28"/>
      <c r="D126" s="208" t="s">
        <v>121</v>
      </c>
      <c r="E126" s="28"/>
      <c r="F126" s="209" t="s">
        <v>188</v>
      </c>
      <c r="G126" s="28"/>
      <c r="H126" s="28"/>
      <c r="I126" s="112"/>
      <c r="J126" s="28"/>
      <c r="K126" s="28"/>
      <c r="L126" s="32"/>
      <c r="M126" s="210"/>
      <c r="N126" s="65"/>
      <c r="O126" s="65"/>
      <c r="P126" s="65"/>
      <c r="Q126" s="65"/>
      <c r="R126" s="65"/>
      <c r="S126" s="65"/>
      <c r="T126" s="66"/>
      <c r="AT126" s="4" t="s">
        <v>121</v>
      </c>
      <c r="AU126" s="4" t="s">
        <v>75</v>
      </c>
    </row>
    <row r="127" spans="2:51" s="211" customFormat="1" ht="12.75">
      <c r="B127" s="212"/>
      <c r="C127" s="213"/>
      <c r="D127" s="208" t="s">
        <v>128</v>
      </c>
      <c r="E127" s="214"/>
      <c r="F127" s="215" t="s">
        <v>189</v>
      </c>
      <c r="G127" s="213"/>
      <c r="H127" s="216">
        <v>5.6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128</v>
      </c>
      <c r="AU127" s="222" t="s">
        <v>75</v>
      </c>
      <c r="AV127" s="211" t="s">
        <v>75</v>
      </c>
      <c r="AW127" s="211" t="s">
        <v>30</v>
      </c>
      <c r="AX127" s="211" t="s">
        <v>73</v>
      </c>
      <c r="AY127" s="222" t="s">
        <v>113</v>
      </c>
    </row>
    <row r="128" spans="2:65" s="26" customFormat="1" ht="16.5" customHeight="1">
      <c r="B128" s="27"/>
      <c r="C128" s="196" t="s">
        <v>190</v>
      </c>
      <c r="D128" s="196" t="s">
        <v>115</v>
      </c>
      <c r="E128" s="197" t="s">
        <v>191</v>
      </c>
      <c r="F128" s="198" t="s">
        <v>192</v>
      </c>
      <c r="G128" s="199" t="s">
        <v>118</v>
      </c>
      <c r="H128" s="200">
        <v>5.6</v>
      </c>
      <c r="I128" s="201"/>
      <c r="J128" s="202">
        <f>ROUND(I128*H128,2)</f>
        <v>0</v>
      </c>
      <c r="K128" s="198" t="s">
        <v>125</v>
      </c>
      <c r="L128" s="32"/>
      <c r="M128" s="203"/>
      <c r="N128" s="204" t="s">
        <v>39</v>
      </c>
      <c r="O128" s="65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4" t="s">
        <v>119</v>
      </c>
      <c r="AT128" s="4" t="s">
        <v>115</v>
      </c>
      <c r="AU128" s="4" t="s">
        <v>75</v>
      </c>
      <c r="AY128" s="4" t="s">
        <v>113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4" t="s">
        <v>73</v>
      </c>
      <c r="BK128" s="207">
        <f>ROUND(I128*H128,2)</f>
        <v>0</v>
      </c>
      <c r="BL128" s="4" t="s">
        <v>119</v>
      </c>
      <c r="BM128" s="4" t="s">
        <v>193</v>
      </c>
    </row>
    <row r="129" spans="2:47" s="26" customFormat="1" ht="12.75">
      <c r="B129" s="27"/>
      <c r="C129" s="28"/>
      <c r="D129" s="208" t="s">
        <v>121</v>
      </c>
      <c r="E129" s="28"/>
      <c r="F129" s="209" t="s">
        <v>194</v>
      </c>
      <c r="G129" s="28"/>
      <c r="H129" s="28"/>
      <c r="I129" s="112"/>
      <c r="J129" s="28"/>
      <c r="K129" s="28"/>
      <c r="L129" s="32"/>
      <c r="M129" s="210"/>
      <c r="N129" s="65"/>
      <c r="O129" s="65"/>
      <c r="P129" s="65"/>
      <c r="Q129" s="65"/>
      <c r="R129" s="65"/>
      <c r="S129" s="65"/>
      <c r="T129" s="66"/>
      <c r="AT129" s="4" t="s">
        <v>121</v>
      </c>
      <c r="AU129" s="4" t="s">
        <v>75</v>
      </c>
    </row>
    <row r="130" spans="2:63" s="179" customFormat="1" ht="22.5" customHeight="1">
      <c r="B130" s="180"/>
      <c r="C130" s="181"/>
      <c r="D130" s="182" t="s">
        <v>67</v>
      </c>
      <c r="E130" s="194" t="s">
        <v>130</v>
      </c>
      <c r="F130" s="194" t="s">
        <v>195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SUM(P131:P132)</f>
        <v>0</v>
      </c>
      <c r="Q130" s="188"/>
      <c r="R130" s="189">
        <f>SUM(R131:R132)</f>
        <v>0</v>
      </c>
      <c r="S130" s="188"/>
      <c r="T130" s="190">
        <f>SUM(T131:T132)</f>
        <v>0</v>
      </c>
      <c r="AR130" s="191" t="s">
        <v>73</v>
      </c>
      <c r="AT130" s="192" t="s">
        <v>67</v>
      </c>
      <c r="AU130" s="192" t="s">
        <v>73</v>
      </c>
      <c r="AY130" s="191" t="s">
        <v>113</v>
      </c>
      <c r="BK130" s="193">
        <f>SUM(BK131:BK132)</f>
        <v>0</v>
      </c>
    </row>
    <row r="131" spans="2:65" s="26" customFormat="1" ht="16.5" customHeight="1">
      <c r="B131" s="27"/>
      <c r="C131" s="196" t="s">
        <v>196</v>
      </c>
      <c r="D131" s="196" t="s">
        <v>115</v>
      </c>
      <c r="E131" s="197" t="s">
        <v>197</v>
      </c>
      <c r="F131" s="198" t="s">
        <v>198</v>
      </c>
      <c r="G131" s="199" t="s">
        <v>118</v>
      </c>
      <c r="H131" s="200">
        <v>1</v>
      </c>
      <c r="I131" s="201"/>
      <c r="J131" s="202">
        <f>ROUND(I131*H131,2)</f>
        <v>0</v>
      </c>
      <c r="K131" s="198"/>
      <c r="L131" s="32"/>
      <c r="M131" s="203"/>
      <c r="N131" s="204" t="s">
        <v>39</v>
      </c>
      <c r="O131" s="65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AR131" s="4" t="s">
        <v>119</v>
      </c>
      <c r="AT131" s="4" t="s">
        <v>115</v>
      </c>
      <c r="AU131" s="4" t="s">
        <v>75</v>
      </c>
      <c r="AY131" s="4" t="s">
        <v>113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4" t="s">
        <v>73</v>
      </c>
      <c r="BK131" s="207">
        <f>ROUND(I131*H131,2)</f>
        <v>0</v>
      </c>
      <c r="BL131" s="4" t="s">
        <v>119</v>
      </c>
      <c r="BM131" s="4" t="s">
        <v>199</v>
      </c>
    </row>
    <row r="132" spans="2:47" s="26" customFormat="1" ht="12.75">
      <c r="B132" s="27"/>
      <c r="C132" s="28"/>
      <c r="D132" s="208" t="s">
        <v>121</v>
      </c>
      <c r="E132" s="28"/>
      <c r="F132" s="209" t="s">
        <v>198</v>
      </c>
      <c r="G132" s="28"/>
      <c r="H132" s="28"/>
      <c r="I132" s="112"/>
      <c r="J132" s="28"/>
      <c r="K132" s="28"/>
      <c r="L132" s="32"/>
      <c r="M132" s="210"/>
      <c r="N132" s="65"/>
      <c r="O132" s="65"/>
      <c r="P132" s="65"/>
      <c r="Q132" s="65"/>
      <c r="R132" s="65"/>
      <c r="S132" s="65"/>
      <c r="T132" s="66"/>
      <c r="AT132" s="4" t="s">
        <v>121</v>
      </c>
      <c r="AU132" s="4" t="s">
        <v>75</v>
      </c>
    </row>
    <row r="133" spans="2:63" s="179" customFormat="1" ht="22.5" customHeight="1">
      <c r="B133" s="180"/>
      <c r="C133" s="181"/>
      <c r="D133" s="182" t="s">
        <v>67</v>
      </c>
      <c r="E133" s="194" t="s">
        <v>145</v>
      </c>
      <c r="F133" s="194" t="s">
        <v>200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SUM(P134:P144)</f>
        <v>0</v>
      </c>
      <c r="Q133" s="188"/>
      <c r="R133" s="189">
        <f>SUM(R134:R144)</f>
        <v>0.4111290000000001</v>
      </c>
      <c r="S133" s="188"/>
      <c r="T133" s="190">
        <f>SUM(T134:T144)</f>
        <v>0</v>
      </c>
      <c r="AR133" s="191" t="s">
        <v>73</v>
      </c>
      <c r="AT133" s="192" t="s">
        <v>67</v>
      </c>
      <c r="AU133" s="192" t="s">
        <v>73</v>
      </c>
      <c r="AY133" s="191" t="s">
        <v>113</v>
      </c>
      <c r="BK133" s="193">
        <f>SUM(BK134:BK144)</f>
        <v>0</v>
      </c>
    </row>
    <row r="134" spans="2:65" s="26" customFormat="1" ht="16.5" customHeight="1">
      <c r="B134" s="27"/>
      <c r="C134" s="196" t="s">
        <v>7</v>
      </c>
      <c r="D134" s="196" t="s">
        <v>115</v>
      </c>
      <c r="E134" s="197" t="s">
        <v>201</v>
      </c>
      <c r="F134" s="198" t="s">
        <v>202</v>
      </c>
      <c r="G134" s="199" t="s">
        <v>118</v>
      </c>
      <c r="H134" s="200">
        <v>130</v>
      </c>
      <c r="I134" s="201"/>
      <c r="J134" s="202">
        <f>ROUND(I134*H134,2)</f>
        <v>0</v>
      </c>
      <c r="K134" s="198" t="s">
        <v>125</v>
      </c>
      <c r="L134" s="32"/>
      <c r="M134" s="203"/>
      <c r="N134" s="204" t="s">
        <v>39</v>
      </c>
      <c r="O134" s="65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AR134" s="4" t="s">
        <v>119</v>
      </c>
      <c r="AT134" s="4" t="s">
        <v>115</v>
      </c>
      <c r="AU134" s="4" t="s">
        <v>75</v>
      </c>
      <c r="AY134" s="4" t="s">
        <v>113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4" t="s">
        <v>73</v>
      </c>
      <c r="BK134" s="207">
        <f>ROUND(I134*H134,2)</f>
        <v>0</v>
      </c>
      <c r="BL134" s="4" t="s">
        <v>119</v>
      </c>
      <c r="BM134" s="4" t="s">
        <v>203</v>
      </c>
    </row>
    <row r="135" spans="2:47" s="26" customFormat="1" ht="12.75">
      <c r="B135" s="27"/>
      <c r="C135" s="28"/>
      <c r="D135" s="208" t="s">
        <v>121</v>
      </c>
      <c r="E135" s="28"/>
      <c r="F135" s="209" t="s">
        <v>204</v>
      </c>
      <c r="G135" s="28"/>
      <c r="H135" s="28"/>
      <c r="I135" s="112"/>
      <c r="J135" s="28"/>
      <c r="K135" s="28"/>
      <c r="L135" s="32"/>
      <c r="M135" s="210"/>
      <c r="N135" s="65"/>
      <c r="O135" s="65"/>
      <c r="P135" s="65"/>
      <c r="Q135" s="65"/>
      <c r="R135" s="65"/>
      <c r="S135" s="65"/>
      <c r="T135" s="66"/>
      <c r="AT135" s="4" t="s">
        <v>121</v>
      </c>
      <c r="AU135" s="4" t="s">
        <v>75</v>
      </c>
    </row>
    <row r="136" spans="2:65" s="26" customFormat="1" ht="16.5" customHeight="1">
      <c r="B136" s="27"/>
      <c r="C136" s="196" t="s">
        <v>205</v>
      </c>
      <c r="D136" s="196" t="s">
        <v>115</v>
      </c>
      <c r="E136" s="197" t="s">
        <v>206</v>
      </c>
      <c r="F136" s="198" t="s">
        <v>207</v>
      </c>
      <c r="G136" s="199" t="s">
        <v>118</v>
      </c>
      <c r="H136" s="200">
        <v>51</v>
      </c>
      <c r="I136" s="201"/>
      <c r="J136" s="202">
        <f>ROUND(I136*H136,2)</f>
        <v>0</v>
      </c>
      <c r="K136" s="198" t="s">
        <v>125</v>
      </c>
      <c r="L136" s="32"/>
      <c r="M136" s="203"/>
      <c r="N136" s="204" t="s">
        <v>39</v>
      </c>
      <c r="O136" s="65"/>
      <c r="P136" s="205">
        <f>O136*H136</f>
        <v>0</v>
      </c>
      <c r="Q136" s="205">
        <v>0.00438</v>
      </c>
      <c r="R136" s="205">
        <f>Q136*H136</f>
        <v>0.22338000000000002</v>
      </c>
      <c r="S136" s="205">
        <v>0</v>
      </c>
      <c r="T136" s="206">
        <f>S136*H136</f>
        <v>0</v>
      </c>
      <c r="AR136" s="4" t="s">
        <v>119</v>
      </c>
      <c r="AT136" s="4" t="s">
        <v>115</v>
      </c>
      <c r="AU136" s="4" t="s">
        <v>75</v>
      </c>
      <c r="AY136" s="4" t="s">
        <v>113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4" t="s">
        <v>73</v>
      </c>
      <c r="BK136" s="207">
        <f>ROUND(I136*H136,2)</f>
        <v>0</v>
      </c>
      <c r="BL136" s="4" t="s">
        <v>119</v>
      </c>
      <c r="BM136" s="4" t="s">
        <v>208</v>
      </c>
    </row>
    <row r="137" spans="2:47" s="26" customFormat="1" ht="12.75">
      <c r="B137" s="27"/>
      <c r="C137" s="28"/>
      <c r="D137" s="208" t="s">
        <v>121</v>
      </c>
      <c r="E137" s="28"/>
      <c r="F137" s="209" t="s">
        <v>209</v>
      </c>
      <c r="G137" s="28"/>
      <c r="H137" s="28"/>
      <c r="I137" s="112"/>
      <c r="J137" s="28"/>
      <c r="K137" s="28"/>
      <c r="L137" s="32"/>
      <c r="M137" s="210"/>
      <c r="N137" s="65"/>
      <c r="O137" s="65"/>
      <c r="P137" s="65"/>
      <c r="Q137" s="65"/>
      <c r="R137" s="65"/>
      <c r="S137" s="65"/>
      <c r="T137" s="66"/>
      <c r="AT137" s="4" t="s">
        <v>121</v>
      </c>
      <c r="AU137" s="4" t="s">
        <v>75</v>
      </c>
    </row>
    <row r="138" spans="2:65" s="26" customFormat="1" ht="16.5" customHeight="1">
      <c r="B138" s="27"/>
      <c r="C138" s="196" t="s">
        <v>210</v>
      </c>
      <c r="D138" s="196" t="s">
        <v>115</v>
      </c>
      <c r="E138" s="197" t="s">
        <v>211</v>
      </c>
      <c r="F138" s="198" t="s">
        <v>212</v>
      </c>
      <c r="G138" s="199" t="s">
        <v>213</v>
      </c>
      <c r="H138" s="200">
        <v>2</v>
      </c>
      <c r="I138" s="201"/>
      <c r="J138" s="202">
        <f>ROUND(I138*H138,2)</f>
        <v>0</v>
      </c>
      <c r="K138" s="198" t="s">
        <v>125</v>
      </c>
      <c r="L138" s="32"/>
      <c r="M138" s="203"/>
      <c r="N138" s="204" t="s">
        <v>39</v>
      </c>
      <c r="O138" s="65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AR138" s="4" t="s">
        <v>119</v>
      </c>
      <c r="AT138" s="4" t="s">
        <v>115</v>
      </c>
      <c r="AU138" s="4" t="s">
        <v>75</v>
      </c>
      <c r="AY138" s="4" t="s">
        <v>113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4" t="s">
        <v>73</v>
      </c>
      <c r="BK138" s="207">
        <f>ROUND(I138*H138,2)</f>
        <v>0</v>
      </c>
      <c r="BL138" s="4" t="s">
        <v>119</v>
      </c>
      <c r="BM138" s="4" t="s">
        <v>214</v>
      </c>
    </row>
    <row r="139" spans="2:47" s="26" customFormat="1" ht="12.75">
      <c r="B139" s="27"/>
      <c r="C139" s="28"/>
      <c r="D139" s="208" t="s">
        <v>121</v>
      </c>
      <c r="E139" s="28"/>
      <c r="F139" s="209" t="s">
        <v>215</v>
      </c>
      <c r="G139" s="28"/>
      <c r="H139" s="28"/>
      <c r="I139" s="112"/>
      <c r="J139" s="28"/>
      <c r="K139" s="28"/>
      <c r="L139" s="32"/>
      <c r="M139" s="210"/>
      <c r="N139" s="65"/>
      <c r="O139" s="65"/>
      <c r="P139" s="65"/>
      <c r="Q139" s="65"/>
      <c r="R139" s="65"/>
      <c r="S139" s="65"/>
      <c r="T139" s="66"/>
      <c r="AT139" s="4" t="s">
        <v>121</v>
      </c>
      <c r="AU139" s="4" t="s">
        <v>75</v>
      </c>
    </row>
    <row r="140" spans="2:65" s="26" customFormat="1" ht="16.5" customHeight="1">
      <c r="B140" s="27"/>
      <c r="C140" s="235" t="s">
        <v>216</v>
      </c>
      <c r="D140" s="235" t="s">
        <v>217</v>
      </c>
      <c r="E140" s="236" t="s">
        <v>218</v>
      </c>
      <c r="F140" s="237" t="s">
        <v>219</v>
      </c>
      <c r="G140" s="238" t="s">
        <v>213</v>
      </c>
      <c r="H140" s="239">
        <v>2.3</v>
      </c>
      <c r="I140" s="240"/>
      <c r="J140" s="241">
        <f>ROUND(I140*H140,2)</f>
        <v>0</v>
      </c>
      <c r="K140" s="237" t="s">
        <v>125</v>
      </c>
      <c r="L140" s="242"/>
      <c r="M140" s="243"/>
      <c r="N140" s="244" t="s">
        <v>39</v>
      </c>
      <c r="O140" s="65"/>
      <c r="P140" s="205">
        <f>O140*H140</f>
        <v>0</v>
      </c>
      <c r="Q140" s="205">
        <v>3.0000000000000004E-05</v>
      </c>
      <c r="R140" s="205">
        <f>Q140*H140</f>
        <v>6.900000000000001E-05</v>
      </c>
      <c r="S140" s="205">
        <v>0</v>
      </c>
      <c r="T140" s="206">
        <f>S140*H140</f>
        <v>0</v>
      </c>
      <c r="AR140" s="4" t="s">
        <v>156</v>
      </c>
      <c r="AT140" s="4" t="s">
        <v>217</v>
      </c>
      <c r="AU140" s="4" t="s">
        <v>75</v>
      </c>
      <c r="AY140" s="4" t="s">
        <v>113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4" t="s">
        <v>73</v>
      </c>
      <c r="BK140" s="207">
        <f>ROUND(I140*H140,2)</f>
        <v>0</v>
      </c>
      <c r="BL140" s="4" t="s">
        <v>119</v>
      </c>
      <c r="BM140" s="4" t="s">
        <v>220</v>
      </c>
    </row>
    <row r="141" spans="2:47" s="26" customFormat="1" ht="12.75">
      <c r="B141" s="27"/>
      <c r="C141" s="28"/>
      <c r="D141" s="208" t="s">
        <v>121</v>
      </c>
      <c r="E141" s="28"/>
      <c r="F141" s="209" t="s">
        <v>221</v>
      </c>
      <c r="G141" s="28"/>
      <c r="H141" s="28"/>
      <c r="I141" s="112"/>
      <c r="J141" s="28"/>
      <c r="K141" s="28"/>
      <c r="L141" s="32"/>
      <c r="M141" s="210"/>
      <c r="N141" s="65"/>
      <c r="O141" s="65"/>
      <c r="P141" s="65"/>
      <c r="Q141" s="65"/>
      <c r="R141" s="65"/>
      <c r="S141" s="65"/>
      <c r="T141" s="66"/>
      <c r="AT141" s="4" t="s">
        <v>121</v>
      </c>
      <c r="AU141" s="4" t="s">
        <v>75</v>
      </c>
    </row>
    <row r="142" spans="2:51" s="211" customFormat="1" ht="12.75">
      <c r="B142" s="212"/>
      <c r="C142" s="213"/>
      <c r="D142" s="208" t="s">
        <v>128</v>
      </c>
      <c r="E142" s="213"/>
      <c r="F142" s="215" t="s">
        <v>222</v>
      </c>
      <c r="G142" s="213"/>
      <c r="H142" s="216">
        <v>2.3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128</v>
      </c>
      <c r="AU142" s="222" t="s">
        <v>75</v>
      </c>
      <c r="AV142" s="211" t="s">
        <v>75</v>
      </c>
      <c r="AW142" s="211" t="s">
        <v>3</v>
      </c>
      <c r="AX142" s="211" t="s">
        <v>73</v>
      </c>
      <c r="AY142" s="222" t="s">
        <v>113</v>
      </c>
    </row>
    <row r="143" spans="2:65" s="26" customFormat="1" ht="16.5" customHeight="1">
      <c r="B143" s="27"/>
      <c r="C143" s="196" t="s">
        <v>223</v>
      </c>
      <c r="D143" s="196" t="s">
        <v>115</v>
      </c>
      <c r="E143" s="197" t="s">
        <v>224</v>
      </c>
      <c r="F143" s="198" t="s">
        <v>225</v>
      </c>
      <c r="G143" s="199" t="s">
        <v>118</v>
      </c>
      <c r="H143" s="200">
        <v>51</v>
      </c>
      <c r="I143" s="201"/>
      <c r="J143" s="202">
        <f>ROUND(I143*H143,2)</f>
        <v>0</v>
      </c>
      <c r="K143" s="198" t="s">
        <v>125</v>
      </c>
      <c r="L143" s="32"/>
      <c r="M143" s="203"/>
      <c r="N143" s="204" t="s">
        <v>39</v>
      </c>
      <c r="O143" s="65"/>
      <c r="P143" s="205">
        <f>O143*H143</f>
        <v>0</v>
      </c>
      <c r="Q143" s="205">
        <v>0.00368</v>
      </c>
      <c r="R143" s="205">
        <f>Q143*H143</f>
        <v>0.18768</v>
      </c>
      <c r="S143" s="205">
        <v>0</v>
      </c>
      <c r="T143" s="206">
        <f>S143*H143</f>
        <v>0</v>
      </c>
      <c r="AR143" s="4" t="s">
        <v>119</v>
      </c>
      <c r="AT143" s="4" t="s">
        <v>115</v>
      </c>
      <c r="AU143" s="4" t="s">
        <v>75</v>
      </c>
      <c r="AY143" s="4" t="s">
        <v>113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4" t="s">
        <v>73</v>
      </c>
      <c r="BK143" s="207">
        <f>ROUND(I143*H143,2)</f>
        <v>0</v>
      </c>
      <c r="BL143" s="4" t="s">
        <v>119</v>
      </c>
      <c r="BM143" s="4" t="s">
        <v>226</v>
      </c>
    </row>
    <row r="144" spans="2:47" s="26" customFormat="1" ht="12.75">
      <c r="B144" s="27"/>
      <c r="C144" s="28"/>
      <c r="D144" s="208" t="s">
        <v>121</v>
      </c>
      <c r="E144" s="28"/>
      <c r="F144" s="209" t="s">
        <v>227</v>
      </c>
      <c r="G144" s="28"/>
      <c r="H144" s="28"/>
      <c r="I144" s="112"/>
      <c r="J144" s="28"/>
      <c r="K144" s="28"/>
      <c r="L144" s="32"/>
      <c r="M144" s="210"/>
      <c r="N144" s="65"/>
      <c r="O144" s="65"/>
      <c r="P144" s="65"/>
      <c r="Q144" s="65"/>
      <c r="R144" s="65"/>
      <c r="S144" s="65"/>
      <c r="T144" s="66"/>
      <c r="AT144" s="4" t="s">
        <v>121</v>
      </c>
      <c r="AU144" s="4" t="s">
        <v>75</v>
      </c>
    </row>
    <row r="145" spans="2:63" s="179" customFormat="1" ht="22.5" customHeight="1">
      <c r="B145" s="180"/>
      <c r="C145" s="181"/>
      <c r="D145" s="182" t="s">
        <v>67</v>
      </c>
      <c r="E145" s="194" t="s">
        <v>162</v>
      </c>
      <c r="F145" s="194" t="s">
        <v>228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SUM(P146:P162)</f>
        <v>0</v>
      </c>
      <c r="Q145" s="188"/>
      <c r="R145" s="189">
        <f>SUM(R146:R162)</f>
        <v>0.6179981999999999</v>
      </c>
      <c r="S145" s="188"/>
      <c r="T145" s="190">
        <f>SUM(T146:T162)</f>
        <v>2.1740200000000005</v>
      </c>
      <c r="AR145" s="191" t="s">
        <v>73</v>
      </c>
      <c r="AT145" s="192" t="s">
        <v>67</v>
      </c>
      <c r="AU145" s="192" t="s">
        <v>73</v>
      </c>
      <c r="AY145" s="191" t="s">
        <v>113</v>
      </c>
      <c r="BK145" s="193">
        <f>SUM(BK146:BK162)</f>
        <v>0</v>
      </c>
    </row>
    <row r="146" spans="2:65" s="26" customFormat="1" ht="16.5" customHeight="1">
      <c r="B146" s="27"/>
      <c r="C146" s="196" t="s">
        <v>229</v>
      </c>
      <c r="D146" s="196" t="s">
        <v>115</v>
      </c>
      <c r="E146" s="197" t="s">
        <v>230</v>
      </c>
      <c r="F146" s="198" t="s">
        <v>231</v>
      </c>
      <c r="G146" s="199" t="s">
        <v>232</v>
      </c>
      <c r="H146" s="200">
        <v>3</v>
      </c>
      <c r="I146" s="201"/>
      <c r="J146" s="202">
        <f>ROUND(I146*H146,2)</f>
        <v>0</v>
      </c>
      <c r="K146" s="198"/>
      <c r="L146" s="32"/>
      <c r="M146" s="203"/>
      <c r="N146" s="204" t="s">
        <v>39</v>
      </c>
      <c r="O146" s="6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AR146" s="4" t="s">
        <v>119</v>
      </c>
      <c r="AT146" s="4" t="s">
        <v>115</v>
      </c>
      <c r="AU146" s="4" t="s">
        <v>75</v>
      </c>
      <c r="AY146" s="4" t="s">
        <v>113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4" t="s">
        <v>73</v>
      </c>
      <c r="BK146" s="207">
        <f>ROUND(I146*H146,2)</f>
        <v>0</v>
      </c>
      <c r="BL146" s="4" t="s">
        <v>119</v>
      </c>
      <c r="BM146" s="4" t="s">
        <v>233</v>
      </c>
    </row>
    <row r="147" spans="2:47" s="26" customFormat="1" ht="12.75">
      <c r="B147" s="27"/>
      <c r="C147" s="28"/>
      <c r="D147" s="208" t="s">
        <v>121</v>
      </c>
      <c r="E147" s="28"/>
      <c r="F147" s="209" t="s">
        <v>231</v>
      </c>
      <c r="G147" s="28"/>
      <c r="H147" s="28"/>
      <c r="I147" s="112"/>
      <c r="J147" s="28"/>
      <c r="K147" s="28"/>
      <c r="L147" s="32"/>
      <c r="M147" s="210"/>
      <c r="N147" s="65"/>
      <c r="O147" s="65"/>
      <c r="P147" s="65"/>
      <c r="Q147" s="65"/>
      <c r="R147" s="65"/>
      <c r="S147" s="65"/>
      <c r="T147" s="66"/>
      <c r="AT147" s="4" t="s">
        <v>121</v>
      </c>
      <c r="AU147" s="4" t="s">
        <v>75</v>
      </c>
    </row>
    <row r="148" spans="2:65" s="26" customFormat="1" ht="16.5" customHeight="1">
      <c r="B148" s="27"/>
      <c r="C148" s="196" t="s">
        <v>6</v>
      </c>
      <c r="D148" s="196" t="s">
        <v>115</v>
      </c>
      <c r="E148" s="197" t="s">
        <v>234</v>
      </c>
      <c r="F148" s="198" t="s">
        <v>235</v>
      </c>
      <c r="G148" s="199" t="s">
        <v>118</v>
      </c>
      <c r="H148" s="200">
        <v>51</v>
      </c>
      <c r="I148" s="201"/>
      <c r="J148" s="202">
        <f>ROUND(I148*H148,2)</f>
        <v>0</v>
      </c>
      <c r="K148" s="198" t="s">
        <v>125</v>
      </c>
      <c r="L148" s="32"/>
      <c r="M148" s="203"/>
      <c r="N148" s="204" t="s">
        <v>39</v>
      </c>
      <c r="O148" s="65"/>
      <c r="P148" s="205">
        <f>O148*H148</f>
        <v>0</v>
      </c>
      <c r="Q148" s="205">
        <v>0</v>
      </c>
      <c r="R148" s="205">
        <f>Q148*H148</f>
        <v>0</v>
      </c>
      <c r="S148" s="205">
        <v>0.029000000000000005</v>
      </c>
      <c r="T148" s="206">
        <f>S148*H148</f>
        <v>1.4790000000000003</v>
      </c>
      <c r="AR148" s="4" t="s">
        <v>119</v>
      </c>
      <c r="AT148" s="4" t="s">
        <v>115</v>
      </c>
      <c r="AU148" s="4" t="s">
        <v>75</v>
      </c>
      <c r="AY148" s="4" t="s">
        <v>113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4" t="s">
        <v>73</v>
      </c>
      <c r="BK148" s="207">
        <f>ROUND(I148*H148,2)</f>
        <v>0</v>
      </c>
      <c r="BL148" s="4" t="s">
        <v>119</v>
      </c>
      <c r="BM148" s="4" t="s">
        <v>236</v>
      </c>
    </row>
    <row r="149" spans="2:47" s="26" customFormat="1" ht="12.75">
      <c r="B149" s="27"/>
      <c r="C149" s="28"/>
      <c r="D149" s="208" t="s">
        <v>121</v>
      </c>
      <c r="E149" s="28"/>
      <c r="F149" s="209" t="s">
        <v>237</v>
      </c>
      <c r="G149" s="28"/>
      <c r="H149" s="28"/>
      <c r="I149" s="112"/>
      <c r="J149" s="28"/>
      <c r="K149" s="28"/>
      <c r="L149" s="32"/>
      <c r="M149" s="210"/>
      <c r="N149" s="65"/>
      <c r="O149" s="65"/>
      <c r="P149" s="65"/>
      <c r="Q149" s="65"/>
      <c r="R149" s="65"/>
      <c r="S149" s="65"/>
      <c r="T149" s="66"/>
      <c r="AT149" s="4" t="s">
        <v>121</v>
      </c>
      <c r="AU149" s="4" t="s">
        <v>75</v>
      </c>
    </row>
    <row r="150" spans="2:65" s="26" customFormat="1" ht="16.5" customHeight="1">
      <c r="B150" s="27"/>
      <c r="C150" s="196" t="s">
        <v>238</v>
      </c>
      <c r="D150" s="196" t="s">
        <v>115</v>
      </c>
      <c r="E150" s="197" t="s">
        <v>239</v>
      </c>
      <c r="F150" s="198" t="s">
        <v>240</v>
      </c>
      <c r="G150" s="199" t="s">
        <v>213</v>
      </c>
      <c r="H150" s="200">
        <v>22.42</v>
      </c>
      <c r="I150" s="201"/>
      <c r="J150" s="202">
        <f>ROUND(I150*H150,2)</f>
        <v>0</v>
      </c>
      <c r="K150" s="198" t="s">
        <v>125</v>
      </c>
      <c r="L150" s="32"/>
      <c r="M150" s="203"/>
      <c r="N150" s="204" t="s">
        <v>39</v>
      </c>
      <c r="O150" s="65"/>
      <c r="P150" s="205">
        <f>O150*H150</f>
        <v>0</v>
      </c>
      <c r="Q150" s="205">
        <v>0.00096</v>
      </c>
      <c r="R150" s="205">
        <f>Q150*H150</f>
        <v>0.021523200000000003</v>
      </c>
      <c r="S150" s="205">
        <v>0.031000000000000003</v>
      </c>
      <c r="T150" s="206">
        <f>S150*H150</f>
        <v>0.6950200000000001</v>
      </c>
      <c r="AR150" s="4" t="s">
        <v>119</v>
      </c>
      <c r="AT150" s="4" t="s">
        <v>115</v>
      </c>
      <c r="AU150" s="4" t="s">
        <v>75</v>
      </c>
      <c r="AY150" s="4" t="s">
        <v>113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4" t="s">
        <v>73</v>
      </c>
      <c r="BK150" s="207">
        <f>ROUND(I150*H150,2)</f>
        <v>0</v>
      </c>
      <c r="BL150" s="4" t="s">
        <v>119</v>
      </c>
      <c r="BM150" s="4" t="s">
        <v>241</v>
      </c>
    </row>
    <row r="151" spans="2:47" s="26" customFormat="1" ht="12.75">
      <c r="B151" s="27"/>
      <c r="C151" s="28"/>
      <c r="D151" s="208" t="s">
        <v>121</v>
      </c>
      <c r="E151" s="28"/>
      <c r="F151" s="209" t="s">
        <v>242</v>
      </c>
      <c r="G151" s="28"/>
      <c r="H151" s="28"/>
      <c r="I151" s="112"/>
      <c r="J151" s="28"/>
      <c r="K151" s="28"/>
      <c r="L151" s="32"/>
      <c r="M151" s="210"/>
      <c r="N151" s="65"/>
      <c r="O151" s="65"/>
      <c r="P151" s="65"/>
      <c r="Q151" s="65"/>
      <c r="R151" s="65"/>
      <c r="S151" s="65"/>
      <c r="T151" s="66"/>
      <c r="AT151" s="4" t="s">
        <v>121</v>
      </c>
      <c r="AU151" s="4" t="s">
        <v>75</v>
      </c>
    </row>
    <row r="152" spans="2:51" s="211" customFormat="1" ht="12.75">
      <c r="B152" s="212"/>
      <c r="C152" s="213"/>
      <c r="D152" s="208" t="s">
        <v>128</v>
      </c>
      <c r="E152" s="214"/>
      <c r="F152" s="215" t="s">
        <v>243</v>
      </c>
      <c r="G152" s="213"/>
      <c r="H152" s="216">
        <v>3.42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128</v>
      </c>
      <c r="AU152" s="222" t="s">
        <v>75</v>
      </c>
      <c r="AV152" s="211" t="s">
        <v>75</v>
      </c>
      <c r="AW152" s="211" t="s">
        <v>30</v>
      </c>
      <c r="AX152" s="211" t="s">
        <v>68</v>
      </c>
      <c r="AY152" s="222" t="s">
        <v>113</v>
      </c>
    </row>
    <row r="153" spans="2:51" s="211" customFormat="1" ht="12.75">
      <c r="B153" s="212"/>
      <c r="C153" s="213"/>
      <c r="D153" s="208" t="s">
        <v>128</v>
      </c>
      <c r="E153" s="214"/>
      <c r="F153" s="215" t="s">
        <v>244</v>
      </c>
      <c r="G153" s="213"/>
      <c r="H153" s="216">
        <v>19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128</v>
      </c>
      <c r="AU153" s="222" t="s">
        <v>75</v>
      </c>
      <c r="AV153" s="211" t="s">
        <v>75</v>
      </c>
      <c r="AW153" s="211" t="s">
        <v>30</v>
      </c>
      <c r="AX153" s="211" t="s">
        <v>68</v>
      </c>
      <c r="AY153" s="222" t="s">
        <v>113</v>
      </c>
    </row>
    <row r="154" spans="2:51" s="223" customFormat="1" ht="12.75">
      <c r="B154" s="224"/>
      <c r="C154" s="225"/>
      <c r="D154" s="208" t="s">
        <v>128</v>
      </c>
      <c r="E154" s="226"/>
      <c r="F154" s="227" t="s">
        <v>170</v>
      </c>
      <c r="G154" s="225"/>
      <c r="H154" s="228">
        <v>22.42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128</v>
      </c>
      <c r="AU154" s="234" t="s">
        <v>75</v>
      </c>
      <c r="AV154" s="223" t="s">
        <v>119</v>
      </c>
      <c r="AW154" s="223" t="s">
        <v>30</v>
      </c>
      <c r="AX154" s="223" t="s">
        <v>73</v>
      </c>
      <c r="AY154" s="234" t="s">
        <v>113</v>
      </c>
    </row>
    <row r="155" spans="2:65" s="26" customFormat="1" ht="16.5" customHeight="1">
      <c r="B155" s="27"/>
      <c r="C155" s="196" t="s">
        <v>245</v>
      </c>
      <c r="D155" s="196" t="s">
        <v>115</v>
      </c>
      <c r="E155" s="197" t="s">
        <v>246</v>
      </c>
      <c r="F155" s="198" t="s">
        <v>247</v>
      </c>
      <c r="G155" s="199" t="s">
        <v>248</v>
      </c>
      <c r="H155" s="200">
        <v>1</v>
      </c>
      <c r="I155" s="201"/>
      <c r="J155" s="202">
        <f>ROUND(I155*H155,2)</f>
        <v>0</v>
      </c>
      <c r="K155" s="198"/>
      <c r="L155" s="32"/>
      <c r="M155" s="203"/>
      <c r="N155" s="204" t="s">
        <v>39</v>
      </c>
      <c r="O155" s="6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AR155" s="4" t="s">
        <v>205</v>
      </c>
      <c r="AT155" s="4" t="s">
        <v>115</v>
      </c>
      <c r="AU155" s="4" t="s">
        <v>75</v>
      </c>
      <c r="AY155" s="4" t="s">
        <v>113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4" t="s">
        <v>73</v>
      </c>
      <c r="BK155" s="207">
        <f>ROUND(I155*H155,2)</f>
        <v>0</v>
      </c>
      <c r="BL155" s="4" t="s">
        <v>205</v>
      </c>
      <c r="BM155" s="4" t="s">
        <v>249</v>
      </c>
    </row>
    <row r="156" spans="2:47" s="26" customFormat="1" ht="12.75">
      <c r="B156" s="27"/>
      <c r="C156" s="28"/>
      <c r="D156" s="208" t="s">
        <v>121</v>
      </c>
      <c r="E156" s="28"/>
      <c r="F156" s="209" t="s">
        <v>250</v>
      </c>
      <c r="G156" s="28"/>
      <c r="H156" s="28"/>
      <c r="I156" s="112"/>
      <c r="J156" s="28"/>
      <c r="K156" s="28"/>
      <c r="L156" s="32"/>
      <c r="M156" s="210"/>
      <c r="N156" s="65"/>
      <c r="O156" s="65"/>
      <c r="P156" s="65"/>
      <c r="Q156" s="65"/>
      <c r="R156" s="65"/>
      <c r="S156" s="65"/>
      <c r="T156" s="66"/>
      <c r="AT156" s="4" t="s">
        <v>121</v>
      </c>
      <c r="AU156" s="4" t="s">
        <v>75</v>
      </c>
    </row>
    <row r="157" spans="2:65" s="26" customFormat="1" ht="16.5" customHeight="1">
      <c r="B157" s="27"/>
      <c r="C157" s="196" t="s">
        <v>251</v>
      </c>
      <c r="D157" s="196" t="s">
        <v>115</v>
      </c>
      <c r="E157" s="197" t="s">
        <v>252</v>
      </c>
      <c r="F157" s="198" t="s">
        <v>253</v>
      </c>
      <c r="G157" s="199" t="s">
        <v>118</v>
      </c>
      <c r="H157" s="200">
        <v>25.5</v>
      </c>
      <c r="I157" s="201"/>
      <c r="J157" s="202">
        <f>ROUND(I157*H157,2)</f>
        <v>0</v>
      </c>
      <c r="K157" s="198" t="s">
        <v>125</v>
      </c>
      <c r="L157" s="32"/>
      <c r="M157" s="203"/>
      <c r="N157" s="204" t="s">
        <v>39</v>
      </c>
      <c r="O157" s="65"/>
      <c r="P157" s="205">
        <f>O157*H157</f>
        <v>0</v>
      </c>
      <c r="Q157" s="205">
        <v>0.01943</v>
      </c>
      <c r="R157" s="205">
        <f>Q157*H157</f>
        <v>0.495465</v>
      </c>
      <c r="S157" s="205">
        <v>0</v>
      </c>
      <c r="T157" s="206">
        <f>S157*H157</f>
        <v>0</v>
      </c>
      <c r="AR157" s="4" t="s">
        <v>119</v>
      </c>
      <c r="AT157" s="4" t="s">
        <v>115</v>
      </c>
      <c r="AU157" s="4" t="s">
        <v>75</v>
      </c>
      <c r="AY157" s="4" t="s">
        <v>113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4" t="s">
        <v>73</v>
      </c>
      <c r="BK157" s="207">
        <f>ROUND(I157*H157,2)</f>
        <v>0</v>
      </c>
      <c r="BL157" s="4" t="s">
        <v>119</v>
      </c>
      <c r="BM157" s="4" t="s">
        <v>254</v>
      </c>
    </row>
    <row r="158" spans="2:47" s="26" customFormat="1" ht="12.75">
      <c r="B158" s="27"/>
      <c r="C158" s="28"/>
      <c r="D158" s="208" t="s">
        <v>121</v>
      </c>
      <c r="E158" s="28"/>
      <c r="F158" s="209" t="s">
        <v>255</v>
      </c>
      <c r="G158" s="28"/>
      <c r="H158" s="28"/>
      <c r="I158" s="112"/>
      <c r="J158" s="28"/>
      <c r="K158" s="28"/>
      <c r="L158" s="32"/>
      <c r="M158" s="210"/>
      <c r="N158" s="65"/>
      <c r="O158" s="65"/>
      <c r="P158" s="65"/>
      <c r="Q158" s="65"/>
      <c r="R158" s="65"/>
      <c r="S158" s="65"/>
      <c r="T158" s="66"/>
      <c r="AT158" s="4" t="s">
        <v>121</v>
      </c>
      <c r="AU158" s="4" t="s">
        <v>75</v>
      </c>
    </row>
    <row r="159" spans="2:65" s="26" customFormat="1" ht="16.5" customHeight="1">
      <c r="B159" s="27"/>
      <c r="C159" s="196" t="s">
        <v>256</v>
      </c>
      <c r="D159" s="196" t="s">
        <v>115</v>
      </c>
      <c r="E159" s="197" t="s">
        <v>257</v>
      </c>
      <c r="F159" s="198" t="s">
        <v>258</v>
      </c>
      <c r="G159" s="199" t="s">
        <v>118</v>
      </c>
      <c r="H159" s="200">
        <v>2.6</v>
      </c>
      <c r="I159" s="201"/>
      <c r="J159" s="202">
        <f>ROUND(I159*H159,2)</f>
        <v>0</v>
      </c>
      <c r="K159" s="198" t="s">
        <v>125</v>
      </c>
      <c r="L159" s="32"/>
      <c r="M159" s="203"/>
      <c r="N159" s="204" t="s">
        <v>39</v>
      </c>
      <c r="O159" s="65"/>
      <c r="P159" s="205">
        <f>O159*H159</f>
        <v>0</v>
      </c>
      <c r="Q159" s="205">
        <v>0.03885</v>
      </c>
      <c r="R159" s="205">
        <f>Q159*H159</f>
        <v>0.10101000000000002</v>
      </c>
      <c r="S159" s="205">
        <v>0</v>
      </c>
      <c r="T159" s="206">
        <f>S159*H159</f>
        <v>0</v>
      </c>
      <c r="AR159" s="4" t="s">
        <v>119</v>
      </c>
      <c r="AT159" s="4" t="s">
        <v>115</v>
      </c>
      <c r="AU159" s="4" t="s">
        <v>75</v>
      </c>
      <c r="AY159" s="4" t="s">
        <v>113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4" t="s">
        <v>73</v>
      </c>
      <c r="BK159" s="207">
        <f>ROUND(I159*H159,2)</f>
        <v>0</v>
      </c>
      <c r="BL159" s="4" t="s">
        <v>119</v>
      </c>
      <c r="BM159" s="4" t="s">
        <v>259</v>
      </c>
    </row>
    <row r="160" spans="2:47" s="26" customFormat="1" ht="12.75">
      <c r="B160" s="27"/>
      <c r="C160" s="28"/>
      <c r="D160" s="208" t="s">
        <v>121</v>
      </c>
      <c r="E160" s="28"/>
      <c r="F160" s="209" t="s">
        <v>260</v>
      </c>
      <c r="G160" s="28"/>
      <c r="H160" s="28"/>
      <c r="I160" s="112"/>
      <c r="J160" s="28"/>
      <c r="K160" s="28"/>
      <c r="L160" s="32"/>
      <c r="M160" s="210"/>
      <c r="N160" s="65"/>
      <c r="O160" s="65"/>
      <c r="P160" s="65"/>
      <c r="Q160" s="65"/>
      <c r="R160" s="65"/>
      <c r="S160" s="65"/>
      <c r="T160" s="66"/>
      <c r="AT160" s="4" t="s">
        <v>121</v>
      </c>
      <c r="AU160" s="4" t="s">
        <v>75</v>
      </c>
    </row>
    <row r="161" spans="2:65" s="26" customFormat="1" ht="16.5" customHeight="1">
      <c r="B161" s="27"/>
      <c r="C161" s="196" t="s">
        <v>261</v>
      </c>
      <c r="D161" s="196" t="s">
        <v>115</v>
      </c>
      <c r="E161" s="197" t="s">
        <v>262</v>
      </c>
      <c r="F161" s="198" t="s">
        <v>263</v>
      </c>
      <c r="G161" s="199" t="s">
        <v>248</v>
      </c>
      <c r="H161" s="200">
        <v>1</v>
      </c>
      <c r="I161" s="201"/>
      <c r="J161" s="202">
        <f>ROUND(I161*H161,2)</f>
        <v>0</v>
      </c>
      <c r="K161" s="198"/>
      <c r="L161" s="32"/>
      <c r="M161" s="203"/>
      <c r="N161" s="204" t="s">
        <v>39</v>
      </c>
      <c r="O161" s="65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AR161" s="4" t="s">
        <v>205</v>
      </c>
      <c r="AT161" s="4" t="s">
        <v>115</v>
      </c>
      <c r="AU161" s="4" t="s">
        <v>75</v>
      </c>
      <c r="AY161" s="4" t="s">
        <v>113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4" t="s">
        <v>73</v>
      </c>
      <c r="BK161" s="207">
        <f>ROUND(I161*H161,2)</f>
        <v>0</v>
      </c>
      <c r="BL161" s="4" t="s">
        <v>205</v>
      </c>
      <c r="BM161" s="4" t="s">
        <v>264</v>
      </c>
    </row>
    <row r="162" spans="2:47" s="26" customFormat="1" ht="12.75">
      <c r="B162" s="27"/>
      <c r="C162" s="28"/>
      <c r="D162" s="208" t="s">
        <v>121</v>
      </c>
      <c r="E162" s="28"/>
      <c r="F162" s="209" t="s">
        <v>265</v>
      </c>
      <c r="G162" s="28"/>
      <c r="H162" s="28"/>
      <c r="I162" s="112"/>
      <c r="J162" s="28"/>
      <c r="K162" s="28"/>
      <c r="L162" s="32"/>
      <c r="M162" s="210"/>
      <c r="N162" s="65"/>
      <c r="O162" s="65"/>
      <c r="P162" s="65"/>
      <c r="Q162" s="65"/>
      <c r="R162" s="65"/>
      <c r="S162" s="65"/>
      <c r="T162" s="66"/>
      <c r="AT162" s="4" t="s">
        <v>121</v>
      </c>
      <c r="AU162" s="4" t="s">
        <v>75</v>
      </c>
    </row>
    <row r="163" spans="2:63" s="179" customFormat="1" ht="22.5" customHeight="1">
      <c r="B163" s="180"/>
      <c r="C163" s="181"/>
      <c r="D163" s="182" t="s">
        <v>67</v>
      </c>
      <c r="E163" s="194" t="s">
        <v>266</v>
      </c>
      <c r="F163" s="194" t="s">
        <v>267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SUM(P164:P174)</f>
        <v>0</v>
      </c>
      <c r="Q163" s="188"/>
      <c r="R163" s="189">
        <f>SUM(R164:R174)</f>
        <v>0</v>
      </c>
      <c r="S163" s="188"/>
      <c r="T163" s="190">
        <f>SUM(T164:T174)</f>
        <v>0</v>
      </c>
      <c r="AR163" s="191" t="s">
        <v>73</v>
      </c>
      <c r="AT163" s="192" t="s">
        <v>67</v>
      </c>
      <c r="AU163" s="192" t="s">
        <v>73</v>
      </c>
      <c r="AY163" s="191" t="s">
        <v>113</v>
      </c>
      <c r="BK163" s="193">
        <f>SUM(BK164:BK174)</f>
        <v>0</v>
      </c>
    </row>
    <row r="164" spans="2:65" s="26" customFormat="1" ht="16.5" customHeight="1">
      <c r="B164" s="27"/>
      <c r="C164" s="196" t="s">
        <v>268</v>
      </c>
      <c r="D164" s="196" t="s">
        <v>115</v>
      </c>
      <c r="E164" s="197" t="s">
        <v>269</v>
      </c>
      <c r="F164" s="198" t="s">
        <v>270</v>
      </c>
      <c r="G164" s="199" t="s">
        <v>159</v>
      </c>
      <c r="H164" s="200">
        <v>2.174</v>
      </c>
      <c r="I164" s="201"/>
      <c r="J164" s="202">
        <f>ROUND(I164*H164,2)</f>
        <v>0</v>
      </c>
      <c r="K164" s="198" t="s">
        <v>125</v>
      </c>
      <c r="L164" s="32"/>
      <c r="M164" s="203"/>
      <c r="N164" s="204" t="s">
        <v>39</v>
      </c>
      <c r="O164" s="65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AR164" s="4" t="s">
        <v>119</v>
      </c>
      <c r="AT164" s="4" t="s">
        <v>115</v>
      </c>
      <c r="AU164" s="4" t="s">
        <v>75</v>
      </c>
      <c r="AY164" s="4" t="s">
        <v>113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4" t="s">
        <v>73</v>
      </c>
      <c r="BK164" s="207">
        <f>ROUND(I164*H164,2)</f>
        <v>0</v>
      </c>
      <c r="BL164" s="4" t="s">
        <v>119</v>
      </c>
      <c r="BM164" s="4" t="s">
        <v>271</v>
      </c>
    </row>
    <row r="165" spans="2:47" s="26" customFormat="1" ht="12.75">
      <c r="B165" s="27"/>
      <c r="C165" s="28"/>
      <c r="D165" s="208" t="s">
        <v>121</v>
      </c>
      <c r="E165" s="28"/>
      <c r="F165" s="209" t="s">
        <v>272</v>
      </c>
      <c r="G165" s="28"/>
      <c r="H165" s="28"/>
      <c r="I165" s="112"/>
      <c r="J165" s="28"/>
      <c r="K165" s="28"/>
      <c r="L165" s="32"/>
      <c r="M165" s="210"/>
      <c r="N165" s="65"/>
      <c r="O165" s="65"/>
      <c r="P165" s="65"/>
      <c r="Q165" s="65"/>
      <c r="R165" s="65"/>
      <c r="S165" s="65"/>
      <c r="T165" s="66"/>
      <c r="AT165" s="4" t="s">
        <v>121</v>
      </c>
      <c r="AU165" s="4" t="s">
        <v>75</v>
      </c>
    </row>
    <row r="166" spans="2:65" s="26" customFormat="1" ht="16.5" customHeight="1">
      <c r="B166" s="27"/>
      <c r="C166" s="196" t="s">
        <v>273</v>
      </c>
      <c r="D166" s="196" t="s">
        <v>115</v>
      </c>
      <c r="E166" s="197" t="s">
        <v>274</v>
      </c>
      <c r="F166" s="198" t="s">
        <v>275</v>
      </c>
      <c r="G166" s="199" t="s">
        <v>159</v>
      </c>
      <c r="H166" s="200">
        <v>2.174</v>
      </c>
      <c r="I166" s="201"/>
      <c r="J166" s="202">
        <f>ROUND(I166*H166,2)</f>
        <v>0</v>
      </c>
      <c r="K166" s="198" t="s">
        <v>125</v>
      </c>
      <c r="L166" s="32"/>
      <c r="M166" s="203"/>
      <c r="N166" s="204" t="s">
        <v>39</v>
      </c>
      <c r="O166" s="65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4" t="s">
        <v>119</v>
      </c>
      <c r="AT166" s="4" t="s">
        <v>115</v>
      </c>
      <c r="AU166" s="4" t="s">
        <v>75</v>
      </c>
      <c r="AY166" s="4" t="s">
        <v>113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4" t="s">
        <v>73</v>
      </c>
      <c r="BK166" s="207">
        <f>ROUND(I166*H166,2)</f>
        <v>0</v>
      </c>
      <c r="BL166" s="4" t="s">
        <v>119</v>
      </c>
      <c r="BM166" s="4" t="s">
        <v>276</v>
      </c>
    </row>
    <row r="167" spans="2:47" s="26" customFormat="1" ht="12.75">
      <c r="B167" s="27"/>
      <c r="C167" s="28"/>
      <c r="D167" s="208" t="s">
        <v>121</v>
      </c>
      <c r="E167" s="28"/>
      <c r="F167" s="209" t="s">
        <v>277</v>
      </c>
      <c r="G167" s="28"/>
      <c r="H167" s="28"/>
      <c r="I167" s="112"/>
      <c r="J167" s="28"/>
      <c r="K167" s="28"/>
      <c r="L167" s="32"/>
      <c r="M167" s="210"/>
      <c r="N167" s="65"/>
      <c r="O167" s="65"/>
      <c r="P167" s="65"/>
      <c r="Q167" s="65"/>
      <c r="R167" s="65"/>
      <c r="S167" s="65"/>
      <c r="T167" s="66"/>
      <c r="AT167" s="4" t="s">
        <v>121</v>
      </c>
      <c r="AU167" s="4" t="s">
        <v>75</v>
      </c>
    </row>
    <row r="168" spans="2:65" s="26" customFormat="1" ht="16.5" customHeight="1">
      <c r="B168" s="27"/>
      <c r="C168" s="196" t="s">
        <v>278</v>
      </c>
      <c r="D168" s="196" t="s">
        <v>115</v>
      </c>
      <c r="E168" s="197" t="s">
        <v>279</v>
      </c>
      <c r="F168" s="198" t="s">
        <v>280</v>
      </c>
      <c r="G168" s="199" t="s">
        <v>159</v>
      </c>
      <c r="H168" s="200">
        <v>2.174</v>
      </c>
      <c r="I168" s="201"/>
      <c r="J168" s="202">
        <f>ROUND(I168*H168,2)</f>
        <v>0</v>
      </c>
      <c r="K168" s="198" t="s">
        <v>125</v>
      </c>
      <c r="L168" s="32"/>
      <c r="M168" s="203"/>
      <c r="N168" s="204" t="s">
        <v>39</v>
      </c>
      <c r="O168" s="65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AR168" s="4" t="s">
        <v>119</v>
      </c>
      <c r="AT168" s="4" t="s">
        <v>115</v>
      </c>
      <c r="AU168" s="4" t="s">
        <v>75</v>
      </c>
      <c r="AY168" s="4" t="s">
        <v>113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4" t="s">
        <v>73</v>
      </c>
      <c r="BK168" s="207">
        <f>ROUND(I168*H168,2)</f>
        <v>0</v>
      </c>
      <c r="BL168" s="4" t="s">
        <v>119</v>
      </c>
      <c r="BM168" s="4" t="s">
        <v>281</v>
      </c>
    </row>
    <row r="169" spans="2:47" s="26" customFormat="1" ht="12.75">
      <c r="B169" s="27"/>
      <c r="C169" s="28"/>
      <c r="D169" s="208" t="s">
        <v>121</v>
      </c>
      <c r="E169" s="28"/>
      <c r="F169" s="209" t="s">
        <v>282</v>
      </c>
      <c r="G169" s="28"/>
      <c r="H169" s="28"/>
      <c r="I169" s="112"/>
      <c r="J169" s="28"/>
      <c r="K169" s="28"/>
      <c r="L169" s="32"/>
      <c r="M169" s="210"/>
      <c r="N169" s="65"/>
      <c r="O169" s="65"/>
      <c r="P169" s="65"/>
      <c r="Q169" s="65"/>
      <c r="R169" s="65"/>
      <c r="S169" s="65"/>
      <c r="T169" s="66"/>
      <c r="AT169" s="4" t="s">
        <v>121</v>
      </c>
      <c r="AU169" s="4" t="s">
        <v>75</v>
      </c>
    </row>
    <row r="170" spans="2:65" s="26" customFormat="1" ht="16.5" customHeight="1">
      <c r="B170" s="27"/>
      <c r="C170" s="196" t="s">
        <v>283</v>
      </c>
      <c r="D170" s="196" t="s">
        <v>115</v>
      </c>
      <c r="E170" s="197" t="s">
        <v>284</v>
      </c>
      <c r="F170" s="198" t="s">
        <v>285</v>
      </c>
      <c r="G170" s="199" t="s">
        <v>159</v>
      </c>
      <c r="H170" s="200">
        <v>23.914</v>
      </c>
      <c r="I170" s="201"/>
      <c r="J170" s="202">
        <f>ROUND(I170*H170,2)</f>
        <v>0</v>
      </c>
      <c r="K170" s="198" t="s">
        <v>125</v>
      </c>
      <c r="L170" s="32"/>
      <c r="M170" s="203"/>
      <c r="N170" s="204" t="s">
        <v>39</v>
      </c>
      <c r="O170" s="65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AR170" s="4" t="s">
        <v>119</v>
      </c>
      <c r="AT170" s="4" t="s">
        <v>115</v>
      </c>
      <c r="AU170" s="4" t="s">
        <v>75</v>
      </c>
      <c r="AY170" s="4" t="s">
        <v>113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4" t="s">
        <v>73</v>
      </c>
      <c r="BK170" s="207">
        <f>ROUND(I170*H170,2)</f>
        <v>0</v>
      </c>
      <c r="BL170" s="4" t="s">
        <v>119</v>
      </c>
      <c r="BM170" s="4" t="s">
        <v>286</v>
      </c>
    </row>
    <row r="171" spans="2:47" s="26" customFormat="1" ht="12.75">
      <c r="B171" s="27"/>
      <c r="C171" s="28"/>
      <c r="D171" s="208" t="s">
        <v>121</v>
      </c>
      <c r="E171" s="28"/>
      <c r="F171" s="209" t="s">
        <v>287</v>
      </c>
      <c r="G171" s="28"/>
      <c r="H171" s="28"/>
      <c r="I171" s="112"/>
      <c r="J171" s="28"/>
      <c r="K171" s="28"/>
      <c r="L171" s="32"/>
      <c r="M171" s="210"/>
      <c r="N171" s="65"/>
      <c r="O171" s="65"/>
      <c r="P171" s="65"/>
      <c r="Q171" s="65"/>
      <c r="R171" s="65"/>
      <c r="S171" s="65"/>
      <c r="T171" s="66"/>
      <c r="AT171" s="4" t="s">
        <v>121</v>
      </c>
      <c r="AU171" s="4" t="s">
        <v>75</v>
      </c>
    </row>
    <row r="172" spans="2:51" s="211" customFormat="1" ht="12.75">
      <c r="B172" s="212"/>
      <c r="C172" s="213"/>
      <c r="D172" s="208" t="s">
        <v>128</v>
      </c>
      <c r="E172" s="214"/>
      <c r="F172" s="215" t="s">
        <v>288</v>
      </c>
      <c r="G172" s="213"/>
      <c r="H172" s="216">
        <v>23.914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128</v>
      </c>
      <c r="AU172" s="222" t="s">
        <v>75</v>
      </c>
      <c r="AV172" s="211" t="s">
        <v>75</v>
      </c>
      <c r="AW172" s="211" t="s">
        <v>30</v>
      </c>
      <c r="AX172" s="211" t="s">
        <v>73</v>
      </c>
      <c r="AY172" s="222" t="s">
        <v>113</v>
      </c>
    </row>
    <row r="173" spans="2:65" s="26" customFormat="1" ht="16.5" customHeight="1">
      <c r="B173" s="27"/>
      <c r="C173" s="196" t="s">
        <v>289</v>
      </c>
      <c r="D173" s="196" t="s">
        <v>115</v>
      </c>
      <c r="E173" s="197" t="s">
        <v>290</v>
      </c>
      <c r="F173" s="198" t="s">
        <v>291</v>
      </c>
      <c r="G173" s="199" t="s">
        <v>159</v>
      </c>
      <c r="H173" s="200">
        <v>2.174</v>
      </c>
      <c r="I173" s="201"/>
      <c r="J173" s="202">
        <f>ROUND(I173*H173,2)</f>
        <v>0</v>
      </c>
      <c r="K173" s="198" t="s">
        <v>125</v>
      </c>
      <c r="L173" s="32"/>
      <c r="M173" s="203"/>
      <c r="N173" s="204" t="s">
        <v>39</v>
      </c>
      <c r="O173" s="65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4" t="s">
        <v>119</v>
      </c>
      <c r="AT173" s="4" t="s">
        <v>115</v>
      </c>
      <c r="AU173" s="4" t="s">
        <v>75</v>
      </c>
      <c r="AY173" s="4" t="s">
        <v>113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4" t="s">
        <v>73</v>
      </c>
      <c r="BK173" s="207">
        <f>ROUND(I173*H173,2)</f>
        <v>0</v>
      </c>
      <c r="BL173" s="4" t="s">
        <v>119</v>
      </c>
      <c r="BM173" s="4" t="s">
        <v>292</v>
      </c>
    </row>
    <row r="174" spans="2:47" s="26" customFormat="1" ht="12.75">
      <c r="B174" s="27"/>
      <c r="C174" s="28"/>
      <c r="D174" s="208" t="s">
        <v>121</v>
      </c>
      <c r="E174" s="28"/>
      <c r="F174" s="209" t="s">
        <v>293</v>
      </c>
      <c r="G174" s="28"/>
      <c r="H174" s="28"/>
      <c r="I174" s="112"/>
      <c r="J174" s="28"/>
      <c r="K174" s="28"/>
      <c r="L174" s="32"/>
      <c r="M174" s="210"/>
      <c r="N174" s="65"/>
      <c r="O174" s="65"/>
      <c r="P174" s="65"/>
      <c r="Q174" s="65"/>
      <c r="R174" s="65"/>
      <c r="S174" s="65"/>
      <c r="T174" s="66"/>
      <c r="AT174" s="4" t="s">
        <v>121</v>
      </c>
      <c r="AU174" s="4" t="s">
        <v>75</v>
      </c>
    </row>
    <row r="175" spans="2:63" s="179" customFormat="1" ht="22.5" customHeight="1">
      <c r="B175" s="180"/>
      <c r="C175" s="181"/>
      <c r="D175" s="182" t="s">
        <v>67</v>
      </c>
      <c r="E175" s="194" t="s">
        <v>294</v>
      </c>
      <c r="F175" s="194" t="s">
        <v>295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SUM(P176:P177)</f>
        <v>0</v>
      </c>
      <c r="Q175" s="188"/>
      <c r="R175" s="189">
        <f>SUM(R176:R177)</f>
        <v>0</v>
      </c>
      <c r="S175" s="188"/>
      <c r="T175" s="190">
        <f>SUM(T176:T177)</f>
        <v>0</v>
      </c>
      <c r="AR175" s="191" t="s">
        <v>73</v>
      </c>
      <c r="AT175" s="192" t="s">
        <v>67</v>
      </c>
      <c r="AU175" s="192" t="s">
        <v>73</v>
      </c>
      <c r="AY175" s="191" t="s">
        <v>113</v>
      </c>
      <c r="BK175" s="193">
        <f>SUM(BK176:BK177)</f>
        <v>0</v>
      </c>
    </row>
    <row r="176" spans="2:65" s="26" customFormat="1" ht="16.5" customHeight="1">
      <c r="B176" s="27"/>
      <c r="C176" s="196" t="s">
        <v>296</v>
      </c>
      <c r="D176" s="196" t="s">
        <v>115</v>
      </c>
      <c r="E176" s="197" t="s">
        <v>297</v>
      </c>
      <c r="F176" s="198" t="s">
        <v>298</v>
      </c>
      <c r="G176" s="199" t="s">
        <v>159</v>
      </c>
      <c r="H176" s="200">
        <v>2.461</v>
      </c>
      <c r="I176" s="201"/>
      <c r="J176" s="202">
        <f>ROUND(I176*H176,2)</f>
        <v>0</v>
      </c>
      <c r="K176" s="198" t="s">
        <v>125</v>
      </c>
      <c r="L176" s="32"/>
      <c r="M176" s="203"/>
      <c r="N176" s="204" t="s">
        <v>39</v>
      </c>
      <c r="O176" s="65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AR176" s="4" t="s">
        <v>119</v>
      </c>
      <c r="AT176" s="4" t="s">
        <v>115</v>
      </c>
      <c r="AU176" s="4" t="s">
        <v>75</v>
      </c>
      <c r="AY176" s="4" t="s">
        <v>113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4" t="s">
        <v>73</v>
      </c>
      <c r="BK176" s="207">
        <f>ROUND(I176*H176,2)</f>
        <v>0</v>
      </c>
      <c r="BL176" s="4" t="s">
        <v>119</v>
      </c>
      <c r="BM176" s="4" t="s">
        <v>299</v>
      </c>
    </row>
    <row r="177" spans="2:47" s="26" customFormat="1" ht="12.75">
      <c r="B177" s="27"/>
      <c r="C177" s="28"/>
      <c r="D177" s="208" t="s">
        <v>121</v>
      </c>
      <c r="E177" s="28"/>
      <c r="F177" s="209" t="s">
        <v>300</v>
      </c>
      <c r="G177" s="28"/>
      <c r="H177" s="28"/>
      <c r="I177" s="112"/>
      <c r="J177" s="28"/>
      <c r="K177" s="28"/>
      <c r="L177" s="32"/>
      <c r="M177" s="210"/>
      <c r="N177" s="65"/>
      <c r="O177" s="65"/>
      <c r="P177" s="65"/>
      <c r="Q177" s="65"/>
      <c r="R177" s="65"/>
      <c r="S177" s="65"/>
      <c r="T177" s="66"/>
      <c r="AT177" s="4" t="s">
        <v>121</v>
      </c>
      <c r="AU177" s="4" t="s">
        <v>75</v>
      </c>
    </row>
    <row r="178" spans="2:63" s="179" customFormat="1" ht="25.5" customHeight="1">
      <c r="B178" s="180"/>
      <c r="C178" s="181"/>
      <c r="D178" s="182" t="s">
        <v>67</v>
      </c>
      <c r="E178" s="183" t="s">
        <v>301</v>
      </c>
      <c r="F178" s="183" t="s">
        <v>302</v>
      </c>
      <c r="G178" s="181"/>
      <c r="H178" s="181"/>
      <c r="I178" s="184"/>
      <c r="J178" s="185">
        <f>BK178</f>
        <v>0</v>
      </c>
      <c r="K178" s="181"/>
      <c r="L178" s="186"/>
      <c r="M178" s="187"/>
      <c r="N178" s="188"/>
      <c r="O178" s="188"/>
      <c r="P178" s="189">
        <f>P179+P190</f>
        <v>0</v>
      </c>
      <c r="Q178" s="188"/>
      <c r="R178" s="189">
        <f>R179+R190</f>
        <v>0.031904640000000005</v>
      </c>
      <c r="S178" s="188"/>
      <c r="T178" s="190">
        <f>T179+T190</f>
        <v>0</v>
      </c>
      <c r="AR178" s="191" t="s">
        <v>75</v>
      </c>
      <c r="AT178" s="192" t="s">
        <v>67</v>
      </c>
      <c r="AU178" s="192" t="s">
        <v>68</v>
      </c>
      <c r="AY178" s="191" t="s">
        <v>113</v>
      </c>
      <c r="BK178" s="193">
        <f>BK179+BK190</f>
        <v>0</v>
      </c>
    </row>
    <row r="179" spans="2:63" s="179" customFormat="1" ht="22.5" customHeight="1">
      <c r="B179" s="180"/>
      <c r="C179" s="181"/>
      <c r="D179" s="182" t="s">
        <v>67</v>
      </c>
      <c r="E179" s="194" t="s">
        <v>303</v>
      </c>
      <c r="F179" s="194" t="s">
        <v>304</v>
      </c>
      <c r="G179" s="181"/>
      <c r="H179" s="181"/>
      <c r="I179" s="184"/>
      <c r="J179" s="195">
        <f>BK179</f>
        <v>0</v>
      </c>
      <c r="K179" s="181"/>
      <c r="L179" s="186"/>
      <c r="M179" s="187"/>
      <c r="N179" s="188"/>
      <c r="O179" s="188"/>
      <c r="P179" s="189">
        <f>SUM(P180:P189)</f>
        <v>0</v>
      </c>
      <c r="Q179" s="188"/>
      <c r="R179" s="189">
        <f>SUM(R180:R189)</f>
        <v>0</v>
      </c>
      <c r="S179" s="188"/>
      <c r="T179" s="190">
        <f>SUM(T180:T189)</f>
        <v>0</v>
      </c>
      <c r="AR179" s="191" t="s">
        <v>75</v>
      </c>
      <c r="AT179" s="192" t="s">
        <v>67</v>
      </c>
      <c r="AU179" s="192" t="s">
        <v>73</v>
      </c>
      <c r="AY179" s="191" t="s">
        <v>113</v>
      </c>
      <c r="BK179" s="193">
        <f>SUM(BK180:BK189)</f>
        <v>0</v>
      </c>
    </row>
    <row r="180" spans="2:65" s="26" customFormat="1" ht="16.5" customHeight="1">
      <c r="B180" s="27"/>
      <c r="C180" s="196" t="s">
        <v>305</v>
      </c>
      <c r="D180" s="196" t="s">
        <v>115</v>
      </c>
      <c r="E180" s="197" t="s">
        <v>306</v>
      </c>
      <c r="F180" s="198" t="s">
        <v>307</v>
      </c>
      <c r="G180" s="199" t="s">
        <v>248</v>
      </c>
      <c r="H180" s="200">
        <v>1</v>
      </c>
      <c r="I180" s="201"/>
      <c r="J180" s="202">
        <f>ROUND(I180*H180,2)</f>
        <v>0</v>
      </c>
      <c r="K180" s="198"/>
      <c r="L180" s="32"/>
      <c r="M180" s="203"/>
      <c r="N180" s="204" t="s">
        <v>39</v>
      </c>
      <c r="O180" s="65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AR180" s="4" t="s">
        <v>205</v>
      </c>
      <c r="AT180" s="4" t="s">
        <v>115</v>
      </c>
      <c r="AU180" s="4" t="s">
        <v>75</v>
      </c>
      <c r="AY180" s="4" t="s">
        <v>113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4" t="s">
        <v>73</v>
      </c>
      <c r="BK180" s="207">
        <f>ROUND(I180*H180,2)</f>
        <v>0</v>
      </c>
      <c r="BL180" s="4" t="s">
        <v>205</v>
      </c>
      <c r="BM180" s="4" t="s">
        <v>308</v>
      </c>
    </row>
    <row r="181" spans="2:47" s="26" customFormat="1" ht="12.75">
      <c r="B181" s="27"/>
      <c r="C181" s="28"/>
      <c r="D181" s="208" t="s">
        <v>121</v>
      </c>
      <c r="E181" s="28"/>
      <c r="F181" s="209" t="s">
        <v>307</v>
      </c>
      <c r="G181" s="28"/>
      <c r="H181" s="28"/>
      <c r="I181" s="112"/>
      <c r="J181" s="28"/>
      <c r="K181" s="28"/>
      <c r="L181" s="32"/>
      <c r="M181" s="210"/>
      <c r="N181" s="65"/>
      <c r="O181" s="65"/>
      <c r="P181" s="65"/>
      <c r="Q181" s="65"/>
      <c r="R181" s="65"/>
      <c r="S181" s="65"/>
      <c r="T181" s="66"/>
      <c r="AT181" s="4" t="s">
        <v>121</v>
      </c>
      <c r="AU181" s="4" t="s">
        <v>75</v>
      </c>
    </row>
    <row r="182" spans="2:65" s="26" customFormat="1" ht="16.5" customHeight="1">
      <c r="B182" s="27"/>
      <c r="C182" s="196" t="s">
        <v>309</v>
      </c>
      <c r="D182" s="196" t="s">
        <v>115</v>
      </c>
      <c r="E182" s="197" t="s">
        <v>310</v>
      </c>
      <c r="F182" s="198" t="s">
        <v>311</v>
      </c>
      <c r="G182" s="199" t="s">
        <v>248</v>
      </c>
      <c r="H182" s="200">
        <v>1</v>
      </c>
      <c r="I182" s="201"/>
      <c r="J182" s="202">
        <f>ROUND(I182*H182,2)</f>
        <v>0</v>
      </c>
      <c r="K182" s="198"/>
      <c r="L182" s="32"/>
      <c r="M182" s="203"/>
      <c r="N182" s="204" t="s">
        <v>39</v>
      </c>
      <c r="O182" s="65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AR182" s="4" t="s">
        <v>205</v>
      </c>
      <c r="AT182" s="4" t="s">
        <v>115</v>
      </c>
      <c r="AU182" s="4" t="s">
        <v>75</v>
      </c>
      <c r="AY182" s="4" t="s">
        <v>113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4" t="s">
        <v>73</v>
      </c>
      <c r="BK182" s="207">
        <f>ROUND(I182*H182,2)</f>
        <v>0</v>
      </c>
      <c r="BL182" s="4" t="s">
        <v>205</v>
      </c>
      <c r="BM182" s="4" t="s">
        <v>312</v>
      </c>
    </row>
    <row r="183" spans="2:47" s="26" customFormat="1" ht="12.75">
      <c r="B183" s="27"/>
      <c r="C183" s="28"/>
      <c r="D183" s="208" t="s">
        <v>121</v>
      </c>
      <c r="E183" s="28"/>
      <c r="F183" s="209" t="s">
        <v>311</v>
      </c>
      <c r="G183" s="28"/>
      <c r="H183" s="28"/>
      <c r="I183" s="112"/>
      <c r="J183" s="28"/>
      <c r="K183" s="28"/>
      <c r="L183" s="32"/>
      <c r="M183" s="210"/>
      <c r="N183" s="65"/>
      <c r="O183" s="65"/>
      <c r="P183" s="65"/>
      <c r="Q183" s="65"/>
      <c r="R183" s="65"/>
      <c r="S183" s="65"/>
      <c r="T183" s="66"/>
      <c r="AT183" s="4" t="s">
        <v>121</v>
      </c>
      <c r="AU183" s="4" t="s">
        <v>75</v>
      </c>
    </row>
    <row r="184" spans="2:65" s="26" customFormat="1" ht="16.5" customHeight="1">
      <c r="B184" s="27"/>
      <c r="C184" s="196" t="s">
        <v>313</v>
      </c>
      <c r="D184" s="196" t="s">
        <v>115</v>
      </c>
      <c r="E184" s="197" t="s">
        <v>314</v>
      </c>
      <c r="F184" s="198" t="s">
        <v>315</v>
      </c>
      <c r="G184" s="199" t="s">
        <v>316</v>
      </c>
      <c r="H184" s="200">
        <v>40</v>
      </c>
      <c r="I184" s="201"/>
      <c r="J184" s="202">
        <f>ROUND(I184*H184,2)</f>
        <v>0</v>
      </c>
      <c r="K184" s="198"/>
      <c r="L184" s="32"/>
      <c r="M184" s="203"/>
      <c r="N184" s="204" t="s">
        <v>39</v>
      </c>
      <c r="O184" s="65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AR184" s="4" t="s">
        <v>205</v>
      </c>
      <c r="AT184" s="4" t="s">
        <v>115</v>
      </c>
      <c r="AU184" s="4" t="s">
        <v>75</v>
      </c>
      <c r="AY184" s="4" t="s">
        <v>113</v>
      </c>
      <c r="BE184" s="207">
        <f>IF(N184="základní",J184,0)</f>
        <v>0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4" t="s">
        <v>73</v>
      </c>
      <c r="BK184" s="207">
        <f>ROUND(I184*H184,2)</f>
        <v>0</v>
      </c>
      <c r="BL184" s="4" t="s">
        <v>205</v>
      </c>
      <c r="BM184" s="4" t="s">
        <v>317</v>
      </c>
    </row>
    <row r="185" spans="2:47" s="26" customFormat="1" ht="12.75">
      <c r="B185" s="27"/>
      <c r="C185" s="28"/>
      <c r="D185" s="208" t="s">
        <v>121</v>
      </c>
      <c r="E185" s="28"/>
      <c r="F185" s="209" t="s">
        <v>315</v>
      </c>
      <c r="G185" s="28"/>
      <c r="H185" s="28"/>
      <c r="I185" s="112"/>
      <c r="J185" s="28"/>
      <c r="K185" s="28"/>
      <c r="L185" s="32"/>
      <c r="M185" s="210"/>
      <c r="N185" s="65"/>
      <c r="O185" s="65"/>
      <c r="P185" s="65"/>
      <c r="Q185" s="65"/>
      <c r="R185" s="65"/>
      <c r="S185" s="65"/>
      <c r="T185" s="66"/>
      <c r="AT185" s="4" t="s">
        <v>121</v>
      </c>
      <c r="AU185" s="4" t="s">
        <v>75</v>
      </c>
    </row>
    <row r="186" spans="2:65" s="26" customFormat="1" ht="16.5" customHeight="1">
      <c r="B186" s="27"/>
      <c r="C186" s="196" t="s">
        <v>318</v>
      </c>
      <c r="D186" s="196" t="s">
        <v>115</v>
      </c>
      <c r="E186" s="197" t="s">
        <v>319</v>
      </c>
      <c r="F186" s="198" t="s">
        <v>320</v>
      </c>
      <c r="G186" s="199" t="s">
        <v>316</v>
      </c>
      <c r="H186" s="200">
        <v>2</v>
      </c>
      <c r="I186" s="201"/>
      <c r="J186" s="202">
        <f>ROUND(I186*H186,2)</f>
        <v>0</v>
      </c>
      <c r="K186" s="198"/>
      <c r="L186" s="32"/>
      <c r="M186" s="203"/>
      <c r="N186" s="204" t="s">
        <v>39</v>
      </c>
      <c r="O186" s="65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AR186" s="4" t="s">
        <v>205</v>
      </c>
      <c r="AT186" s="4" t="s">
        <v>115</v>
      </c>
      <c r="AU186" s="4" t="s">
        <v>75</v>
      </c>
      <c r="AY186" s="4" t="s">
        <v>113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4" t="s">
        <v>73</v>
      </c>
      <c r="BK186" s="207">
        <f>ROUND(I186*H186,2)</f>
        <v>0</v>
      </c>
      <c r="BL186" s="4" t="s">
        <v>205</v>
      </c>
      <c r="BM186" s="4" t="s">
        <v>321</v>
      </c>
    </row>
    <row r="187" spans="2:47" s="26" customFormat="1" ht="12.75">
      <c r="B187" s="27"/>
      <c r="C187" s="28"/>
      <c r="D187" s="208" t="s">
        <v>121</v>
      </c>
      <c r="E187" s="28"/>
      <c r="F187" s="209" t="s">
        <v>320</v>
      </c>
      <c r="G187" s="28"/>
      <c r="H187" s="28"/>
      <c r="I187" s="112"/>
      <c r="J187" s="28"/>
      <c r="K187" s="28"/>
      <c r="L187" s="32"/>
      <c r="M187" s="210"/>
      <c r="N187" s="65"/>
      <c r="O187" s="65"/>
      <c r="P187" s="65"/>
      <c r="Q187" s="65"/>
      <c r="R187" s="65"/>
      <c r="S187" s="65"/>
      <c r="T187" s="66"/>
      <c r="AT187" s="4" t="s">
        <v>121</v>
      </c>
      <c r="AU187" s="4" t="s">
        <v>75</v>
      </c>
    </row>
    <row r="188" spans="2:65" s="26" customFormat="1" ht="16.5" customHeight="1">
      <c r="B188" s="27"/>
      <c r="C188" s="196" t="s">
        <v>322</v>
      </c>
      <c r="D188" s="196" t="s">
        <v>115</v>
      </c>
      <c r="E188" s="197" t="s">
        <v>323</v>
      </c>
      <c r="F188" s="198" t="s">
        <v>324</v>
      </c>
      <c r="G188" s="199" t="s">
        <v>325</v>
      </c>
      <c r="H188" s="245"/>
      <c r="I188" s="201"/>
      <c r="J188" s="202">
        <f>ROUND(I188*H188,2)</f>
        <v>0</v>
      </c>
      <c r="K188" s="198" t="s">
        <v>125</v>
      </c>
      <c r="L188" s="32"/>
      <c r="M188" s="203"/>
      <c r="N188" s="204" t="s">
        <v>39</v>
      </c>
      <c r="O188" s="65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AR188" s="4" t="s">
        <v>205</v>
      </c>
      <c r="AT188" s="4" t="s">
        <v>115</v>
      </c>
      <c r="AU188" s="4" t="s">
        <v>75</v>
      </c>
      <c r="AY188" s="4" t="s">
        <v>113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4" t="s">
        <v>73</v>
      </c>
      <c r="BK188" s="207">
        <f>ROUND(I188*H188,2)</f>
        <v>0</v>
      </c>
      <c r="BL188" s="4" t="s">
        <v>205</v>
      </c>
      <c r="BM188" s="4" t="s">
        <v>326</v>
      </c>
    </row>
    <row r="189" spans="2:47" s="26" customFormat="1" ht="12.75">
      <c r="B189" s="27"/>
      <c r="C189" s="28"/>
      <c r="D189" s="208" t="s">
        <v>121</v>
      </c>
      <c r="E189" s="28"/>
      <c r="F189" s="209" t="s">
        <v>327</v>
      </c>
      <c r="G189" s="28"/>
      <c r="H189" s="28"/>
      <c r="I189" s="112"/>
      <c r="J189" s="28"/>
      <c r="K189" s="28"/>
      <c r="L189" s="32"/>
      <c r="M189" s="210"/>
      <c r="N189" s="65"/>
      <c r="O189" s="65"/>
      <c r="P189" s="65"/>
      <c r="Q189" s="65"/>
      <c r="R189" s="65"/>
      <c r="S189" s="65"/>
      <c r="T189" s="66"/>
      <c r="AT189" s="4" t="s">
        <v>121</v>
      </c>
      <c r="AU189" s="4" t="s">
        <v>75</v>
      </c>
    </row>
    <row r="190" spans="2:63" s="179" customFormat="1" ht="22.5" customHeight="1">
      <c r="B190" s="180"/>
      <c r="C190" s="181"/>
      <c r="D190" s="182" t="s">
        <v>67</v>
      </c>
      <c r="E190" s="194" t="s">
        <v>328</v>
      </c>
      <c r="F190" s="194" t="s">
        <v>329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SUM(P191:P223)</f>
        <v>0</v>
      </c>
      <c r="Q190" s="188"/>
      <c r="R190" s="189">
        <f>SUM(R191:R223)</f>
        <v>0.031904640000000005</v>
      </c>
      <c r="S190" s="188"/>
      <c r="T190" s="190">
        <f>SUM(T191:T223)</f>
        <v>0</v>
      </c>
      <c r="AR190" s="191" t="s">
        <v>75</v>
      </c>
      <c r="AT190" s="192" t="s">
        <v>67</v>
      </c>
      <c r="AU190" s="192" t="s">
        <v>73</v>
      </c>
      <c r="AY190" s="191" t="s">
        <v>113</v>
      </c>
      <c r="BK190" s="193">
        <f>SUM(BK191:BK223)</f>
        <v>0</v>
      </c>
    </row>
    <row r="191" spans="2:65" s="26" customFormat="1" ht="16.5" customHeight="1">
      <c r="B191" s="27"/>
      <c r="C191" s="196" t="s">
        <v>330</v>
      </c>
      <c r="D191" s="196" t="s">
        <v>115</v>
      </c>
      <c r="E191" s="197" t="s">
        <v>331</v>
      </c>
      <c r="F191" s="198" t="s">
        <v>332</v>
      </c>
      <c r="G191" s="199" t="s">
        <v>118</v>
      </c>
      <c r="H191" s="200">
        <v>110.016</v>
      </c>
      <c r="I191" s="201"/>
      <c r="J191" s="202">
        <f>ROUND(I191*H191,2)</f>
        <v>0</v>
      </c>
      <c r="K191" s="198" t="s">
        <v>125</v>
      </c>
      <c r="L191" s="32"/>
      <c r="M191" s="203"/>
      <c r="N191" s="204" t="s">
        <v>39</v>
      </c>
      <c r="O191" s="65"/>
      <c r="P191" s="205">
        <f>O191*H191</f>
        <v>0</v>
      </c>
      <c r="Q191" s="205">
        <v>0.00017000000000000004</v>
      </c>
      <c r="R191" s="205">
        <f>Q191*H191</f>
        <v>0.018702720000000006</v>
      </c>
      <c r="S191" s="205">
        <v>0</v>
      </c>
      <c r="T191" s="206">
        <f>S191*H191</f>
        <v>0</v>
      </c>
      <c r="AR191" s="4" t="s">
        <v>205</v>
      </c>
      <c r="AT191" s="4" t="s">
        <v>115</v>
      </c>
      <c r="AU191" s="4" t="s">
        <v>75</v>
      </c>
      <c r="AY191" s="4" t="s">
        <v>113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4" t="s">
        <v>73</v>
      </c>
      <c r="BK191" s="207">
        <f>ROUND(I191*H191,2)</f>
        <v>0</v>
      </c>
      <c r="BL191" s="4" t="s">
        <v>205</v>
      </c>
      <c r="BM191" s="4" t="s">
        <v>333</v>
      </c>
    </row>
    <row r="192" spans="2:47" s="26" customFormat="1" ht="12.75">
      <c r="B192" s="27"/>
      <c r="C192" s="28"/>
      <c r="D192" s="208" t="s">
        <v>121</v>
      </c>
      <c r="E192" s="28"/>
      <c r="F192" s="209" t="s">
        <v>334</v>
      </c>
      <c r="G192" s="28"/>
      <c r="H192" s="28"/>
      <c r="I192" s="112"/>
      <c r="J192" s="28"/>
      <c r="K192" s="28"/>
      <c r="L192" s="32"/>
      <c r="M192" s="210"/>
      <c r="N192" s="65"/>
      <c r="O192" s="65"/>
      <c r="P192" s="65"/>
      <c r="Q192" s="65"/>
      <c r="R192" s="65"/>
      <c r="S192" s="65"/>
      <c r="T192" s="66"/>
      <c r="AT192" s="4" t="s">
        <v>121</v>
      </c>
      <c r="AU192" s="4" t="s">
        <v>75</v>
      </c>
    </row>
    <row r="193" spans="2:51" s="246" customFormat="1" ht="12.75">
      <c r="B193" s="247"/>
      <c r="C193" s="248"/>
      <c r="D193" s="208" t="s">
        <v>128</v>
      </c>
      <c r="E193" s="249"/>
      <c r="F193" s="250" t="s">
        <v>335</v>
      </c>
      <c r="G193" s="248"/>
      <c r="H193" s="249"/>
      <c r="I193" s="251"/>
      <c r="J193" s="248"/>
      <c r="K193" s="248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128</v>
      </c>
      <c r="AU193" s="256" t="s">
        <v>75</v>
      </c>
      <c r="AV193" s="246" t="s">
        <v>73</v>
      </c>
      <c r="AW193" s="246" t="s">
        <v>30</v>
      </c>
      <c r="AX193" s="246" t="s">
        <v>68</v>
      </c>
      <c r="AY193" s="256" t="s">
        <v>113</v>
      </c>
    </row>
    <row r="194" spans="2:51" s="246" customFormat="1" ht="12.75">
      <c r="B194" s="247"/>
      <c r="C194" s="248"/>
      <c r="D194" s="208" t="s">
        <v>128</v>
      </c>
      <c r="E194" s="249"/>
      <c r="F194" s="250" t="s">
        <v>336</v>
      </c>
      <c r="G194" s="248"/>
      <c r="H194" s="249"/>
      <c r="I194" s="251"/>
      <c r="J194" s="248"/>
      <c r="K194" s="248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128</v>
      </c>
      <c r="AU194" s="256" t="s">
        <v>75</v>
      </c>
      <c r="AV194" s="246" t="s">
        <v>73</v>
      </c>
      <c r="AW194" s="246" t="s">
        <v>30</v>
      </c>
      <c r="AX194" s="246" t="s">
        <v>68</v>
      </c>
      <c r="AY194" s="256" t="s">
        <v>113</v>
      </c>
    </row>
    <row r="195" spans="2:51" s="211" customFormat="1" ht="12.75">
      <c r="B195" s="212"/>
      <c r="C195" s="213"/>
      <c r="D195" s="208" t="s">
        <v>128</v>
      </c>
      <c r="E195" s="214"/>
      <c r="F195" s="215" t="s">
        <v>337</v>
      </c>
      <c r="G195" s="213"/>
      <c r="H195" s="216">
        <v>19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128</v>
      </c>
      <c r="AU195" s="222" t="s">
        <v>75</v>
      </c>
      <c r="AV195" s="211" t="s">
        <v>75</v>
      </c>
      <c r="AW195" s="211" t="s">
        <v>30</v>
      </c>
      <c r="AX195" s="211" t="s">
        <v>68</v>
      </c>
      <c r="AY195" s="222" t="s">
        <v>113</v>
      </c>
    </row>
    <row r="196" spans="2:51" s="246" customFormat="1" ht="12.75">
      <c r="B196" s="247"/>
      <c r="C196" s="248"/>
      <c r="D196" s="208" t="s">
        <v>128</v>
      </c>
      <c r="E196" s="249"/>
      <c r="F196" s="250" t="s">
        <v>338</v>
      </c>
      <c r="G196" s="248"/>
      <c r="H196" s="249"/>
      <c r="I196" s="251"/>
      <c r="J196" s="248"/>
      <c r="K196" s="248"/>
      <c r="L196" s="252"/>
      <c r="M196" s="253"/>
      <c r="N196" s="254"/>
      <c r="O196" s="254"/>
      <c r="P196" s="254"/>
      <c r="Q196" s="254"/>
      <c r="R196" s="254"/>
      <c r="S196" s="254"/>
      <c r="T196" s="255"/>
      <c r="AT196" s="256" t="s">
        <v>128</v>
      </c>
      <c r="AU196" s="256" t="s">
        <v>75</v>
      </c>
      <c r="AV196" s="246" t="s">
        <v>73</v>
      </c>
      <c r="AW196" s="246" t="s">
        <v>30</v>
      </c>
      <c r="AX196" s="246" t="s">
        <v>68</v>
      </c>
      <c r="AY196" s="256" t="s">
        <v>113</v>
      </c>
    </row>
    <row r="197" spans="2:51" s="211" customFormat="1" ht="12.75">
      <c r="B197" s="212"/>
      <c r="C197" s="213"/>
      <c r="D197" s="208" t="s">
        <v>128</v>
      </c>
      <c r="E197" s="214"/>
      <c r="F197" s="215" t="s">
        <v>339</v>
      </c>
      <c r="G197" s="213"/>
      <c r="H197" s="216">
        <v>1.32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128</v>
      </c>
      <c r="AU197" s="222" t="s">
        <v>75</v>
      </c>
      <c r="AV197" s="211" t="s">
        <v>75</v>
      </c>
      <c r="AW197" s="211" t="s">
        <v>30</v>
      </c>
      <c r="AX197" s="211" t="s">
        <v>68</v>
      </c>
      <c r="AY197" s="222" t="s">
        <v>113</v>
      </c>
    </row>
    <row r="198" spans="2:51" s="246" customFormat="1" ht="12.75">
      <c r="B198" s="247"/>
      <c r="C198" s="248"/>
      <c r="D198" s="208" t="s">
        <v>128</v>
      </c>
      <c r="E198" s="249"/>
      <c r="F198" s="250" t="s">
        <v>340</v>
      </c>
      <c r="G198" s="248"/>
      <c r="H198" s="249"/>
      <c r="I198" s="251"/>
      <c r="J198" s="248"/>
      <c r="K198" s="248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128</v>
      </c>
      <c r="AU198" s="256" t="s">
        <v>75</v>
      </c>
      <c r="AV198" s="246" t="s">
        <v>73</v>
      </c>
      <c r="AW198" s="246" t="s">
        <v>30</v>
      </c>
      <c r="AX198" s="246" t="s">
        <v>68</v>
      </c>
      <c r="AY198" s="256" t="s">
        <v>113</v>
      </c>
    </row>
    <row r="199" spans="2:51" s="211" customFormat="1" ht="12.75">
      <c r="B199" s="212"/>
      <c r="C199" s="213"/>
      <c r="D199" s="208" t="s">
        <v>128</v>
      </c>
      <c r="E199" s="214"/>
      <c r="F199" s="215" t="s">
        <v>341</v>
      </c>
      <c r="G199" s="213"/>
      <c r="H199" s="216">
        <v>1.92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128</v>
      </c>
      <c r="AU199" s="222" t="s">
        <v>75</v>
      </c>
      <c r="AV199" s="211" t="s">
        <v>75</v>
      </c>
      <c r="AW199" s="211" t="s">
        <v>30</v>
      </c>
      <c r="AX199" s="211" t="s">
        <v>68</v>
      </c>
      <c r="AY199" s="222" t="s">
        <v>113</v>
      </c>
    </row>
    <row r="200" spans="2:51" s="246" customFormat="1" ht="12.75">
      <c r="B200" s="247"/>
      <c r="C200" s="248"/>
      <c r="D200" s="208" t="s">
        <v>128</v>
      </c>
      <c r="E200" s="249"/>
      <c r="F200" s="250" t="s">
        <v>342</v>
      </c>
      <c r="G200" s="248"/>
      <c r="H200" s="249"/>
      <c r="I200" s="251"/>
      <c r="J200" s="248"/>
      <c r="K200" s="248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128</v>
      </c>
      <c r="AU200" s="256" t="s">
        <v>75</v>
      </c>
      <c r="AV200" s="246" t="s">
        <v>73</v>
      </c>
      <c r="AW200" s="246" t="s">
        <v>30</v>
      </c>
      <c r="AX200" s="246" t="s">
        <v>68</v>
      </c>
      <c r="AY200" s="256" t="s">
        <v>113</v>
      </c>
    </row>
    <row r="201" spans="2:51" s="211" customFormat="1" ht="12.75">
      <c r="B201" s="212"/>
      <c r="C201" s="213"/>
      <c r="D201" s="208" t="s">
        <v>128</v>
      </c>
      <c r="E201" s="214"/>
      <c r="F201" s="215" t="s">
        <v>343</v>
      </c>
      <c r="G201" s="213"/>
      <c r="H201" s="216">
        <v>17.92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128</v>
      </c>
      <c r="AU201" s="222" t="s">
        <v>75</v>
      </c>
      <c r="AV201" s="211" t="s">
        <v>75</v>
      </c>
      <c r="AW201" s="211" t="s">
        <v>30</v>
      </c>
      <c r="AX201" s="211" t="s">
        <v>68</v>
      </c>
      <c r="AY201" s="222" t="s">
        <v>113</v>
      </c>
    </row>
    <row r="202" spans="2:51" s="246" customFormat="1" ht="12.75">
      <c r="B202" s="247"/>
      <c r="C202" s="248"/>
      <c r="D202" s="208" t="s">
        <v>128</v>
      </c>
      <c r="E202" s="249"/>
      <c r="F202" s="250" t="s">
        <v>344</v>
      </c>
      <c r="G202" s="248"/>
      <c r="H202" s="249"/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128</v>
      </c>
      <c r="AU202" s="256" t="s">
        <v>75</v>
      </c>
      <c r="AV202" s="246" t="s">
        <v>73</v>
      </c>
      <c r="AW202" s="246" t="s">
        <v>30</v>
      </c>
      <c r="AX202" s="246" t="s">
        <v>68</v>
      </c>
      <c r="AY202" s="256" t="s">
        <v>113</v>
      </c>
    </row>
    <row r="203" spans="2:51" s="211" customFormat="1" ht="12.75">
      <c r="B203" s="212"/>
      <c r="C203" s="213"/>
      <c r="D203" s="208" t="s">
        <v>128</v>
      </c>
      <c r="E203" s="214"/>
      <c r="F203" s="215" t="s">
        <v>345</v>
      </c>
      <c r="G203" s="213"/>
      <c r="H203" s="216">
        <v>3.136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128</v>
      </c>
      <c r="AU203" s="222" t="s">
        <v>75</v>
      </c>
      <c r="AV203" s="211" t="s">
        <v>75</v>
      </c>
      <c r="AW203" s="211" t="s">
        <v>30</v>
      </c>
      <c r="AX203" s="211" t="s">
        <v>68</v>
      </c>
      <c r="AY203" s="222" t="s">
        <v>113</v>
      </c>
    </row>
    <row r="204" spans="2:51" s="246" customFormat="1" ht="12.75">
      <c r="B204" s="247"/>
      <c r="C204" s="248"/>
      <c r="D204" s="208" t="s">
        <v>128</v>
      </c>
      <c r="E204" s="249"/>
      <c r="F204" s="250" t="s">
        <v>346</v>
      </c>
      <c r="G204" s="248"/>
      <c r="H204" s="249"/>
      <c r="I204" s="251"/>
      <c r="J204" s="248"/>
      <c r="K204" s="248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128</v>
      </c>
      <c r="AU204" s="256" t="s">
        <v>75</v>
      </c>
      <c r="AV204" s="246" t="s">
        <v>73</v>
      </c>
      <c r="AW204" s="246" t="s">
        <v>30</v>
      </c>
      <c r="AX204" s="246" t="s">
        <v>68</v>
      </c>
      <c r="AY204" s="256" t="s">
        <v>113</v>
      </c>
    </row>
    <row r="205" spans="2:51" s="211" customFormat="1" ht="12.75">
      <c r="B205" s="212"/>
      <c r="C205" s="213"/>
      <c r="D205" s="208" t="s">
        <v>128</v>
      </c>
      <c r="E205" s="214"/>
      <c r="F205" s="215" t="s">
        <v>347</v>
      </c>
      <c r="G205" s="213"/>
      <c r="H205" s="216">
        <v>1.792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128</v>
      </c>
      <c r="AU205" s="222" t="s">
        <v>75</v>
      </c>
      <c r="AV205" s="211" t="s">
        <v>75</v>
      </c>
      <c r="AW205" s="211" t="s">
        <v>30</v>
      </c>
      <c r="AX205" s="211" t="s">
        <v>68</v>
      </c>
      <c r="AY205" s="222" t="s">
        <v>113</v>
      </c>
    </row>
    <row r="206" spans="2:51" s="246" customFormat="1" ht="12.75">
      <c r="B206" s="247"/>
      <c r="C206" s="248"/>
      <c r="D206" s="208" t="s">
        <v>128</v>
      </c>
      <c r="E206" s="249"/>
      <c r="F206" s="250" t="s">
        <v>348</v>
      </c>
      <c r="G206" s="248"/>
      <c r="H206" s="249"/>
      <c r="I206" s="251"/>
      <c r="J206" s="248"/>
      <c r="K206" s="248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128</v>
      </c>
      <c r="AU206" s="256" t="s">
        <v>75</v>
      </c>
      <c r="AV206" s="246" t="s">
        <v>73</v>
      </c>
      <c r="AW206" s="246" t="s">
        <v>30</v>
      </c>
      <c r="AX206" s="246" t="s">
        <v>68</v>
      </c>
      <c r="AY206" s="256" t="s">
        <v>113</v>
      </c>
    </row>
    <row r="207" spans="2:51" s="211" customFormat="1" ht="12.75">
      <c r="B207" s="212"/>
      <c r="C207" s="213"/>
      <c r="D207" s="208" t="s">
        <v>128</v>
      </c>
      <c r="E207" s="214"/>
      <c r="F207" s="215" t="s">
        <v>349</v>
      </c>
      <c r="G207" s="213"/>
      <c r="H207" s="216">
        <v>0.7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128</v>
      </c>
      <c r="AU207" s="222" t="s">
        <v>75</v>
      </c>
      <c r="AV207" s="211" t="s">
        <v>75</v>
      </c>
      <c r="AW207" s="211" t="s">
        <v>30</v>
      </c>
      <c r="AX207" s="211" t="s">
        <v>68</v>
      </c>
      <c r="AY207" s="222" t="s">
        <v>113</v>
      </c>
    </row>
    <row r="208" spans="2:51" s="246" customFormat="1" ht="12.75">
      <c r="B208" s="247"/>
      <c r="C208" s="248"/>
      <c r="D208" s="208" t="s">
        <v>128</v>
      </c>
      <c r="E208" s="249"/>
      <c r="F208" s="250" t="s">
        <v>350</v>
      </c>
      <c r="G208" s="248"/>
      <c r="H208" s="249"/>
      <c r="I208" s="251"/>
      <c r="J208" s="248"/>
      <c r="K208" s="248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128</v>
      </c>
      <c r="AU208" s="256" t="s">
        <v>75</v>
      </c>
      <c r="AV208" s="246" t="s">
        <v>73</v>
      </c>
      <c r="AW208" s="246" t="s">
        <v>30</v>
      </c>
      <c r="AX208" s="246" t="s">
        <v>68</v>
      </c>
      <c r="AY208" s="256" t="s">
        <v>113</v>
      </c>
    </row>
    <row r="209" spans="2:51" s="211" customFormat="1" ht="12.75">
      <c r="B209" s="212"/>
      <c r="C209" s="213"/>
      <c r="D209" s="208" t="s">
        <v>128</v>
      </c>
      <c r="E209" s="214"/>
      <c r="F209" s="215" t="s">
        <v>351</v>
      </c>
      <c r="G209" s="213"/>
      <c r="H209" s="216">
        <v>3.888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128</v>
      </c>
      <c r="AU209" s="222" t="s">
        <v>75</v>
      </c>
      <c r="AV209" s="211" t="s">
        <v>75</v>
      </c>
      <c r="AW209" s="211" t="s">
        <v>30</v>
      </c>
      <c r="AX209" s="211" t="s">
        <v>68</v>
      </c>
      <c r="AY209" s="222" t="s">
        <v>113</v>
      </c>
    </row>
    <row r="210" spans="2:51" s="246" customFormat="1" ht="12.75">
      <c r="B210" s="247"/>
      <c r="C210" s="248"/>
      <c r="D210" s="208" t="s">
        <v>128</v>
      </c>
      <c r="E210" s="249"/>
      <c r="F210" s="250" t="s">
        <v>352</v>
      </c>
      <c r="G210" s="248"/>
      <c r="H210" s="249"/>
      <c r="I210" s="251"/>
      <c r="J210" s="248"/>
      <c r="K210" s="248"/>
      <c r="L210" s="252"/>
      <c r="M210" s="253"/>
      <c r="N210" s="254"/>
      <c r="O210" s="254"/>
      <c r="P210" s="254"/>
      <c r="Q210" s="254"/>
      <c r="R210" s="254"/>
      <c r="S210" s="254"/>
      <c r="T210" s="255"/>
      <c r="AT210" s="256" t="s">
        <v>128</v>
      </c>
      <c r="AU210" s="256" t="s">
        <v>75</v>
      </c>
      <c r="AV210" s="246" t="s">
        <v>73</v>
      </c>
      <c r="AW210" s="246" t="s">
        <v>30</v>
      </c>
      <c r="AX210" s="246" t="s">
        <v>68</v>
      </c>
      <c r="AY210" s="256" t="s">
        <v>113</v>
      </c>
    </row>
    <row r="211" spans="2:51" s="211" customFormat="1" ht="12.75">
      <c r="B211" s="212"/>
      <c r="C211" s="213"/>
      <c r="D211" s="208" t="s">
        <v>128</v>
      </c>
      <c r="E211" s="214"/>
      <c r="F211" s="215" t="s">
        <v>353</v>
      </c>
      <c r="G211" s="213"/>
      <c r="H211" s="216">
        <v>51.2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128</v>
      </c>
      <c r="AU211" s="222" t="s">
        <v>75</v>
      </c>
      <c r="AV211" s="211" t="s">
        <v>75</v>
      </c>
      <c r="AW211" s="211" t="s">
        <v>30</v>
      </c>
      <c r="AX211" s="211" t="s">
        <v>68</v>
      </c>
      <c r="AY211" s="222" t="s">
        <v>113</v>
      </c>
    </row>
    <row r="212" spans="2:51" s="246" customFormat="1" ht="12.75">
      <c r="B212" s="247"/>
      <c r="C212" s="248"/>
      <c r="D212" s="208" t="s">
        <v>128</v>
      </c>
      <c r="E212" s="249"/>
      <c r="F212" s="250" t="s">
        <v>354</v>
      </c>
      <c r="G212" s="248"/>
      <c r="H212" s="249"/>
      <c r="I212" s="251"/>
      <c r="J212" s="248"/>
      <c r="K212" s="248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128</v>
      </c>
      <c r="AU212" s="256" t="s">
        <v>75</v>
      </c>
      <c r="AV212" s="246" t="s">
        <v>73</v>
      </c>
      <c r="AW212" s="246" t="s">
        <v>30</v>
      </c>
      <c r="AX212" s="246" t="s">
        <v>68</v>
      </c>
      <c r="AY212" s="256" t="s">
        <v>113</v>
      </c>
    </row>
    <row r="213" spans="2:51" s="211" customFormat="1" ht="12.75">
      <c r="B213" s="212"/>
      <c r="C213" s="213"/>
      <c r="D213" s="208" t="s">
        <v>128</v>
      </c>
      <c r="E213" s="214"/>
      <c r="F213" s="215" t="s">
        <v>355</v>
      </c>
      <c r="G213" s="213"/>
      <c r="H213" s="216">
        <v>3.36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128</v>
      </c>
      <c r="AU213" s="222" t="s">
        <v>75</v>
      </c>
      <c r="AV213" s="211" t="s">
        <v>75</v>
      </c>
      <c r="AW213" s="211" t="s">
        <v>30</v>
      </c>
      <c r="AX213" s="211" t="s">
        <v>68</v>
      </c>
      <c r="AY213" s="222" t="s">
        <v>113</v>
      </c>
    </row>
    <row r="214" spans="2:51" s="246" customFormat="1" ht="12.75">
      <c r="B214" s="247"/>
      <c r="C214" s="248"/>
      <c r="D214" s="208" t="s">
        <v>128</v>
      </c>
      <c r="E214" s="249"/>
      <c r="F214" s="250" t="s">
        <v>356</v>
      </c>
      <c r="G214" s="248"/>
      <c r="H214" s="249"/>
      <c r="I214" s="251"/>
      <c r="J214" s="248"/>
      <c r="K214" s="248"/>
      <c r="L214" s="252"/>
      <c r="M214" s="253"/>
      <c r="N214" s="254"/>
      <c r="O214" s="254"/>
      <c r="P214" s="254"/>
      <c r="Q214" s="254"/>
      <c r="R214" s="254"/>
      <c r="S214" s="254"/>
      <c r="T214" s="255"/>
      <c r="AT214" s="256" t="s">
        <v>128</v>
      </c>
      <c r="AU214" s="256" t="s">
        <v>75</v>
      </c>
      <c r="AV214" s="246" t="s">
        <v>73</v>
      </c>
      <c r="AW214" s="246" t="s">
        <v>30</v>
      </c>
      <c r="AX214" s="246" t="s">
        <v>68</v>
      </c>
      <c r="AY214" s="256" t="s">
        <v>113</v>
      </c>
    </row>
    <row r="215" spans="2:51" s="211" customFormat="1" ht="12.75">
      <c r="B215" s="212"/>
      <c r="C215" s="213"/>
      <c r="D215" s="208" t="s">
        <v>128</v>
      </c>
      <c r="E215" s="214"/>
      <c r="F215" s="215" t="s">
        <v>357</v>
      </c>
      <c r="G215" s="213"/>
      <c r="H215" s="216">
        <v>3.38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128</v>
      </c>
      <c r="AU215" s="222" t="s">
        <v>75</v>
      </c>
      <c r="AV215" s="211" t="s">
        <v>75</v>
      </c>
      <c r="AW215" s="211" t="s">
        <v>30</v>
      </c>
      <c r="AX215" s="211" t="s">
        <v>68</v>
      </c>
      <c r="AY215" s="222" t="s">
        <v>113</v>
      </c>
    </row>
    <row r="216" spans="2:51" s="246" customFormat="1" ht="12.75">
      <c r="B216" s="247"/>
      <c r="C216" s="248"/>
      <c r="D216" s="208" t="s">
        <v>128</v>
      </c>
      <c r="E216" s="249"/>
      <c r="F216" s="250" t="s">
        <v>358</v>
      </c>
      <c r="G216" s="248"/>
      <c r="H216" s="249"/>
      <c r="I216" s="251"/>
      <c r="J216" s="248"/>
      <c r="K216" s="248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128</v>
      </c>
      <c r="AU216" s="256" t="s">
        <v>75</v>
      </c>
      <c r="AV216" s="246" t="s">
        <v>73</v>
      </c>
      <c r="AW216" s="246" t="s">
        <v>30</v>
      </c>
      <c r="AX216" s="246" t="s">
        <v>68</v>
      </c>
      <c r="AY216" s="256" t="s">
        <v>113</v>
      </c>
    </row>
    <row r="217" spans="2:51" s="211" customFormat="1" ht="12.75">
      <c r="B217" s="212"/>
      <c r="C217" s="213"/>
      <c r="D217" s="208" t="s">
        <v>128</v>
      </c>
      <c r="E217" s="214"/>
      <c r="F217" s="215" t="s">
        <v>359</v>
      </c>
      <c r="G217" s="213"/>
      <c r="H217" s="216">
        <v>2.4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128</v>
      </c>
      <c r="AU217" s="222" t="s">
        <v>75</v>
      </c>
      <c r="AV217" s="211" t="s">
        <v>75</v>
      </c>
      <c r="AW217" s="211" t="s">
        <v>30</v>
      </c>
      <c r="AX217" s="211" t="s">
        <v>68</v>
      </c>
      <c r="AY217" s="222" t="s">
        <v>113</v>
      </c>
    </row>
    <row r="218" spans="2:51" s="223" customFormat="1" ht="12.75">
      <c r="B218" s="224"/>
      <c r="C218" s="225"/>
      <c r="D218" s="208" t="s">
        <v>128</v>
      </c>
      <c r="E218" s="226"/>
      <c r="F218" s="227" t="s">
        <v>170</v>
      </c>
      <c r="G218" s="225"/>
      <c r="H218" s="228">
        <v>110.016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128</v>
      </c>
      <c r="AU218" s="234" t="s">
        <v>75</v>
      </c>
      <c r="AV218" s="223" t="s">
        <v>119</v>
      </c>
      <c r="AW218" s="223" t="s">
        <v>30</v>
      </c>
      <c r="AX218" s="223" t="s">
        <v>73</v>
      </c>
      <c r="AY218" s="234" t="s">
        <v>113</v>
      </c>
    </row>
    <row r="219" spans="2:65" s="26" customFormat="1" ht="16.5" customHeight="1">
      <c r="B219" s="27"/>
      <c r="C219" s="196" t="s">
        <v>360</v>
      </c>
      <c r="D219" s="196" t="s">
        <v>115</v>
      </c>
      <c r="E219" s="197" t="s">
        <v>361</v>
      </c>
      <c r="F219" s="198" t="s">
        <v>362</v>
      </c>
      <c r="G219" s="199" t="s">
        <v>118</v>
      </c>
      <c r="H219" s="200">
        <v>55.008</v>
      </c>
      <c r="I219" s="201"/>
      <c r="J219" s="202">
        <f>ROUND(I219*H219,2)</f>
        <v>0</v>
      </c>
      <c r="K219" s="198" t="s">
        <v>125</v>
      </c>
      <c r="L219" s="32"/>
      <c r="M219" s="203"/>
      <c r="N219" s="204" t="s">
        <v>39</v>
      </c>
      <c r="O219" s="65"/>
      <c r="P219" s="205">
        <f>O219*H219</f>
        <v>0</v>
      </c>
      <c r="Q219" s="205">
        <v>0.00012</v>
      </c>
      <c r="R219" s="205">
        <f>Q219*H219</f>
        <v>0.00660096</v>
      </c>
      <c r="S219" s="205">
        <v>0</v>
      </c>
      <c r="T219" s="206">
        <f>S219*H219</f>
        <v>0</v>
      </c>
      <c r="AR219" s="4" t="s">
        <v>205</v>
      </c>
      <c r="AT219" s="4" t="s">
        <v>115</v>
      </c>
      <c r="AU219" s="4" t="s">
        <v>75</v>
      </c>
      <c r="AY219" s="4" t="s">
        <v>113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4" t="s">
        <v>73</v>
      </c>
      <c r="BK219" s="207">
        <f>ROUND(I219*H219,2)</f>
        <v>0</v>
      </c>
      <c r="BL219" s="4" t="s">
        <v>205</v>
      </c>
      <c r="BM219" s="4" t="s">
        <v>363</v>
      </c>
    </row>
    <row r="220" spans="2:47" s="26" customFormat="1" ht="12.75">
      <c r="B220" s="27"/>
      <c r="C220" s="28"/>
      <c r="D220" s="208" t="s">
        <v>121</v>
      </c>
      <c r="E220" s="28"/>
      <c r="F220" s="209" t="s">
        <v>364</v>
      </c>
      <c r="G220" s="28"/>
      <c r="H220" s="28"/>
      <c r="I220" s="112"/>
      <c r="J220" s="28"/>
      <c r="K220" s="28"/>
      <c r="L220" s="32"/>
      <c r="M220" s="210"/>
      <c r="N220" s="65"/>
      <c r="O220" s="65"/>
      <c r="P220" s="65"/>
      <c r="Q220" s="65"/>
      <c r="R220" s="65"/>
      <c r="S220" s="65"/>
      <c r="T220" s="66"/>
      <c r="AT220" s="4" t="s">
        <v>121</v>
      </c>
      <c r="AU220" s="4" t="s">
        <v>75</v>
      </c>
    </row>
    <row r="221" spans="2:51" s="211" customFormat="1" ht="12.75">
      <c r="B221" s="212"/>
      <c r="C221" s="213"/>
      <c r="D221" s="208" t="s">
        <v>128</v>
      </c>
      <c r="E221" s="214"/>
      <c r="F221" s="215" t="s">
        <v>365</v>
      </c>
      <c r="G221" s="213"/>
      <c r="H221" s="216">
        <v>55.008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128</v>
      </c>
      <c r="AU221" s="222" t="s">
        <v>75</v>
      </c>
      <c r="AV221" s="211" t="s">
        <v>75</v>
      </c>
      <c r="AW221" s="211" t="s">
        <v>30</v>
      </c>
      <c r="AX221" s="211" t="s">
        <v>73</v>
      </c>
      <c r="AY221" s="222" t="s">
        <v>113</v>
      </c>
    </row>
    <row r="222" spans="2:65" s="26" customFormat="1" ht="16.5" customHeight="1">
      <c r="B222" s="27"/>
      <c r="C222" s="196" t="s">
        <v>366</v>
      </c>
      <c r="D222" s="196" t="s">
        <v>115</v>
      </c>
      <c r="E222" s="197" t="s">
        <v>367</v>
      </c>
      <c r="F222" s="198" t="s">
        <v>368</v>
      </c>
      <c r="G222" s="199" t="s">
        <v>118</v>
      </c>
      <c r="H222" s="200">
        <v>55.008</v>
      </c>
      <c r="I222" s="201"/>
      <c r="J222" s="202">
        <f>ROUND(I222*H222,2)</f>
        <v>0</v>
      </c>
      <c r="K222" s="198" t="s">
        <v>125</v>
      </c>
      <c r="L222" s="32"/>
      <c r="M222" s="203"/>
      <c r="N222" s="204" t="s">
        <v>39</v>
      </c>
      <c r="O222" s="65"/>
      <c r="P222" s="205">
        <f>O222*H222</f>
        <v>0</v>
      </c>
      <c r="Q222" s="205">
        <v>0.00012</v>
      </c>
      <c r="R222" s="205">
        <f>Q222*H222</f>
        <v>0.00660096</v>
      </c>
      <c r="S222" s="205">
        <v>0</v>
      </c>
      <c r="T222" s="206">
        <f>S222*H222</f>
        <v>0</v>
      </c>
      <c r="AR222" s="4" t="s">
        <v>205</v>
      </c>
      <c r="AT222" s="4" t="s">
        <v>115</v>
      </c>
      <c r="AU222" s="4" t="s">
        <v>75</v>
      </c>
      <c r="AY222" s="4" t="s">
        <v>113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4" t="s">
        <v>73</v>
      </c>
      <c r="BK222" s="207">
        <f>ROUND(I222*H222,2)</f>
        <v>0</v>
      </c>
      <c r="BL222" s="4" t="s">
        <v>205</v>
      </c>
      <c r="BM222" s="4" t="s">
        <v>369</v>
      </c>
    </row>
    <row r="223" spans="2:47" s="26" customFormat="1" ht="12.75">
      <c r="B223" s="27"/>
      <c r="C223" s="28"/>
      <c r="D223" s="208" t="s">
        <v>121</v>
      </c>
      <c r="E223" s="28"/>
      <c r="F223" s="209" t="s">
        <v>370</v>
      </c>
      <c r="G223" s="28"/>
      <c r="H223" s="28"/>
      <c r="I223" s="112"/>
      <c r="J223" s="28"/>
      <c r="K223" s="28"/>
      <c r="L223" s="32"/>
      <c r="M223" s="210"/>
      <c r="N223" s="65"/>
      <c r="O223" s="65"/>
      <c r="P223" s="65"/>
      <c r="Q223" s="65"/>
      <c r="R223" s="65"/>
      <c r="S223" s="65"/>
      <c r="T223" s="66"/>
      <c r="AT223" s="4" t="s">
        <v>121</v>
      </c>
      <c r="AU223" s="4" t="s">
        <v>75</v>
      </c>
    </row>
    <row r="224" spans="2:63" s="179" customFormat="1" ht="25.5" customHeight="1">
      <c r="B224" s="180"/>
      <c r="C224" s="181"/>
      <c r="D224" s="182" t="s">
        <v>67</v>
      </c>
      <c r="E224" s="183" t="s">
        <v>371</v>
      </c>
      <c r="F224" s="183" t="s">
        <v>372</v>
      </c>
      <c r="G224" s="181"/>
      <c r="H224" s="181"/>
      <c r="I224" s="184"/>
      <c r="J224" s="185">
        <f>BK224</f>
        <v>0</v>
      </c>
      <c r="K224" s="181"/>
      <c r="L224" s="186"/>
      <c r="M224" s="187"/>
      <c r="N224" s="188"/>
      <c r="O224" s="188"/>
      <c r="P224" s="189">
        <f>P225+P228+P235+P238</f>
        <v>0</v>
      </c>
      <c r="Q224" s="188"/>
      <c r="R224" s="189">
        <f>R225+R228+R235+R238</f>
        <v>0</v>
      </c>
      <c r="S224" s="188"/>
      <c r="T224" s="190">
        <f>T225+T228+T235+T238</f>
        <v>0</v>
      </c>
      <c r="AR224" s="191" t="s">
        <v>140</v>
      </c>
      <c r="AT224" s="192" t="s">
        <v>67</v>
      </c>
      <c r="AU224" s="192" t="s">
        <v>68</v>
      </c>
      <c r="AY224" s="191" t="s">
        <v>113</v>
      </c>
      <c r="BK224" s="193">
        <f>BK225+BK228+BK235+BK238</f>
        <v>0</v>
      </c>
    </row>
    <row r="225" spans="2:63" s="179" customFormat="1" ht="22.5" customHeight="1">
      <c r="B225" s="180"/>
      <c r="C225" s="181"/>
      <c r="D225" s="182" t="s">
        <v>67</v>
      </c>
      <c r="E225" s="194" t="s">
        <v>373</v>
      </c>
      <c r="F225" s="194" t="s">
        <v>374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SUM(P226:P227)</f>
        <v>0</v>
      </c>
      <c r="Q225" s="188"/>
      <c r="R225" s="189">
        <f>SUM(R226:R227)</f>
        <v>0</v>
      </c>
      <c r="S225" s="188"/>
      <c r="T225" s="190">
        <f>SUM(T226:T227)</f>
        <v>0</v>
      </c>
      <c r="AR225" s="191" t="s">
        <v>140</v>
      </c>
      <c r="AT225" s="192" t="s">
        <v>67</v>
      </c>
      <c r="AU225" s="192" t="s">
        <v>73</v>
      </c>
      <c r="AY225" s="191" t="s">
        <v>113</v>
      </c>
      <c r="BK225" s="193">
        <f>SUM(BK226:BK227)</f>
        <v>0</v>
      </c>
    </row>
    <row r="226" spans="2:65" s="26" customFormat="1" ht="16.5" customHeight="1">
      <c r="B226" s="27"/>
      <c r="C226" s="196" t="s">
        <v>375</v>
      </c>
      <c r="D226" s="196" t="s">
        <v>115</v>
      </c>
      <c r="E226" s="197" t="s">
        <v>376</v>
      </c>
      <c r="F226" s="198" t="s">
        <v>377</v>
      </c>
      <c r="G226" s="199" t="s">
        <v>248</v>
      </c>
      <c r="H226" s="200">
        <v>1</v>
      </c>
      <c r="I226" s="201"/>
      <c r="J226" s="202">
        <f>ROUND(I226*H226,2)</f>
        <v>0</v>
      </c>
      <c r="K226" s="198" t="s">
        <v>125</v>
      </c>
      <c r="L226" s="32"/>
      <c r="M226" s="203"/>
      <c r="N226" s="204" t="s">
        <v>39</v>
      </c>
      <c r="O226" s="65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AR226" s="4" t="s">
        <v>378</v>
      </c>
      <c r="AT226" s="4" t="s">
        <v>115</v>
      </c>
      <c r="AU226" s="4" t="s">
        <v>75</v>
      </c>
      <c r="AY226" s="4" t="s">
        <v>113</v>
      </c>
      <c r="BE226" s="207">
        <f>IF(N226="základní",J226,0)</f>
        <v>0</v>
      </c>
      <c r="BF226" s="207">
        <f>IF(N226="snížená",J226,0)</f>
        <v>0</v>
      </c>
      <c r="BG226" s="207">
        <f>IF(N226="zákl. přenesená",J226,0)</f>
        <v>0</v>
      </c>
      <c r="BH226" s="207">
        <f>IF(N226="sníž. přenesená",J226,0)</f>
        <v>0</v>
      </c>
      <c r="BI226" s="207">
        <f>IF(N226="nulová",J226,0)</f>
        <v>0</v>
      </c>
      <c r="BJ226" s="4" t="s">
        <v>73</v>
      </c>
      <c r="BK226" s="207">
        <f>ROUND(I226*H226,2)</f>
        <v>0</v>
      </c>
      <c r="BL226" s="4" t="s">
        <v>378</v>
      </c>
      <c r="BM226" s="4" t="s">
        <v>379</v>
      </c>
    </row>
    <row r="227" spans="2:47" s="26" customFormat="1" ht="12.75">
      <c r="B227" s="27"/>
      <c r="C227" s="28"/>
      <c r="D227" s="208" t="s">
        <v>121</v>
      </c>
      <c r="E227" s="28"/>
      <c r="F227" s="209" t="s">
        <v>377</v>
      </c>
      <c r="G227" s="28"/>
      <c r="H227" s="28"/>
      <c r="I227" s="112"/>
      <c r="J227" s="28"/>
      <c r="K227" s="28"/>
      <c r="L227" s="32"/>
      <c r="M227" s="210"/>
      <c r="N227" s="65"/>
      <c r="O227" s="65"/>
      <c r="P227" s="65"/>
      <c r="Q227" s="65"/>
      <c r="R227" s="65"/>
      <c r="S227" s="65"/>
      <c r="T227" s="66"/>
      <c r="AT227" s="4" t="s">
        <v>121</v>
      </c>
      <c r="AU227" s="4" t="s">
        <v>75</v>
      </c>
    </row>
    <row r="228" spans="2:63" s="179" customFormat="1" ht="22.5" customHeight="1">
      <c r="B228" s="180"/>
      <c r="C228" s="181"/>
      <c r="D228" s="182" t="s">
        <v>67</v>
      </c>
      <c r="E228" s="194" t="s">
        <v>380</v>
      </c>
      <c r="F228" s="194" t="s">
        <v>381</v>
      </c>
      <c r="G228" s="181"/>
      <c r="H228" s="181"/>
      <c r="I228" s="184"/>
      <c r="J228" s="195">
        <f>BK228</f>
        <v>0</v>
      </c>
      <c r="K228" s="181"/>
      <c r="L228" s="186"/>
      <c r="M228" s="187"/>
      <c r="N228" s="188"/>
      <c r="O228" s="188"/>
      <c r="P228" s="189">
        <f>SUM(P229:P234)</f>
        <v>0</v>
      </c>
      <c r="Q228" s="188"/>
      <c r="R228" s="189">
        <f>SUM(R229:R234)</f>
        <v>0</v>
      </c>
      <c r="S228" s="188"/>
      <c r="T228" s="190">
        <f>SUM(T229:T234)</f>
        <v>0</v>
      </c>
      <c r="AR228" s="191" t="s">
        <v>140</v>
      </c>
      <c r="AT228" s="192" t="s">
        <v>67</v>
      </c>
      <c r="AU228" s="192" t="s">
        <v>73</v>
      </c>
      <c r="AY228" s="191" t="s">
        <v>113</v>
      </c>
      <c r="BK228" s="193">
        <f>SUM(BK229:BK234)</f>
        <v>0</v>
      </c>
    </row>
    <row r="229" spans="2:65" s="26" customFormat="1" ht="16.5" customHeight="1">
      <c r="B229" s="27"/>
      <c r="C229" s="196" t="s">
        <v>382</v>
      </c>
      <c r="D229" s="196" t="s">
        <v>115</v>
      </c>
      <c r="E229" s="197" t="s">
        <v>383</v>
      </c>
      <c r="F229" s="198" t="s">
        <v>381</v>
      </c>
      <c r="G229" s="199" t="s">
        <v>248</v>
      </c>
      <c r="H229" s="200">
        <v>1</v>
      </c>
      <c r="I229" s="201"/>
      <c r="J229" s="202">
        <f>ROUND(I229*H229,2)</f>
        <v>0</v>
      </c>
      <c r="K229" s="198" t="s">
        <v>125</v>
      </c>
      <c r="L229" s="32"/>
      <c r="M229" s="203"/>
      <c r="N229" s="204" t="s">
        <v>39</v>
      </c>
      <c r="O229" s="65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AR229" s="4" t="s">
        <v>378</v>
      </c>
      <c r="AT229" s="4" t="s">
        <v>115</v>
      </c>
      <c r="AU229" s="4" t="s">
        <v>75</v>
      </c>
      <c r="AY229" s="4" t="s">
        <v>113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4" t="s">
        <v>73</v>
      </c>
      <c r="BK229" s="207">
        <f>ROUND(I229*H229,2)</f>
        <v>0</v>
      </c>
      <c r="BL229" s="4" t="s">
        <v>378</v>
      </c>
      <c r="BM229" s="4" t="s">
        <v>384</v>
      </c>
    </row>
    <row r="230" spans="2:47" s="26" customFormat="1" ht="12.75">
      <c r="B230" s="27"/>
      <c r="C230" s="28"/>
      <c r="D230" s="208" t="s">
        <v>121</v>
      </c>
      <c r="E230" s="28"/>
      <c r="F230" s="209" t="s">
        <v>381</v>
      </c>
      <c r="G230" s="28"/>
      <c r="H230" s="28"/>
      <c r="I230" s="112"/>
      <c r="J230" s="28"/>
      <c r="K230" s="28"/>
      <c r="L230" s="32"/>
      <c r="M230" s="210"/>
      <c r="N230" s="65"/>
      <c r="O230" s="65"/>
      <c r="P230" s="65"/>
      <c r="Q230" s="65"/>
      <c r="R230" s="65"/>
      <c r="S230" s="65"/>
      <c r="T230" s="66"/>
      <c r="AT230" s="4" t="s">
        <v>121</v>
      </c>
      <c r="AU230" s="4" t="s">
        <v>75</v>
      </c>
    </row>
    <row r="231" spans="2:65" s="26" customFormat="1" ht="16.5" customHeight="1">
      <c r="B231" s="27"/>
      <c r="C231" s="196" t="s">
        <v>385</v>
      </c>
      <c r="D231" s="196" t="s">
        <v>115</v>
      </c>
      <c r="E231" s="197" t="s">
        <v>386</v>
      </c>
      <c r="F231" s="198" t="s">
        <v>387</v>
      </c>
      <c r="G231" s="199" t="s">
        <v>248</v>
      </c>
      <c r="H231" s="200">
        <v>1</v>
      </c>
      <c r="I231" s="201"/>
      <c r="J231" s="202">
        <f>ROUND(I231*H231,2)</f>
        <v>0</v>
      </c>
      <c r="K231" s="198" t="s">
        <v>125</v>
      </c>
      <c r="L231" s="32"/>
      <c r="M231" s="203"/>
      <c r="N231" s="204" t="s">
        <v>39</v>
      </c>
      <c r="O231" s="65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AR231" s="4" t="s">
        <v>378</v>
      </c>
      <c r="AT231" s="4" t="s">
        <v>115</v>
      </c>
      <c r="AU231" s="4" t="s">
        <v>75</v>
      </c>
      <c r="AY231" s="4" t="s">
        <v>113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4" t="s">
        <v>73</v>
      </c>
      <c r="BK231" s="207">
        <f>ROUND(I231*H231,2)</f>
        <v>0</v>
      </c>
      <c r="BL231" s="4" t="s">
        <v>378</v>
      </c>
      <c r="BM231" s="4" t="s">
        <v>388</v>
      </c>
    </row>
    <row r="232" spans="2:47" s="26" customFormat="1" ht="12.75">
      <c r="B232" s="27"/>
      <c r="C232" s="28"/>
      <c r="D232" s="208" t="s">
        <v>121</v>
      </c>
      <c r="E232" s="28"/>
      <c r="F232" s="209" t="s">
        <v>389</v>
      </c>
      <c r="G232" s="28"/>
      <c r="H232" s="28"/>
      <c r="I232" s="112"/>
      <c r="J232" s="28"/>
      <c r="K232" s="28"/>
      <c r="L232" s="32"/>
      <c r="M232" s="210"/>
      <c r="N232" s="65"/>
      <c r="O232" s="65"/>
      <c r="P232" s="65"/>
      <c r="Q232" s="65"/>
      <c r="R232" s="65"/>
      <c r="S232" s="65"/>
      <c r="T232" s="66"/>
      <c r="AT232" s="4" t="s">
        <v>121</v>
      </c>
      <c r="AU232" s="4" t="s">
        <v>75</v>
      </c>
    </row>
    <row r="233" spans="2:65" s="26" customFormat="1" ht="16.5" customHeight="1">
      <c r="B233" s="27"/>
      <c r="C233" s="196" t="s">
        <v>390</v>
      </c>
      <c r="D233" s="196" t="s">
        <v>115</v>
      </c>
      <c r="E233" s="197" t="s">
        <v>391</v>
      </c>
      <c r="F233" s="198" t="s">
        <v>392</v>
      </c>
      <c r="G233" s="199" t="s">
        <v>248</v>
      </c>
      <c r="H233" s="200">
        <v>1</v>
      </c>
      <c r="I233" s="201"/>
      <c r="J233" s="202">
        <f>ROUND(I233*H233,2)</f>
        <v>0</v>
      </c>
      <c r="K233" s="198" t="s">
        <v>125</v>
      </c>
      <c r="L233" s="32"/>
      <c r="M233" s="203"/>
      <c r="N233" s="204" t="s">
        <v>39</v>
      </c>
      <c r="O233" s="65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AR233" s="4" t="s">
        <v>378</v>
      </c>
      <c r="AT233" s="4" t="s">
        <v>115</v>
      </c>
      <c r="AU233" s="4" t="s">
        <v>75</v>
      </c>
      <c r="AY233" s="4" t="s">
        <v>113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4" t="s">
        <v>73</v>
      </c>
      <c r="BK233" s="207">
        <f>ROUND(I233*H233,2)</f>
        <v>0</v>
      </c>
      <c r="BL233" s="4" t="s">
        <v>378</v>
      </c>
      <c r="BM233" s="4" t="s">
        <v>393</v>
      </c>
    </row>
    <row r="234" spans="2:47" s="26" customFormat="1" ht="12.75">
      <c r="B234" s="27"/>
      <c r="C234" s="28"/>
      <c r="D234" s="208" t="s">
        <v>121</v>
      </c>
      <c r="E234" s="28"/>
      <c r="F234" s="209" t="s">
        <v>392</v>
      </c>
      <c r="G234" s="28"/>
      <c r="H234" s="28"/>
      <c r="I234" s="112"/>
      <c r="J234" s="28"/>
      <c r="K234" s="28"/>
      <c r="L234" s="32"/>
      <c r="M234" s="210"/>
      <c r="N234" s="65"/>
      <c r="O234" s="65"/>
      <c r="P234" s="65"/>
      <c r="Q234" s="65"/>
      <c r="R234" s="65"/>
      <c r="S234" s="65"/>
      <c r="T234" s="66"/>
      <c r="AT234" s="4" t="s">
        <v>121</v>
      </c>
      <c r="AU234" s="4" t="s">
        <v>75</v>
      </c>
    </row>
    <row r="235" spans="2:63" s="179" customFormat="1" ht="22.5" customHeight="1">
      <c r="B235" s="180"/>
      <c r="C235" s="181"/>
      <c r="D235" s="182" t="s">
        <v>67</v>
      </c>
      <c r="E235" s="194" t="s">
        <v>394</v>
      </c>
      <c r="F235" s="194" t="s">
        <v>395</v>
      </c>
      <c r="G235" s="181"/>
      <c r="H235" s="181"/>
      <c r="I235" s="184"/>
      <c r="J235" s="195">
        <f>BK235</f>
        <v>0</v>
      </c>
      <c r="K235" s="181"/>
      <c r="L235" s="186"/>
      <c r="M235" s="187"/>
      <c r="N235" s="188"/>
      <c r="O235" s="188"/>
      <c r="P235" s="189">
        <f>SUM(P236:P237)</f>
        <v>0</v>
      </c>
      <c r="Q235" s="188"/>
      <c r="R235" s="189">
        <f>SUM(R236:R237)</f>
        <v>0</v>
      </c>
      <c r="S235" s="188"/>
      <c r="T235" s="190">
        <f>SUM(T236:T237)</f>
        <v>0</v>
      </c>
      <c r="AR235" s="191" t="s">
        <v>140</v>
      </c>
      <c r="AT235" s="192" t="s">
        <v>67</v>
      </c>
      <c r="AU235" s="192" t="s">
        <v>73</v>
      </c>
      <c r="AY235" s="191" t="s">
        <v>113</v>
      </c>
      <c r="BK235" s="193">
        <f>SUM(BK236:BK237)</f>
        <v>0</v>
      </c>
    </row>
    <row r="236" spans="2:65" s="26" customFormat="1" ht="16.5" customHeight="1">
      <c r="B236" s="27"/>
      <c r="C236" s="196" t="s">
        <v>396</v>
      </c>
      <c r="D236" s="196" t="s">
        <v>115</v>
      </c>
      <c r="E236" s="197" t="s">
        <v>397</v>
      </c>
      <c r="F236" s="198" t="s">
        <v>398</v>
      </c>
      <c r="G236" s="199" t="s">
        <v>248</v>
      </c>
      <c r="H236" s="200">
        <v>1</v>
      </c>
      <c r="I236" s="201"/>
      <c r="J236" s="202">
        <f>ROUND(I236*H236,2)</f>
        <v>0</v>
      </c>
      <c r="K236" s="198" t="s">
        <v>125</v>
      </c>
      <c r="L236" s="32"/>
      <c r="M236" s="203"/>
      <c r="N236" s="204" t="s">
        <v>39</v>
      </c>
      <c r="O236" s="65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AR236" s="4" t="s">
        <v>378</v>
      </c>
      <c r="AT236" s="4" t="s">
        <v>115</v>
      </c>
      <c r="AU236" s="4" t="s">
        <v>75</v>
      </c>
      <c r="AY236" s="4" t="s">
        <v>113</v>
      </c>
      <c r="BE236" s="207">
        <f>IF(N236="základní",J236,0)</f>
        <v>0</v>
      </c>
      <c r="BF236" s="207">
        <f>IF(N236="snížená",J236,0)</f>
        <v>0</v>
      </c>
      <c r="BG236" s="207">
        <f>IF(N236="zákl. přenesená",J236,0)</f>
        <v>0</v>
      </c>
      <c r="BH236" s="207">
        <f>IF(N236="sníž. přenesená",J236,0)</f>
        <v>0</v>
      </c>
      <c r="BI236" s="207">
        <f>IF(N236="nulová",J236,0)</f>
        <v>0</v>
      </c>
      <c r="BJ236" s="4" t="s">
        <v>73</v>
      </c>
      <c r="BK236" s="207">
        <f>ROUND(I236*H236,2)</f>
        <v>0</v>
      </c>
      <c r="BL236" s="4" t="s">
        <v>378</v>
      </c>
      <c r="BM236" s="4" t="s">
        <v>399</v>
      </c>
    </row>
    <row r="237" spans="2:47" s="26" customFormat="1" ht="12.75">
      <c r="B237" s="27"/>
      <c r="C237" s="28"/>
      <c r="D237" s="208" t="s">
        <v>121</v>
      </c>
      <c r="E237" s="28"/>
      <c r="F237" s="209" t="s">
        <v>398</v>
      </c>
      <c r="G237" s="28"/>
      <c r="H237" s="28"/>
      <c r="I237" s="112"/>
      <c r="J237" s="28"/>
      <c r="K237" s="28"/>
      <c r="L237" s="32"/>
      <c r="M237" s="210"/>
      <c r="N237" s="65"/>
      <c r="O237" s="65"/>
      <c r="P237" s="65"/>
      <c r="Q237" s="65"/>
      <c r="R237" s="65"/>
      <c r="S237" s="65"/>
      <c r="T237" s="66"/>
      <c r="AT237" s="4" t="s">
        <v>121</v>
      </c>
      <c r="AU237" s="4" t="s">
        <v>75</v>
      </c>
    </row>
    <row r="238" spans="2:63" s="179" customFormat="1" ht="22.5" customHeight="1">
      <c r="B238" s="180"/>
      <c r="C238" s="181"/>
      <c r="D238" s="182" t="s">
        <v>67</v>
      </c>
      <c r="E238" s="194" t="s">
        <v>400</v>
      </c>
      <c r="F238" s="194" t="s">
        <v>401</v>
      </c>
      <c r="G238" s="181"/>
      <c r="H238" s="181"/>
      <c r="I238" s="184"/>
      <c r="J238" s="195">
        <f>BK238</f>
        <v>0</v>
      </c>
      <c r="K238" s="181"/>
      <c r="L238" s="186"/>
      <c r="M238" s="187"/>
      <c r="N238" s="188"/>
      <c r="O238" s="188"/>
      <c r="P238" s="189">
        <f>SUM(P239:P240)</f>
        <v>0</v>
      </c>
      <c r="Q238" s="188"/>
      <c r="R238" s="189">
        <f>SUM(R239:R240)</f>
        <v>0</v>
      </c>
      <c r="S238" s="188"/>
      <c r="T238" s="190">
        <f>SUM(T239:T240)</f>
        <v>0</v>
      </c>
      <c r="AR238" s="191" t="s">
        <v>140</v>
      </c>
      <c r="AT238" s="192" t="s">
        <v>67</v>
      </c>
      <c r="AU238" s="192" t="s">
        <v>73</v>
      </c>
      <c r="AY238" s="191" t="s">
        <v>113</v>
      </c>
      <c r="BK238" s="193">
        <f>SUM(BK239:BK240)</f>
        <v>0</v>
      </c>
    </row>
    <row r="239" spans="2:65" s="26" customFormat="1" ht="16.5" customHeight="1">
      <c r="B239" s="27"/>
      <c r="C239" s="196" t="s">
        <v>402</v>
      </c>
      <c r="D239" s="196" t="s">
        <v>115</v>
      </c>
      <c r="E239" s="197" t="s">
        <v>403</v>
      </c>
      <c r="F239" s="198" t="s">
        <v>404</v>
      </c>
      <c r="G239" s="199" t="s">
        <v>248</v>
      </c>
      <c r="H239" s="200">
        <v>1</v>
      </c>
      <c r="I239" s="201"/>
      <c r="J239" s="202">
        <f>ROUND(I239*H239,2)</f>
        <v>0</v>
      </c>
      <c r="K239" s="198" t="s">
        <v>125</v>
      </c>
      <c r="L239" s="32"/>
      <c r="M239" s="203"/>
      <c r="N239" s="204" t="s">
        <v>39</v>
      </c>
      <c r="O239" s="65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AR239" s="4" t="s">
        <v>378</v>
      </c>
      <c r="AT239" s="4" t="s">
        <v>115</v>
      </c>
      <c r="AU239" s="4" t="s">
        <v>75</v>
      </c>
      <c r="AY239" s="4" t="s">
        <v>113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4" t="s">
        <v>73</v>
      </c>
      <c r="BK239" s="207">
        <f>ROUND(I239*H239,2)</f>
        <v>0</v>
      </c>
      <c r="BL239" s="4" t="s">
        <v>378</v>
      </c>
      <c r="BM239" s="4" t="s">
        <v>405</v>
      </c>
    </row>
    <row r="240" spans="2:47" s="26" customFormat="1" ht="12.75">
      <c r="B240" s="27"/>
      <c r="C240" s="28"/>
      <c r="D240" s="208" t="s">
        <v>121</v>
      </c>
      <c r="E240" s="28"/>
      <c r="F240" s="209" t="s">
        <v>401</v>
      </c>
      <c r="G240" s="28"/>
      <c r="H240" s="28"/>
      <c r="I240" s="112"/>
      <c r="J240" s="28"/>
      <c r="K240" s="28"/>
      <c r="L240" s="32"/>
      <c r="M240" s="257"/>
      <c r="N240" s="258"/>
      <c r="O240" s="258"/>
      <c r="P240" s="258"/>
      <c r="Q240" s="258"/>
      <c r="R240" s="258"/>
      <c r="S240" s="258"/>
      <c r="T240" s="259"/>
      <c r="AT240" s="4" t="s">
        <v>121</v>
      </c>
      <c r="AU240" s="4" t="s">
        <v>75</v>
      </c>
    </row>
    <row r="241" spans="2:12" s="26" customFormat="1" ht="6.75" customHeight="1">
      <c r="B241" s="46"/>
      <c r="C241" s="47"/>
      <c r="D241" s="47"/>
      <c r="E241" s="47"/>
      <c r="F241" s="47"/>
      <c r="G241" s="47"/>
      <c r="H241" s="47"/>
      <c r="I241" s="138"/>
      <c r="J241" s="47"/>
      <c r="K241" s="47"/>
      <c r="L241" s="32"/>
    </row>
  </sheetData>
  <sheetProtection sheet="1"/>
  <autoFilter ref="C88:K240"/>
  <mergeCells count="6">
    <mergeCell ref="L2:V2"/>
    <mergeCell ref="E7:H7"/>
    <mergeCell ref="E16:H16"/>
    <mergeCell ref="E25:H25"/>
    <mergeCell ref="E46:H46"/>
    <mergeCell ref="E81:H81"/>
  </mergeCells>
  <hyperlinks>
    <hyperlink ref="E22" r:id="rId1" display="www.stavebnikalkulace.cz"/>
    <hyperlink ref="J51" r:id="rId2" display="www.stavebnikalkulace.cz"/>
  </hyperlink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