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reál BANÍK\Zimní stadion\Zimní stadion - střecha nad strojovnou\2_PD\Výkaz výměr slepý\"/>
    </mc:Choice>
  </mc:AlternateContent>
  <bookViews>
    <workbookView xWindow="0" yWindow="0" windowWidth="23040" windowHeight="9192" activeTab="1"/>
  </bookViews>
  <sheets>
    <sheet name="Rekapitulace stavby" sheetId="1" r:id="rId1"/>
    <sheet name="2019-05 - Oprava ploché s..." sheetId="2" r:id="rId2"/>
    <sheet name="Pokyny pro vyplnění" sheetId="3" r:id="rId3"/>
  </sheets>
  <definedNames>
    <definedName name="_xlnm._FilterDatabase" localSheetId="1" hidden="1">'2019-05 - Oprava ploché s...'!$C$92:$K$319</definedName>
    <definedName name="_xlnm.Print_Titles" localSheetId="1">'2019-05 - Oprava ploché s...'!$92:$92</definedName>
    <definedName name="_xlnm.Print_Titles" localSheetId="0">'Rekapitulace stavby'!$52:$52</definedName>
    <definedName name="_xlnm.Print_Area" localSheetId="1">'2019-05 - Oprava ploché s...'!$C$4:$J$39,'2019-05 - Oprava ploché s...'!$C$45:$J$74,'2019-05 - Oprava ploché s...'!$C$80:$K$319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</definedNames>
  <calcPr calcId="162913"/>
</workbook>
</file>

<file path=xl/calcChain.xml><?xml version="1.0" encoding="utf-8"?>
<calcChain xmlns="http://schemas.openxmlformats.org/spreadsheetml/2006/main">
  <c r="J37" i="2" l="1"/>
  <c r="J36" i="2"/>
  <c r="AY55" i="1" s="1"/>
  <c r="J35" i="2"/>
  <c r="AX55" i="1"/>
  <c r="BI319" i="2"/>
  <c r="BH319" i="2"/>
  <c r="BG319" i="2"/>
  <c r="BF319" i="2"/>
  <c r="T319" i="2"/>
  <c r="R319" i="2"/>
  <c r="P319" i="2"/>
  <c r="BK319" i="2"/>
  <c r="J319" i="2"/>
  <c r="BE319" i="2" s="1"/>
  <c r="BI318" i="2"/>
  <c r="BH318" i="2"/>
  <c r="BG318" i="2"/>
  <c r="BF318" i="2"/>
  <c r="T318" i="2"/>
  <c r="R318" i="2"/>
  <c r="P318" i="2"/>
  <c r="BK318" i="2"/>
  <c r="J318" i="2"/>
  <c r="BE318" i="2" s="1"/>
  <c r="BI317" i="2"/>
  <c r="BH317" i="2"/>
  <c r="BG317" i="2"/>
  <c r="BF317" i="2"/>
  <c r="T317" i="2"/>
  <c r="T316" i="2" s="1"/>
  <c r="T315" i="2" s="1"/>
  <c r="R317" i="2"/>
  <c r="R316" i="2" s="1"/>
  <c r="R315" i="2" s="1"/>
  <c r="P317" i="2"/>
  <c r="P316" i="2"/>
  <c r="P315" i="2" s="1"/>
  <c r="BK317" i="2"/>
  <c r="BK316" i="2"/>
  <c r="J316" i="2" s="1"/>
  <c r="J73" i="2" s="1"/>
  <c r="J317" i="2"/>
  <c r="BE317" i="2"/>
  <c r="BI307" i="2"/>
  <c r="BH307" i="2"/>
  <c r="BG307" i="2"/>
  <c r="BF307" i="2"/>
  <c r="T307" i="2"/>
  <c r="T306" i="2"/>
  <c r="R307" i="2"/>
  <c r="R306" i="2" s="1"/>
  <c r="P307" i="2"/>
  <c r="P306" i="2" s="1"/>
  <c r="BK307" i="2"/>
  <c r="BK306" i="2" s="1"/>
  <c r="J306" i="2" s="1"/>
  <c r="J71" i="2" s="1"/>
  <c r="J307" i="2"/>
  <c r="BE307" i="2" s="1"/>
  <c r="BI305" i="2"/>
  <c r="BH305" i="2"/>
  <c r="BG305" i="2"/>
  <c r="BF305" i="2"/>
  <c r="T305" i="2"/>
  <c r="R305" i="2"/>
  <c r="P305" i="2"/>
  <c r="BK305" i="2"/>
  <c r="J305" i="2"/>
  <c r="BE305" i="2" s="1"/>
  <c r="BI301" i="2"/>
  <c r="BH301" i="2"/>
  <c r="BG301" i="2"/>
  <c r="BF301" i="2"/>
  <c r="T301" i="2"/>
  <c r="R301" i="2"/>
  <c r="P301" i="2"/>
  <c r="P297" i="2" s="1"/>
  <c r="BK301" i="2"/>
  <c r="J301" i="2"/>
  <c r="BE301" i="2" s="1"/>
  <c r="BI298" i="2"/>
  <c r="BH298" i="2"/>
  <c r="BG298" i="2"/>
  <c r="BF298" i="2"/>
  <c r="T298" i="2"/>
  <c r="T297" i="2" s="1"/>
  <c r="R298" i="2"/>
  <c r="R297" i="2" s="1"/>
  <c r="P298" i="2"/>
  <c r="BK298" i="2"/>
  <c r="BK297" i="2" s="1"/>
  <c r="J297" i="2" s="1"/>
  <c r="J70" i="2" s="1"/>
  <c r="J298" i="2"/>
  <c r="BE298" i="2"/>
  <c r="BI296" i="2"/>
  <c r="BH296" i="2"/>
  <c r="BG296" i="2"/>
  <c r="BF296" i="2"/>
  <c r="T296" i="2"/>
  <c r="R296" i="2"/>
  <c r="P296" i="2"/>
  <c r="BK296" i="2"/>
  <c r="J296" i="2"/>
  <c r="BE296" i="2"/>
  <c r="BI292" i="2"/>
  <c r="BH292" i="2"/>
  <c r="BG292" i="2"/>
  <c r="BF292" i="2"/>
  <c r="T292" i="2"/>
  <c r="R292" i="2"/>
  <c r="P292" i="2"/>
  <c r="BK292" i="2"/>
  <c r="J292" i="2"/>
  <c r="BE292" i="2" s="1"/>
  <c r="BI288" i="2"/>
  <c r="BH288" i="2"/>
  <c r="BG288" i="2"/>
  <c r="BF288" i="2"/>
  <c r="T288" i="2"/>
  <c r="R288" i="2"/>
  <c r="P288" i="2"/>
  <c r="BK288" i="2"/>
  <c r="J288" i="2"/>
  <c r="BE288" i="2" s="1"/>
  <c r="BI284" i="2"/>
  <c r="BH284" i="2"/>
  <c r="BG284" i="2"/>
  <c r="BF284" i="2"/>
  <c r="T284" i="2"/>
  <c r="R284" i="2"/>
  <c r="P284" i="2"/>
  <c r="BK284" i="2"/>
  <c r="J284" i="2"/>
  <c r="BE284" i="2" s="1"/>
  <c r="BI280" i="2"/>
  <c r="BH280" i="2"/>
  <c r="BG280" i="2"/>
  <c r="BF280" i="2"/>
  <c r="T280" i="2"/>
  <c r="R280" i="2"/>
  <c r="P280" i="2"/>
  <c r="BK280" i="2"/>
  <c r="J280" i="2"/>
  <c r="BE280" i="2"/>
  <c r="BI276" i="2"/>
  <c r="BH276" i="2"/>
  <c r="BG276" i="2"/>
  <c r="BF276" i="2"/>
  <c r="T276" i="2"/>
  <c r="R276" i="2"/>
  <c r="P276" i="2"/>
  <c r="BK276" i="2"/>
  <c r="J276" i="2"/>
  <c r="BE276" i="2" s="1"/>
  <c r="BI272" i="2"/>
  <c r="BH272" i="2"/>
  <c r="BG272" i="2"/>
  <c r="BF272" i="2"/>
  <c r="T272" i="2"/>
  <c r="R272" i="2"/>
  <c r="R257" i="2" s="1"/>
  <c r="P272" i="2"/>
  <c r="BK272" i="2"/>
  <c r="J272" i="2"/>
  <c r="BE272" i="2" s="1"/>
  <c r="BI268" i="2"/>
  <c r="BH268" i="2"/>
  <c r="BG268" i="2"/>
  <c r="BF268" i="2"/>
  <c r="T268" i="2"/>
  <c r="R268" i="2"/>
  <c r="P268" i="2"/>
  <c r="BK268" i="2"/>
  <c r="J268" i="2"/>
  <c r="BE268" i="2" s="1"/>
  <c r="BI264" i="2"/>
  <c r="BH264" i="2"/>
  <c r="BG264" i="2"/>
  <c r="BF264" i="2"/>
  <c r="T264" i="2"/>
  <c r="T257" i="2" s="1"/>
  <c r="R264" i="2"/>
  <c r="P264" i="2"/>
  <c r="BK264" i="2"/>
  <c r="J264" i="2"/>
  <c r="BE264" i="2"/>
  <c r="BI261" i="2"/>
  <c r="BH261" i="2"/>
  <c r="BG261" i="2"/>
  <c r="BF261" i="2"/>
  <c r="T261" i="2"/>
  <c r="R261" i="2"/>
  <c r="P261" i="2"/>
  <c r="BK261" i="2"/>
  <c r="J261" i="2"/>
  <c r="BE261" i="2"/>
  <c r="BI258" i="2"/>
  <c r="BH258" i="2"/>
  <c r="BG258" i="2"/>
  <c r="BF258" i="2"/>
  <c r="T258" i="2"/>
  <c r="R258" i="2"/>
  <c r="P258" i="2"/>
  <c r="P257" i="2" s="1"/>
  <c r="BK258" i="2"/>
  <c r="BK257" i="2" s="1"/>
  <c r="J257" i="2" s="1"/>
  <c r="J69" i="2" s="1"/>
  <c r="J258" i="2"/>
  <c r="BE258" i="2" s="1"/>
  <c r="BI256" i="2"/>
  <c r="BH256" i="2"/>
  <c r="BG256" i="2"/>
  <c r="BF256" i="2"/>
  <c r="T256" i="2"/>
  <c r="R256" i="2"/>
  <c r="P256" i="2"/>
  <c r="BK256" i="2"/>
  <c r="J256" i="2"/>
  <c r="BE256" i="2" s="1"/>
  <c r="BI253" i="2"/>
  <c r="BH253" i="2"/>
  <c r="BG253" i="2"/>
  <c r="BF253" i="2"/>
  <c r="T253" i="2"/>
  <c r="R253" i="2"/>
  <c r="P253" i="2"/>
  <c r="BK253" i="2"/>
  <c r="J253" i="2"/>
  <c r="BE253" i="2" s="1"/>
  <c r="BI242" i="2"/>
  <c r="BH242" i="2"/>
  <c r="BG242" i="2"/>
  <c r="BF242" i="2"/>
  <c r="T242" i="2"/>
  <c r="T232" i="2" s="1"/>
  <c r="R242" i="2"/>
  <c r="P242" i="2"/>
  <c r="BK242" i="2"/>
  <c r="J242" i="2"/>
  <c r="BE242" i="2"/>
  <c r="BI239" i="2"/>
  <c r="BH239" i="2"/>
  <c r="BG239" i="2"/>
  <c r="BF239" i="2"/>
  <c r="T239" i="2"/>
  <c r="R239" i="2"/>
  <c r="P239" i="2"/>
  <c r="BK239" i="2"/>
  <c r="J239" i="2"/>
  <c r="BE239" i="2"/>
  <c r="BI236" i="2"/>
  <c r="BH236" i="2"/>
  <c r="BG236" i="2"/>
  <c r="BF236" i="2"/>
  <c r="T236" i="2"/>
  <c r="R236" i="2"/>
  <c r="P236" i="2"/>
  <c r="BK236" i="2"/>
  <c r="J236" i="2"/>
  <c r="BE236" i="2" s="1"/>
  <c r="BI233" i="2"/>
  <c r="BH233" i="2"/>
  <c r="BG233" i="2"/>
  <c r="BF233" i="2"/>
  <c r="T233" i="2"/>
  <c r="R233" i="2"/>
  <c r="R232" i="2" s="1"/>
  <c r="P233" i="2"/>
  <c r="P232" i="2" s="1"/>
  <c r="BK233" i="2"/>
  <c r="BK232" i="2"/>
  <c r="J232" i="2" s="1"/>
  <c r="J68" i="2" s="1"/>
  <c r="J233" i="2"/>
  <c r="BE233" i="2"/>
  <c r="BI231" i="2"/>
  <c r="BH231" i="2"/>
  <c r="BG231" i="2"/>
  <c r="BF231" i="2"/>
  <c r="T231" i="2"/>
  <c r="R231" i="2"/>
  <c r="P231" i="2"/>
  <c r="BK231" i="2"/>
  <c r="J231" i="2"/>
  <c r="BE231" i="2" s="1"/>
  <c r="BI230" i="2"/>
  <c r="BH230" i="2"/>
  <c r="BG230" i="2"/>
  <c r="BF230" i="2"/>
  <c r="T230" i="2"/>
  <c r="R230" i="2"/>
  <c r="P230" i="2"/>
  <c r="BK230" i="2"/>
  <c r="J230" i="2"/>
  <c r="BE230" i="2"/>
  <c r="BI227" i="2"/>
  <c r="BH227" i="2"/>
  <c r="BG227" i="2"/>
  <c r="BF227" i="2"/>
  <c r="T227" i="2"/>
  <c r="R227" i="2"/>
  <c r="P227" i="2"/>
  <c r="BK227" i="2"/>
  <c r="J227" i="2"/>
  <c r="BE227" i="2"/>
  <c r="BI223" i="2"/>
  <c r="BH223" i="2"/>
  <c r="BG223" i="2"/>
  <c r="BF223" i="2"/>
  <c r="T223" i="2"/>
  <c r="R223" i="2"/>
  <c r="P223" i="2"/>
  <c r="BK223" i="2"/>
  <c r="J223" i="2"/>
  <c r="BE223" i="2" s="1"/>
  <c r="BI220" i="2"/>
  <c r="BH220" i="2"/>
  <c r="BG220" i="2"/>
  <c r="BF220" i="2"/>
  <c r="T220" i="2"/>
  <c r="R220" i="2"/>
  <c r="P220" i="2"/>
  <c r="BK220" i="2"/>
  <c r="J220" i="2"/>
  <c r="BE220" i="2"/>
  <c r="BI217" i="2"/>
  <c r="BH217" i="2"/>
  <c r="BG217" i="2"/>
  <c r="BF217" i="2"/>
  <c r="T217" i="2"/>
  <c r="R217" i="2"/>
  <c r="P217" i="2"/>
  <c r="BK217" i="2"/>
  <c r="J217" i="2"/>
  <c r="BE217" i="2"/>
  <c r="BI214" i="2"/>
  <c r="BH214" i="2"/>
  <c r="BG214" i="2"/>
  <c r="BF214" i="2"/>
  <c r="T214" i="2"/>
  <c r="R214" i="2"/>
  <c r="P214" i="2"/>
  <c r="BK214" i="2"/>
  <c r="J214" i="2"/>
  <c r="BE214" i="2"/>
  <c r="BI209" i="2"/>
  <c r="BH209" i="2"/>
  <c r="BG209" i="2"/>
  <c r="BF209" i="2"/>
  <c r="T209" i="2"/>
  <c r="R209" i="2"/>
  <c r="R196" i="2" s="1"/>
  <c r="P209" i="2"/>
  <c r="BK209" i="2"/>
  <c r="J209" i="2"/>
  <c r="BE209" i="2" s="1"/>
  <c r="BI206" i="2"/>
  <c r="BH206" i="2"/>
  <c r="BG206" i="2"/>
  <c r="BF206" i="2"/>
  <c r="T206" i="2"/>
  <c r="R206" i="2"/>
  <c r="P206" i="2"/>
  <c r="BK206" i="2"/>
  <c r="J206" i="2"/>
  <c r="BE206" i="2"/>
  <c r="BI203" i="2"/>
  <c r="BH203" i="2"/>
  <c r="BG203" i="2"/>
  <c r="BF203" i="2"/>
  <c r="T203" i="2"/>
  <c r="T196" i="2" s="1"/>
  <c r="R203" i="2"/>
  <c r="P203" i="2"/>
  <c r="BK203" i="2"/>
  <c r="J203" i="2"/>
  <c r="BE203" i="2"/>
  <c r="BI200" i="2"/>
  <c r="BH200" i="2"/>
  <c r="BG200" i="2"/>
  <c r="BF200" i="2"/>
  <c r="T200" i="2"/>
  <c r="R200" i="2"/>
  <c r="P200" i="2"/>
  <c r="BK200" i="2"/>
  <c r="BK196" i="2" s="1"/>
  <c r="J196" i="2" s="1"/>
  <c r="J67" i="2" s="1"/>
  <c r="J200" i="2"/>
  <c r="BE200" i="2"/>
  <c r="BI197" i="2"/>
  <c r="BH197" i="2"/>
  <c r="BG197" i="2"/>
  <c r="BF197" i="2"/>
  <c r="T197" i="2"/>
  <c r="R197" i="2"/>
  <c r="P197" i="2"/>
  <c r="P196" i="2" s="1"/>
  <c r="BK197" i="2"/>
  <c r="J197" i="2"/>
  <c r="BE197" i="2" s="1"/>
  <c r="BI195" i="2"/>
  <c r="BH195" i="2"/>
  <c r="BG195" i="2"/>
  <c r="BF195" i="2"/>
  <c r="T195" i="2"/>
  <c r="R195" i="2"/>
  <c r="P195" i="2"/>
  <c r="BK195" i="2"/>
  <c r="J195" i="2"/>
  <c r="BE195" i="2" s="1"/>
  <c r="BI192" i="2"/>
  <c r="BH192" i="2"/>
  <c r="BG192" i="2"/>
  <c r="BF192" i="2"/>
  <c r="T192" i="2"/>
  <c r="R192" i="2"/>
  <c r="R186" i="2" s="1"/>
  <c r="P192" i="2"/>
  <c r="P186" i="2" s="1"/>
  <c r="BK192" i="2"/>
  <c r="BK186" i="2" s="1"/>
  <c r="J186" i="2" s="1"/>
  <c r="J66" i="2" s="1"/>
  <c r="J192" i="2"/>
  <c r="BE192" i="2"/>
  <c r="BI187" i="2"/>
  <c r="BH187" i="2"/>
  <c r="BG187" i="2"/>
  <c r="BF187" i="2"/>
  <c r="T187" i="2"/>
  <c r="T186" i="2" s="1"/>
  <c r="R187" i="2"/>
  <c r="P187" i="2"/>
  <c r="BK187" i="2"/>
  <c r="J187" i="2"/>
  <c r="BE187" i="2" s="1"/>
  <c r="BI185" i="2"/>
  <c r="BH185" i="2"/>
  <c r="BG185" i="2"/>
  <c r="BF185" i="2"/>
  <c r="T185" i="2"/>
  <c r="T184" i="2" s="1"/>
  <c r="R185" i="2"/>
  <c r="R184" i="2"/>
  <c r="P185" i="2"/>
  <c r="P184" i="2"/>
  <c r="BK185" i="2"/>
  <c r="BK184" i="2"/>
  <c r="J184" i="2"/>
  <c r="J65" i="2" s="1"/>
  <c r="J185" i="2"/>
  <c r="BE185" i="2" s="1"/>
  <c r="BI183" i="2"/>
  <c r="BH183" i="2"/>
  <c r="BG183" i="2"/>
  <c r="BF183" i="2"/>
  <c r="T183" i="2"/>
  <c r="R183" i="2"/>
  <c r="P183" i="2"/>
  <c r="BK183" i="2"/>
  <c r="J183" i="2"/>
  <c r="BE183" i="2"/>
  <c r="BI180" i="2"/>
  <c r="BH180" i="2"/>
  <c r="BG180" i="2"/>
  <c r="BF180" i="2"/>
  <c r="T180" i="2"/>
  <c r="R180" i="2"/>
  <c r="P180" i="2"/>
  <c r="BK180" i="2"/>
  <c r="J180" i="2"/>
  <c r="BE180" i="2"/>
  <c r="BI177" i="2"/>
  <c r="BH177" i="2"/>
  <c r="BG177" i="2"/>
  <c r="BF177" i="2"/>
  <c r="T177" i="2"/>
  <c r="R177" i="2"/>
  <c r="P177" i="2"/>
  <c r="BK177" i="2"/>
  <c r="J177" i="2"/>
  <c r="BE177" i="2" s="1"/>
  <c r="BI170" i="2"/>
  <c r="BH170" i="2"/>
  <c r="BG170" i="2"/>
  <c r="BF170" i="2"/>
  <c r="T170" i="2"/>
  <c r="R170" i="2"/>
  <c r="P170" i="2"/>
  <c r="BK170" i="2"/>
  <c r="J170" i="2"/>
  <c r="BE170" i="2"/>
  <c r="BI165" i="2"/>
  <c r="BH165" i="2"/>
  <c r="BG165" i="2"/>
  <c r="BF165" i="2"/>
  <c r="T165" i="2"/>
  <c r="R165" i="2"/>
  <c r="P165" i="2"/>
  <c r="BK165" i="2"/>
  <c r="J165" i="2"/>
  <c r="BE165" i="2"/>
  <c r="BI158" i="2"/>
  <c r="BH158" i="2"/>
  <c r="BG158" i="2"/>
  <c r="BF158" i="2"/>
  <c r="T158" i="2"/>
  <c r="R158" i="2"/>
  <c r="P158" i="2"/>
  <c r="BK158" i="2"/>
  <c r="J158" i="2"/>
  <c r="BE158" i="2"/>
  <c r="BI155" i="2"/>
  <c r="BH155" i="2"/>
  <c r="BG155" i="2"/>
  <c r="BF155" i="2"/>
  <c r="T155" i="2"/>
  <c r="R155" i="2"/>
  <c r="P155" i="2"/>
  <c r="BK155" i="2"/>
  <c r="J155" i="2"/>
  <c r="BE155" i="2" s="1"/>
  <c r="BI152" i="2"/>
  <c r="BH152" i="2"/>
  <c r="BG152" i="2"/>
  <c r="BF152" i="2"/>
  <c r="T152" i="2"/>
  <c r="R152" i="2"/>
  <c r="R148" i="2" s="1"/>
  <c r="P152" i="2"/>
  <c r="P148" i="2" s="1"/>
  <c r="BK152" i="2"/>
  <c r="BK148" i="2" s="1"/>
  <c r="J148" i="2" s="1"/>
  <c r="J64" i="2" s="1"/>
  <c r="J152" i="2"/>
  <c r="BE152" i="2"/>
  <c r="BI149" i="2"/>
  <c r="BH149" i="2"/>
  <c r="BG149" i="2"/>
  <c r="BF149" i="2"/>
  <c r="T149" i="2"/>
  <c r="T148" i="2" s="1"/>
  <c r="R149" i="2"/>
  <c r="P149" i="2"/>
  <c r="BK149" i="2"/>
  <c r="J149" i="2"/>
  <c r="BE149" i="2" s="1"/>
  <c r="BI147" i="2"/>
  <c r="BH147" i="2"/>
  <c r="BG147" i="2"/>
  <c r="BF147" i="2"/>
  <c r="T147" i="2"/>
  <c r="R147" i="2"/>
  <c r="P147" i="2"/>
  <c r="BK147" i="2"/>
  <c r="J147" i="2"/>
  <c r="BE147" i="2"/>
  <c r="BI136" i="2"/>
  <c r="BH136" i="2"/>
  <c r="BG136" i="2"/>
  <c r="BF136" i="2"/>
  <c r="T136" i="2"/>
  <c r="R136" i="2"/>
  <c r="P136" i="2"/>
  <c r="BK136" i="2"/>
  <c r="J136" i="2"/>
  <c r="BE136" i="2"/>
  <c r="BI125" i="2"/>
  <c r="BH125" i="2"/>
  <c r="BG125" i="2"/>
  <c r="BF125" i="2"/>
  <c r="T125" i="2"/>
  <c r="R125" i="2"/>
  <c r="P125" i="2"/>
  <c r="BK125" i="2"/>
  <c r="J125" i="2"/>
  <c r="BE125" i="2" s="1"/>
  <c r="BI114" i="2"/>
  <c r="BH114" i="2"/>
  <c r="BG114" i="2"/>
  <c r="BF114" i="2"/>
  <c r="T114" i="2"/>
  <c r="R114" i="2"/>
  <c r="P114" i="2"/>
  <c r="P100" i="2" s="1"/>
  <c r="BK114" i="2"/>
  <c r="J114" i="2"/>
  <c r="BE114" i="2" s="1"/>
  <c r="BI109" i="2"/>
  <c r="BH109" i="2"/>
  <c r="BG109" i="2"/>
  <c r="BF109" i="2"/>
  <c r="T109" i="2"/>
  <c r="T100" i="2" s="1"/>
  <c r="R109" i="2"/>
  <c r="P109" i="2"/>
  <c r="BK109" i="2"/>
  <c r="J109" i="2"/>
  <c r="BE109" i="2"/>
  <c r="BI105" i="2"/>
  <c r="BH105" i="2"/>
  <c r="BG105" i="2"/>
  <c r="BF105" i="2"/>
  <c r="T105" i="2"/>
  <c r="R105" i="2"/>
  <c r="P105" i="2"/>
  <c r="BK105" i="2"/>
  <c r="J105" i="2"/>
  <c r="BE105" i="2"/>
  <c r="BI101" i="2"/>
  <c r="BH101" i="2"/>
  <c r="BG101" i="2"/>
  <c r="BF101" i="2"/>
  <c r="T101" i="2"/>
  <c r="R101" i="2"/>
  <c r="R100" i="2"/>
  <c r="P101" i="2"/>
  <c r="BK101" i="2"/>
  <c r="J101" i="2"/>
  <c r="BE101" i="2"/>
  <c r="BI98" i="2"/>
  <c r="BH98" i="2"/>
  <c r="BG98" i="2"/>
  <c r="BF98" i="2"/>
  <c r="T98" i="2"/>
  <c r="R98" i="2"/>
  <c r="P98" i="2"/>
  <c r="BK98" i="2"/>
  <c r="J98" i="2"/>
  <c r="BE98" i="2"/>
  <c r="BI97" i="2"/>
  <c r="F37" i="2" s="1"/>
  <c r="BD55" i="1" s="1"/>
  <c r="BD54" i="1" s="1"/>
  <c r="W33" i="1" s="1"/>
  <c r="BH97" i="2"/>
  <c r="BG97" i="2"/>
  <c r="BF97" i="2"/>
  <c r="T97" i="2"/>
  <c r="R97" i="2"/>
  <c r="P97" i="2"/>
  <c r="BK97" i="2"/>
  <c r="J97" i="2"/>
  <c r="BE97" i="2" s="1"/>
  <c r="BI96" i="2"/>
  <c r="BH96" i="2"/>
  <c r="BG96" i="2"/>
  <c r="BF96" i="2"/>
  <c r="T96" i="2"/>
  <c r="T95" i="2" s="1"/>
  <c r="T94" i="2" s="1"/>
  <c r="R96" i="2"/>
  <c r="R95" i="2"/>
  <c r="R94" i="2" s="1"/>
  <c r="P96" i="2"/>
  <c r="P95" i="2" s="1"/>
  <c r="P94" i="2" s="1"/>
  <c r="BK96" i="2"/>
  <c r="BK95" i="2" s="1"/>
  <c r="J96" i="2"/>
  <c r="BE96" i="2"/>
  <c r="J90" i="2"/>
  <c r="J89" i="2"/>
  <c r="F89" i="2"/>
  <c r="F87" i="2"/>
  <c r="E85" i="2"/>
  <c r="J55" i="2"/>
  <c r="J54" i="2"/>
  <c r="F54" i="2"/>
  <c r="F52" i="2"/>
  <c r="E50" i="2"/>
  <c r="J18" i="2"/>
  <c r="E18" i="2"/>
  <c r="F90" i="2" s="1"/>
  <c r="F55" i="2"/>
  <c r="J17" i="2"/>
  <c r="J12" i="2"/>
  <c r="J87" i="2"/>
  <c r="J52" i="2"/>
  <c r="E7" i="2"/>
  <c r="E83" i="2" s="1"/>
  <c r="AS54" i="1"/>
  <c r="L50" i="1"/>
  <c r="AM50" i="1"/>
  <c r="AM49" i="1"/>
  <c r="L49" i="1"/>
  <c r="AM47" i="1"/>
  <c r="L47" i="1"/>
  <c r="L45" i="1"/>
  <c r="L44" i="1"/>
  <c r="J34" i="2" l="1"/>
  <c r="AW55" i="1" s="1"/>
  <c r="F35" i="2"/>
  <c r="BB55" i="1" s="1"/>
  <c r="BB54" i="1" s="1"/>
  <c r="W31" i="1" s="1"/>
  <c r="BK100" i="2"/>
  <c r="BK99" i="2" s="1"/>
  <c r="J99" i="2" s="1"/>
  <c r="J62" i="2" s="1"/>
  <c r="F36" i="2"/>
  <c r="BC55" i="1" s="1"/>
  <c r="BC54" i="1" s="1"/>
  <c r="AY54" i="1" s="1"/>
  <c r="T99" i="2"/>
  <c r="J33" i="2"/>
  <c r="AV55" i="1" s="1"/>
  <c r="AT55" i="1" s="1"/>
  <c r="J100" i="2"/>
  <c r="J63" i="2" s="1"/>
  <c r="P99" i="2"/>
  <c r="P93" i="2" s="1"/>
  <c r="AU55" i="1" s="1"/>
  <c r="AU54" i="1" s="1"/>
  <c r="BK94" i="2"/>
  <c r="J95" i="2"/>
  <c r="J61" i="2" s="1"/>
  <c r="R99" i="2"/>
  <c r="R93" i="2"/>
  <c r="T93" i="2"/>
  <c r="F34" i="2"/>
  <c r="BA55" i="1" s="1"/>
  <c r="BA54" i="1" s="1"/>
  <c r="E48" i="2"/>
  <c r="F33" i="2"/>
  <c r="AZ55" i="1" s="1"/>
  <c r="AZ54" i="1" s="1"/>
  <c r="BK315" i="2"/>
  <c r="J315" i="2" s="1"/>
  <c r="J72" i="2" s="1"/>
  <c r="AX54" i="1" l="1"/>
  <c r="W32" i="1"/>
  <c r="AW54" i="1"/>
  <c r="AK30" i="1" s="1"/>
  <c r="W30" i="1"/>
  <c r="AV54" i="1"/>
  <c r="W29" i="1"/>
  <c r="J94" i="2"/>
  <c r="J60" i="2" s="1"/>
  <c r="BK93" i="2"/>
  <c r="J93" i="2" s="1"/>
  <c r="J59" i="2" l="1"/>
  <c r="J30" i="2"/>
  <c r="AK29" i="1"/>
  <c r="AT54" i="1"/>
  <c r="J39" i="2" l="1"/>
  <c r="AG55" i="1"/>
  <c r="AN55" i="1" l="1"/>
  <c r="AG54" i="1"/>
  <c r="AK26" i="1" l="1"/>
  <c r="AK35" i="1" s="1"/>
  <c r="AN54" i="1"/>
</calcChain>
</file>

<file path=xl/sharedStrings.xml><?xml version="1.0" encoding="utf-8"?>
<sst xmlns="http://schemas.openxmlformats.org/spreadsheetml/2006/main" count="3118" uniqueCount="648">
  <si>
    <t>Export Komplet</t>
  </si>
  <si>
    <t>VZ</t>
  </si>
  <si>
    <t>2.0</t>
  </si>
  <si>
    <t>ZAMOK</t>
  </si>
  <si>
    <t>False</t>
  </si>
  <si>
    <t>{c2c3a3dd-33a7-45f8-82c4-1f41d14c0597}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</si>
  <si>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</si>
  <si>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</si>
  <si>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</si>
  <si>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</si>
  <si>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</si>
  <si>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</si>
  <si>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</si>
  <si>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</si>
  <si>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SNS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</si>
  <si>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</si>
  <si>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</si>
  <si>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střecha nad strojovnou</t>
  </si>
  <si>
    <t>KSO:</t>
  </si>
  <si>
    <t/>
  </si>
  <si>
    <t>CC-CZ:</t>
  </si>
  <si>
    <t>Místo:</t>
  </si>
  <si>
    <t xml:space="preserve"> </t>
  </si>
  <si>
    <t>Datum:</t>
  </si>
  <si>
    <t>11. 7. 2019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</si>
  <si>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</si>
  <si>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</si>
  <si>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</si>
  <si>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</si>
  <si>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</si>
  <si>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</si>
  <si>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</si>
  <si>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</si>
  <si>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</si>
  <si>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</si>
  <si>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</si>
  <si>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</si>
  <si>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</si>
  <si>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</si>
  <si>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</si>
  <si>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</si>
  <si>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</si>
  <si>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</si>
  <si>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</si>
  <si>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</si>
  <si>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</si>
  <si>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</si>
  <si>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</si>
  <si>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</si>
  <si>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</si>
  <si>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</si>
  <si>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</si>
  <si>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</si>
  <si>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</si>
  <si>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</si>
  <si>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</si>
  <si>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</si>
  <si>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</si>
  <si>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</si>
  <si>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</si>
  <si>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</si>
  <si>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</si>
  <si>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</si>
  <si>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</si>
  <si>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</si>
  <si>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</si>
  <si>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</si>
  <si>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</si>
  <si>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</si>
  <si>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</si>
  <si>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</si>
  <si>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</si>
  <si>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</si>
  <si>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</si>
  <si>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2019-05</t>
  </si>
  <si>
    <t>Oprava ploché střechy strojovny VZT zimního stadionu</t>
  </si>
  <si>
    <t>STA</t>
  </si>
  <si>
    <t>1</t>
  </si>
  <si>
    <t>{692027be-f3b0-489b-9968-a95c61367e71}</t>
  </si>
  <si>
    <t>2</t>
  </si>
  <si>
    <t>KRYCÍ LIST SOUPISU PRACÍ</t>
  </si>
  <si>
    <t>Objekt:</t>
  </si>
  <si>
    <t>2019-05 - Oprava ploché střechy strojovny VZT zimního stadionu</t>
  </si>
  <si>
    <t>Sokolov</t>
  </si>
  <si>
    <t xml:space="preserve">Dekprojekt s.r.o. </t>
  </si>
  <si>
    <t>Ing. Kateřina Petlíková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</si>
  <si>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</si>
  <si>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</si>
  <si>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</si>
  <si>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</si>
  <si>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</si>
  <si>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</si>
  <si>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</si>
  <si>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</si>
  <si>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</si>
  <si>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743 - Elektromontáže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</si>
  <si>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</si>
  <si>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</si>
  <si>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</si>
  <si>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</si>
  <si>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</si>
  <si>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783 - Dokončovací práce - nátěry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</si>
  <si>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</si>
  <si>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</si>
  <si>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</si>
  <si>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</si>
  <si>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</si>
  <si>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</si>
  <si>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</si>
  <si>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</si>
  <si>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</si>
  <si>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</si>
  <si>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</si>
  <si>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</si>
  <si>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</si>
  <si>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</si>
  <si>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</si>
  <si>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</si>
  <si>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</si>
  <si>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</si>
  <si>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</si>
  <si>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</si>
  <si>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</si>
  <si>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997002511</t>
  </si>
  <si>
    <t>Vodorovné přemístění suti a vybouraných hmot bez naložení ale se složením a urovnáním do 1 km</t>
  </si>
  <si>
    <t>t</t>
  </si>
  <si>
    <t>CS ÚRS 2019 01</t>
  </si>
  <si>
    <t>4</t>
  </si>
  <si>
    <t>44364028</t>
  </si>
  <si>
    <t>99700251R</t>
  </si>
  <si>
    <t>Příplatek za dalších 10 km přemístění suti a vybouraných hmot</t>
  </si>
  <si>
    <t>-303958610</t>
  </si>
  <si>
    <t>3</t>
  </si>
  <si>
    <t>997013831</t>
  </si>
  <si>
    <t>Poplatek za uložení na skládce (skládkovné) stavebního odpadu směsného kód odpadu 170 904</t>
  </si>
  <si>
    <t>-1903646146</t>
  </si>
  <si>
    <t>PSV</t>
  </si>
  <si>
    <t>Práce a dodávky PSV</t>
  </si>
  <si>
    <t>712</t>
  </si>
  <si>
    <t>Povlakové krytiny</t>
  </si>
  <si>
    <t>712363411</t>
  </si>
  <si>
    <t>Provedení povlak krytiny mechanicky kotvenou do dřeva TI tl do 100mm vnitřní pole, budova v do 18m</t>
  </si>
  <si>
    <t>m2</t>
  </si>
  <si>
    <t>16</t>
  </si>
  <si>
    <t>2079193709</t>
  </si>
  <si>
    <t>VV</t>
  </si>
  <si>
    <t>4 ks kotev/m2</t>
  </si>
  <si>
    <t>82,5-1,0*2,2*2+5</t>
  </si>
  <si>
    <t>Součet</t>
  </si>
  <si>
    <t>5</t>
  </si>
  <si>
    <t>712363412</t>
  </si>
  <si>
    <t>Provedení povlak krytiny mechanicky kotvenou do dřeva TI tl do 100 mm krajní pole, budova v do 18m</t>
  </si>
  <si>
    <t>-987829541</t>
  </si>
  <si>
    <t>6 ks kotev/m2</t>
  </si>
  <si>
    <t>(23,64+21+11,25*0,3+11,25*3,0-11,25*0,4+4,5*0,9*2+4,5*0,3*2)+5</t>
  </si>
  <si>
    <t>6</t>
  </si>
  <si>
    <t>712363413</t>
  </si>
  <si>
    <t>Provedení povlak krytiny mechanicky kotvenou do dřeva TI tl do 100 mm rohové pole budova v do 18m</t>
  </si>
  <si>
    <t>1144977457</t>
  </si>
  <si>
    <t>8 ks kotev/m2</t>
  </si>
  <si>
    <t>(12,45+10,1+11,15+12,7+2,25*4*0,3-5,631*2*0,4-3,0*0,4+5,631*2*3,0+3,0*3,0+5,631*0,3)</t>
  </si>
  <si>
    <t>(1,0*2+2,2*2)*2*0,3+(2,0*2+2,2*2)*5*0,3</t>
  </si>
  <si>
    <t>7</t>
  </si>
  <si>
    <t>M</t>
  </si>
  <si>
    <t>28322012</t>
  </si>
  <si>
    <t xml:space="preserve">fólie hydroizolační střešní mPVC mechanicky kotvená tl 1,8mm šedá </t>
  </si>
  <si>
    <t>32</t>
  </si>
  <si>
    <t>1076025943</t>
  </si>
  <si>
    <t>(25,5*9,0-1,0*2,2*2-2,0*2,2*5)*1,15</t>
  </si>
  <si>
    <t>Detail A</t>
  </si>
  <si>
    <t>-0,4*25,5*1,15</t>
  </si>
  <si>
    <t>+3,0*25,5*1,15</t>
  </si>
  <si>
    <t>Detail C</t>
  </si>
  <si>
    <t>(1,0*2+2,2*2)*2*0,3*1,15</t>
  </si>
  <si>
    <t>(2,0*2+2,2*2)*5*0,3*1,15</t>
  </si>
  <si>
    <t>Detail D</t>
  </si>
  <si>
    <t>0,3*19,5*1,15</t>
  </si>
  <si>
    <t>8</t>
  </si>
  <si>
    <t>712391171</t>
  </si>
  <si>
    <t>Provedení povlakové krytiny střech do 10° podkladní textilní vrstvy</t>
  </si>
  <si>
    <t>-240385652</t>
  </si>
  <si>
    <t>(25,5*9,0-1,0*2,2*2-2,0*2,2*5)</t>
  </si>
  <si>
    <t>-0,4*25,5</t>
  </si>
  <si>
    <t>+3,0*25,5</t>
  </si>
  <si>
    <t>(1,0*2+2,2*2)*2*0,3</t>
  </si>
  <si>
    <t>(2,0*2+2,2*2)*5*0,3</t>
  </si>
  <si>
    <t>0,3*19,5</t>
  </si>
  <si>
    <t>9</t>
  </si>
  <si>
    <t>7M2</t>
  </si>
  <si>
    <t>Separační textilie ze skleněných vláken, parametry dle dokumentace</t>
  </si>
  <si>
    <t>-1419987507</t>
  </si>
  <si>
    <t>10</t>
  </si>
  <si>
    <t>998712201</t>
  </si>
  <si>
    <t>Přesun hmot procentní pro krytiny povlakové v objektech v do 6 m</t>
  </si>
  <si>
    <t>%</t>
  </si>
  <si>
    <t>-1249968942</t>
  </si>
  <si>
    <t>713</t>
  </si>
  <si>
    <t>Izolace tepelné</t>
  </si>
  <si>
    <t>11</t>
  </si>
  <si>
    <t>713140811</t>
  </si>
  <si>
    <t>Odstranění tepelné izolace střech nadstřešní volně kladené z vláknitých materiálů tl do 100 mm</t>
  </si>
  <si>
    <t>-376833735</t>
  </si>
  <si>
    <t>(22,5*9,0-1,0*2,2*2-2,0*2,2*5)</t>
  </si>
  <si>
    <t>12</t>
  </si>
  <si>
    <t>713140813</t>
  </si>
  <si>
    <t>Odstranění tepelné izolace střech nadstřešní volně kladené z vláknitých materiálů tl přes 100 mm</t>
  </si>
  <si>
    <t>-1992903337</t>
  </si>
  <si>
    <t>(22,5*9,0-1,0*2,2*2-2,0*2,2*5)*0,5</t>
  </si>
  <si>
    <t>13</t>
  </si>
  <si>
    <t>71314081R</t>
  </si>
  <si>
    <t>Odstranění tepelné izolace k dalšímu použití, střech nadstřešní volně kladené z vláknitých materiálů tl přes 100 mm, včetně uložení</t>
  </si>
  <si>
    <t>-584040158</t>
  </si>
  <si>
    <t>14</t>
  </si>
  <si>
    <t>713141151</t>
  </si>
  <si>
    <t>Montáž izolace tepelné střech plochých kladené volně 1 vrstva rohoží, pásů, dílců, desek</t>
  </si>
  <si>
    <t>-679248505</t>
  </si>
  <si>
    <t>(22,5*9,0-1,0*2,2*2-2,0*2,2*5)*2</t>
  </si>
  <si>
    <t>(0,34+0,28+0,22+0,2+0,12)*25,5</t>
  </si>
  <si>
    <t>0,21*19,5</t>
  </si>
  <si>
    <t>63151M1</t>
  </si>
  <si>
    <t>deska tepelně izolační minerální λ=0,35 tl 100mm</t>
  </si>
  <si>
    <t>1453385516</t>
  </si>
  <si>
    <t>(22,5*9,0-1,0*2,2*2-2,0*2,2*5)*0,5*1,1</t>
  </si>
  <si>
    <t>(0,34+0,28+0,22)*25,5*1,1</t>
  </si>
  <si>
    <t>63151M2</t>
  </si>
  <si>
    <t>deska tepelně izolační minerální λ=0,35 tl 50mm</t>
  </si>
  <si>
    <t>-204653231</t>
  </si>
  <si>
    <t>(0,2+0,12)*25,5*1,1</t>
  </si>
  <si>
    <t>0,21*19,5*1,1</t>
  </si>
  <si>
    <t>17</t>
  </si>
  <si>
    <t>713191134</t>
  </si>
  <si>
    <t>Montáž izolace tepelné podlah, stropů vrchem nebo střech překrytí fólií se svařovaným spojem</t>
  </si>
  <si>
    <t>-507611522</t>
  </si>
  <si>
    <t>18</t>
  </si>
  <si>
    <t>28329029</t>
  </si>
  <si>
    <t>fólie kontaktní difuzně propustná pro doplňkovou hydroizolační vrstvu, monolitická třívrstvá PES/PP 150-160g/m2</t>
  </si>
  <si>
    <t>773641777</t>
  </si>
  <si>
    <t>(22,5*9,0-1,0*2,2*2-2,0*2,2*5)*1,15</t>
  </si>
  <si>
    <t>19</t>
  </si>
  <si>
    <t>998713201</t>
  </si>
  <si>
    <t>Přesun hmot procentní pro izolace tepelné v objektech v do 6 m</t>
  </si>
  <si>
    <t>-2130845210</t>
  </si>
  <si>
    <t>743</t>
  </si>
  <si>
    <t>Elektromontáže</t>
  </si>
  <si>
    <t>20</t>
  </si>
  <si>
    <t>7436R1</t>
  </si>
  <si>
    <t>Demontáž, uložení, repase a montáž nového hromosvodu - nový Pz drát na betonové podstavce, vč. napojení dle dokumentace dle platné legislativy, včetně revize</t>
  </si>
  <si>
    <t>kpl</t>
  </si>
  <si>
    <t>-645792799</t>
  </si>
  <si>
    <t>751</t>
  </si>
  <si>
    <t>Vzduchotechnika</t>
  </si>
  <si>
    <t>751398021</t>
  </si>
  <si>
    <t>Mtž větrací mřížky stěnové do 0,040 m2</t>
  </si>
  <si>
    <t>kus</t>
  </si>
  <si>
    <t>516921635</t>
  </si>
  <si>
    <t>včetně zhotovení otvoru v čele fasády dle detailu B</t>
  </si>
  <si>
    <t>množství dle TZ 2*8ks</t>
  </si>
  <si>
    <t>2*8</t>
  </si>
  <si>
    <t>22</t>
  </si>
  <si>
    <t>7M1</t>
  </si>
  <si>
    <t xml:space="preserve">Větrací mřížka z extrudovaného hliníku 200x100 mm </t>
  </si>
  <si>
    <t>-2117676826</t>
  </si>
  <si>
    <t>23</t>
  </si>
  <si>
    <t>998751201</t>
  </si>
  <si>
    <t>Přesun hmot procentní pro vzduchotechniku v objektech v do 12 m</t>
  </si>
  <si>
    <t>-848108112</t>
  </si>
  <si>
    <t>762</t>
  </si>
  <si>
    <t>Konstrukce tesařské</t>
  </si>
  <si>
    <t>24</t>
  </si>
  <si>
    <t>762132137</t>
  </si>
  <si>
    <t>Montáž bednění stěn z hoblovaných prken na sraz s olištováním</t>
  </si>
  <si>
    <t>1804509844</t>
  </si>
  <si>
    <t>3,0*25,5</t>
  </si>
  <si>
    <t>25</t>
  </si>
  <si>
    <t>60515111</t>
  </si>
  <si>
    <t>řezivo jehličnaté boční prkno 20-30mm</t>
  </si>
  <si>
    <t>m3</t>
  </si>
  <si>
    <t>-2049380428</t>
  </si>
  <si>
    <t>25,5*3,0*1,1*0,03</t>
  </si>
  <si>
    <t>26</t>
  </si>
  <si>
    <t>762332131</t>
  </si>
  <si>
    <t>Montáž vázaných kcí krovů pravidelných z hraněného řeziva průřezové plochy do 120 cm2</t>
  </si>
  <si>
    <t>m</t>
  </si>
  <si>
    <t>776704598</t>
  </si>
  <si>
    <t>25*9,0</t>
  </si>
  <si>
    <t>27</t>
  </si>
  <si>
    <t>60512126</t>
  </si>
  <si>
    <t>hranol stavební řezivo průřezu do 120cm2 dl 6-8m</t>
  </si>
  <si>
    <t>1522920300</t>
  </si>
  <si>
    <t>25*9,0*0,06*0,1</t>
  </si>
  <si>
    <t>28</t>
  </si>
  <si>
    <t>76234103R</t>
  </si>
  <si>
    <t>D+M Bednění střech rovných z desek OSB tl 30 mm na sraz šroubovaných na rošt</t>
  </si>
  <si>
    <t>-61560933</t>
  </si>
  <si>
    <t>(25,5*9,0-(1,0*2,2*2+2,0*2,2*5))</t>
  </si>
  <si>
    <t>0,38*18</t>
  </si>
  <si>
    <t>29</t>
  </si>
  <si>
    <t>762341811</t>
  </si>
  <si>
    <t>Demontáž bednění střech z prken</t>
  </si>
  <si>
    <t>-1522560609</t>
  </si>
  <si>
    <t>3,8*25,5</t>
  </si>
  <si>
    <t>30</t>
  </si>
  <si>
    <t>762341832</t>
  </si>
  <si>
    <t>Demontáž bednění střech z desek tvrdých</t>
  </si>
  <si>
    <t>650779929</t>
  </si>
  <si>
    <t>(202,5/0,999391+18*0,35-0,45*25,5-1,0*2,2*2-2,2*2,0*5+(2,2*2+1,0*2)*2*0,3+(2,0*2+2,0*2)*5*0,3)</t>
  </si>
  <si>
    <t>31</t>
  </si>
  <si>
    <t>762342441</t>
  </si>
  <si>
    <t>Montáž lišt trojúhelníkových nebo kontralatí na střechách sklonu do 60°</t>
  </si>
  <si>
    <t>-1908407969</t>
  </si>
  <si>
    <t>(22,5*9,0-1,0*2,2*2-2,0*2,2*5)*3,3</t>
  </si>
  <si>
    <t>60514114</t>
  </si>
  <si>
    <t>řezivo jehličnaté lať impregnovaná dl 4 m</t>
  </si>
  <si>
    <t>-272642094</t>
  </si>
  <si>
    <t>(22,5*9,0-1,0*2,2*2-2,0*2,2*5)*3,3*0,05*0,05*0,5</t>
  </si>
  <si>
    <t>0,726*1,1 "Přepočtené koeficientem množství</t>
  </si>
  <si>
    <t>33</t>
  </si>
  <si>
    <t>76234281R</t>
  </si>
  <si>
    <t>Demontáž laťování střech z latí osové vzdálenosti do 0,50 m, včetně uložení 50%</t>
  </si>
  <si>
    <t>506498953</t>
  </si>
  <si>
    <t>34</t>
  </si>
  <si>
    <t>762R1</t>
  </si>
  <si>
    <t xml:space="preserve">Odborné posouzení stavu dřev.kcí, odstranění+náhrada pošk. prvků, které nelze jinak ošetřit, mechanické očištění a odstranění nátěrů a povrchového poškození. Fungicidní postřik. Ochranný nátěr proti dřevokaz. houbám a hmyzu. Dle dokumentace a stavu kce. </t>
  </si>
  <si>
    <t>1525758440</t>
  </si>
  <si>
    <t>35</t>
  </si>
  <si>
    <t>998762201</t>
  </si>
  <si>
    <t>Přesun hmot procentní pro kce tesařské v objektech v do 6 m</t>
  </si>
  <si>
    <t>1812310494</t>
  </si>
  <si>
    <t>763</t>
  </si>
  <si>
    <t>Konstrukce suché výstavby</t>
  </si>
  <si>
    <t>36</t>
  </si>
  <si>
    <t>763131511</t>
  </si>
  <si>
    <t>D+M SDK podhled deska 1xA 12,5 bez TI jednovrstvá spodní kce profil CD+UD</t>
  </si>
  <si>
    <t>-636545911</t>
  </si>
  <si>
    <t>37</t>
  </si>
  <si>
    <t>763131751</t>
  </si>
  <si>
    <t>Montáž parotěsné zábrany do SDK podhledu</t>
  </si>
  <si>
    <t>-149399878</t>
  </si>
  <si>
    <t>38</t>
  </si>
  <si>
    <t>28329012</t>
  </si>
  <si>
    <t>fólie PE vyztužená pro parotěsnou vrstvu (reakce na oheň - třída F) 140g/m2</t>
  </si>
  <si>
    <t>1523158927</t>
  </si>
  <si>
    <t>39</t>
  </si>
  <si>
    <t>7631317R</t>
  </si>
  <si>
    <t>D+M SDK podhled napojení na obvodové konstrukce - opracování prostupu - zajištění proti parotěsnosti</t>
  </si>
  <si>
    <t>-107415447</t>
  </si>
  <si>
    <t>25,5</t>
  </si>
  <si>
    <t>Detail B</t>
  </si>
  <si>
    <t>(1,0*2+2,2*2)*2</t>
  </si>
  <si>
    <t>(2,0*2+2,2*2)*5</t>
  </si>
  <si>
    <t>19,5</t>
  </si>
  <si>
    <t>40</t>
  </si>
  <si>
    <t>763131831</t>
  </si>
  <si>
    <t>Demontáž SDK podhledu s jednovrstvou nosnou kcí z ocelových profilů opláštění jednoduché</t>
  </si>
  <si>
    <t>865301582</t>
  </si>
  <si>
    <t>41</t>
  </si>
  <si>
    <t>998763401</t>
  </si>
  <si>
    <t>Přesun hmot procentní pro sádrokartonové konstrukce v objektech v do 6 m</t>
  </si>
  <si>
    <t>1777220465</t>
  </si>
  <si>
    <t>764</t>
  </si>
  <si>
    <t>Konstrukce klempířské</t>
  </si>
  <si>
    <t>42</t>
  </si>
  <si>
    <t>764001821</t>
  </si>
  <si>
    <t>Demontáž krytiny ze svitků nebo tabulí do suti</t>
  </si>
  <si>
    <t>-2111957078</t>
  </si>
  <si>
    <t>(202,5/0,999391-0,45*25,5+3,8*25,5+18*0,2-2,2*1,0*2-2,2*2,0*5+(2,2*2+1,0*2)*2*0,3+(2,0*2+2,0*2)*5*0,3)</t>
  </si>
  <si>
    <t>43</t>
  </si>
  <si>
    <t>7640028R</t>
  </si>
  <si>
    <t>Demontáž oplechování - lišt do suti</t>
  </si>
  <si>
    <t>1190552289</t>
  </si>
  <si>
    <t>25,5+18+57,5*3+19,5*3</t>
  </si>
  <si>
    <t>44</t>
  </si>
  <si>
    <t>7640116R1</t>
  </si>
  <si>
    <t>D+M stěnová lišta z Pz s povrchovou úpravou - poplastovaný plech rš 75 mm, vč. kotvení a zaháknutí do původního plechu a ohnutí původního plechu</t>
  </si>
  <si>
    <t>796192458</t>
  </si>
  <si>
    <t>K.01</t>
  </si>
  <si>
    <t>45</t>
  </si>
  <si>
    <t>7640116R3</t>
  </si>
  <si>
    <t>D+M koutová lišta z Pz s povrchovou úpravou, poplastovaný plech, rš 100 mm, vč. kotvení</t>
  </si>
  <si>
    <t>573908855</t>
  </si>
  <si>
    <t>K.03</t>
  </si>
  <si>
    <t>57,5+19,5</t>
  </si>
  <si>
    <t>46</t>
  </si>
  <si>
    <t>7640116R4</t>
  </si>
  <si>
    <t xml:space="preserve">D+M stěnová lišta z Pz s povrchovou úpravou, poplastovaný plech, rš 70 mm, včetně kotvení a tmelení </t>
  </si>
  <si>
    <t>-1915075190</t>
  </si>
  <si>
    <t>K.04</t>
  </si>
  <si>
    <t>47</t>
  </si>
  <si>
    <t>7642126R2</t>
  </si>
  <si>
    <t>D+M oplechování závětrnou lištou z Pz s povrchovou úpravou, poplastovaný plech rš 250 mm, vč. kotvení a zaháknutí do původního plechu, vč. ohnutí plechu</t>
  </si>
  <si>
    <t>541166425</t>
  </si>
  <si>
    <t>K.02</t>
  </si>
  <si>
    <t>48</t>
  </si>
  <si>
    <t>7642126R5</t>
  </si>
  <si>
    <t>D+M krycí lišta z Pz s povrchovou úpravou, jednostranné lakování, včetně kotvení, tmelení a puklíků rš 150 mm</t>
  </si>
  <si>
    <t>114431565</t>
  </si>
  <si>
    <t>K.05</t>
  </si>
  <si>
    <t>57,5</t>
  </si>
  <si>
    <t>49</t>
  </si>
  <si>
    <t>7642126R6</t>
  </si>
  <si>
    <t>D+M krycí lišta z Pz s povrchovou úpravou, jednostranné lakování, včetně kotvení a puklíků rš 150 mm</t>
  </si>
  <si>
    <t>1082135517</t>
  </si>
  <si>
    <t>K.06</t>
  </si>
  <si>
    <t>50</t>
  </si>
  <si>
    <t>7643061R</t>
  </si>
  <si>
    <t>Montáž ventilační turbíny průměru do 350 mm na ploché střeše, včetně kotvení k nosné dřevěné konstrukci, včetně opracování manžetami z nevyztužené PVC folie, vč. nerezové objímky, včetně tmelení PU tmelem, dle dokumentace.</t>
  </si>
  <si>
    <t>137956569</t>
  </si>
  <si>
    <t>Detail E</t>
  </si>
  <si>
    <t>51</t>
  </si>
  <si>
    <t>553M1</t>
  </si>
  <si>
    <t>turbína ventilační Al kompletní hlavice dle dokumentace se základnou D 305 mm</t>
  </si>
  <si>
    <t>2087677233</t>
  </si>
  <si>
    <t>52</t>
  </si>
  <si>
    <t>998764201</t>
  </si>
  <si>
    <t>Přesun hmot procentní pro konstrukce klempířské v objektech v do 6 m</t>
  </si>
  <si>
    <t>-1778259331</t>
  </si>
  <si>
    <t>765</t>
  </si>
  <si>
    <t>Krytina skládaná</t>
  </si>
  <si>
    <t>53</t>
  </si>
  <si>
    <t>765191031</t>
  </si>
  <si>
    <t>Montáž pojistné hydroizolační fólie lepení těsnících pásků pod kontralatě</t>
  </si>
  <si>
    <t>-225702715</t>
  </si>
  <si>
    <t>(25,5*9,0-1,0*2,2*2-2,0*2,2*5)*3,3</t>
  </si>
  <si>
    <t>54</t>
  </si>
  <si>
    <t>28329309</t>
  </si>
  <si>
    <t>páska oboustranně samolepící difúzních membrán</t>
  </si>
  <si>
    <t>1150702567</t>
  </si>
  <si>
    <t>(25,5*9,0-1,0*2,2*2-2,0*2,2*5)*3,3*1,05</t>
  </si>
  <si>
    <t>703,742*1,1 "Přepočtené koeficientem množství</t>
  </si>
  <si>
    <t>55</t>
  </si>
  <si>
    <t>998765201</t>
  </si>
  <si>
    <t>Přesun hmot procentní pro krytiny skládané v objektech v do 6 m</t>
  </si>
  <si>
    <t>332812309</t>
  </si>
  <si>
    <t>783</t>
  </si>
  <si>
    <t>Dokončovací práce - nátěry</t>
  </si>
  <si>
    <t>56</t>
  </si>
  <si>
    <t>783213121</t>
  </si>
  <si>
    <t>Napouštěcí dvojnásobný syntetický biocidní nátěr tesařských konstrukcí zabudovaných do konstrukce</t>
  </si>
  <si>
    <t>-1991125682</t>
  </si>
  <si>
    <t>50% latí</t>
  </si>
  <si>
    <t>(22,5*9,0-1,0*2,2*2-2,0*2,2*5)*3,3*0,05*4*0,5</t>
  </si>
  <si>
    <t>nové trámky</t>
  </si>
  <si>
    <t>25*9,0*(0,06*2+0,1*2)*1,05</t>
  </si>
  <si>
    <t>prkna</t>
  </si>
  <si>
    <t>3,0*2*1,1*25,5</t>
  </si>
  <si>
    <t>VRN</t>
  </si>
  <si>
    <t>Vedlejší rozpočtové náklady</t>
  </si>
  <si>
    <t>VRN3</t>
  </si>
  <si>
    <t>Zařízení staveniště</t>
  </si>
  <si>
    <t>57</t>
  </si>
  <si>
    <t>030001R4</t>
  </si>
  <si>
    <t>Zařízení staveniště - lešení - montáž, demontáž, pronájem (pro realizaci čel fasády - viz det. A a B a prací prováděných z interiéru - výměna SDK podhledu a výměna, nátěr a ošetření dřevěných prvků)</t>
  </si>
  <si>
    <t>1024</t>
  </si>
  <si>
    <t>1600163410</t>
  </si>
  <si>
    <t>58</t>
  </si>
  <si>
    <t>030001R2</t>
  </si>
  <si>
    <t>Zařízení staveniště - shoz suti - montáž, demontáž, pronájem</t>
  </si>
  <si>
    <t>-1490982815</t>
  </si>
  <si>
    <t>59</t>
  </si>
  <si>
    <t>030001R3</t>
  </si>
  <si>
    <t>Zařízení staveniště - ostatní (ochranné konstrukce, likvidace odpadů, zajištění BOZP, zázemí a další ZS jinde neuvedené potřebné pro realizaci procesů uvedených v rozpočtu, mechanizace pro přesun hmot, krytí střechy před zatékáním během realizace)</t>
  </si>
  <si>
    <t>1991476742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</si>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</sst>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  <protection locked="0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4" fillId="0" borderId="23" xfId="0" applyFont="1" applyBorder="1" applyAlignment="1" applyProtection="1">
      <alignment horizontal="center" vertical="center"/>
    </xf>
    <xf numFmtId="49" fontId="34" fillId="0" borderId="23" xfId="0" applyNumberFormat="1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167" fontId="34" fillId="0" borderId="23" xfId="0" applyNumberFormat="1" applyFont="1" applyBorder="1" applyAlignment="1" applyProtection="1">
      <alignment vertical="center"/>
    </xf>
    <xf numFmtId="4" fontId="34" fillId="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</xf>
    <xf numFmtId="0" fontId="35" fillId="0" borderId="4" xfId="0" applyFont="1" applyBorder="1" applyAlignment="1">
      <alignment vertical="center"/>
    </xf>
    <xf numFmtId="0" fontId="34" fillId="2" borderId="15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167" fontId="21" fillId="2" borderId="23" xfId="0" applyNumberFormat="1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166" fontId="22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7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27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49" fontId="39" fillId="0" borderId="1" xfId="0" applyNumberFormat="1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6" fillId="0" borderId="1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27" xfId="0" applyFont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36" fillId="0" borderId="3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center" vertical="top"/>
    </xf>
    <xf numFmtId="0" fontId="39" fillId="0" borderId="30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1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9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/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top"/>
    </xf>
    <xf numFmtId="0" fontId="36" fillId="0" borderId="30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1" xfId="0" applyFont="1" applyBorder="1" applyAlignment="1">
      <alignment vertical="top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left" vertical="center"/>
    </xf>
    <xf numFmtId="0" fontId="38" fillId="0" borderId="29" xfId="0" applyFont="1" applyBorder="1" applyAlignment="1">
      <alignment horizontal="left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49" fontId="39" fillId="0" borderId="1" xfId="0" applyNumberFormat="1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/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 ht="10.199999999999999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" customHeight="1"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17" t="s">
        <v>6</v>
      </c>
      <c r="BT2" s="17" t="s">
        <v>7</v>
      </c>
    </row>
    <row r="3" spans="1:74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48" t="s">
        <v>14</v>
      </c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22"/>
      <c r="AQ5" s="22"/>
      <c r="AR5" s="20"/>
      <c r="BE5" s="318" t="s">
        <v>15</v>
      </c>
      <c r="BS5" s="17" t="s">
        <v>6</v>
      </c>
    </row>
    <row r="6" spans="1:74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50" t="s">
        <v>17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22"/>
      <c r="AQ6" s="22"/>
      <c r="AR6" s="20"/>
      <c r="BE6" s="319"/>
      <c r="BS6" s="17" t="s">
        <v>6</v>
      </c>
    </row>
    <row r="7" spans="1:74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19"/>
      <c r="BS7" s="17" t="s">
        <v>6</v>
      </c>
    </row>
    <row r="8" spans="1:74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19"/>
      <c r="BS8" s="17" t="s">
        <v>6</v>
      </c>
    </row>
    <row r="9" spans="1:74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9"/>
      <c r="BS9" s="17" t="s">
        <v>6</v>
      </c>
    </row>
    <row r="10" spans="1:74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9"/>
      <c r="BS10" s="17" t="s">
        <v>6</v>
      </c>
    </row>
    <row r="11" spans="1:74" ht="18.45" customHeight="1">
      <c r="B11" s="21"/>
      <c r="C11" s="22"/>
      <c r="D11" s="22"/>
      <c r="E11" s="27" t="s">
        <v>22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319"/>
      <c r="BS11" s="17" t="s">
        <v>6</v>
      </c>
    </row>
    <row r="12" spans="1:74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9"/>
      <c r="BS12" s="17" t="s">
        <v>6</v>
      </c>
    </row>
    <row r="13" spans="1:74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29</v>
      </c>
      <c r="AO13" s="22"/>
      <c r="AP13" s="22"/>
      <c r="AQ13" s="22"/>
      <c r="AR13" s="20"/>
      <c r="BE13" s="319"/>
      <c r="BS13" s="17" t="s">
        <v>6</v>
      </c>
    </row>
    <row r="14" spans="1:74" ht="13.2">
      <c r="B14" s="21"/>
      <c r="C14" s="22"/>
      <c r="D14" s="22"/>
      <c r="E14" s="351" t="s">
        <v>29</v>
      </c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319"/>
      <c r="BS14" s="17" t="s">
        <v>6</v>
      </c>
    </row>
    <row r="15" spans="1:74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9"/>
      <c r="BS15" s="17" t="s">
        <v>4</v>
      </c>
    </row>
    <row r="16" spans="1:74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9"/>
      <c r="BS16" s="17" t="s">
        <v>4</v>
      </c>
    </row>
    <row r="17" spans="2:7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319"/>
      <c r="BS17" s="17" t="s">
        <v>31</v>
      </c>
    </row>
    <row r="18" spans="2:7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9"/>
      <c r="BS18" s="17" t="s">
        <v>6</v>
      </c>
    </row>
    <row r="19" spans="2:7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9"/>
      <c r="BS19" s="17" t="s">
        <v>6</v>
      </c>
    </row>
    <row r="20" spans="2:7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319"/>
      <c r="BS20" s="17" t="s">
        <v>4</v>
      </c>
    </row>
    <row r="21" spans="2:7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9"/>
    </row>
    <row r="22" spans="2:7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9"/>
    </row>
    <row r="23" spans="2:71" ht="51" customHeight="1">
      <c r="B23" s="21"/>
      <c r="C23" s="22"/>
      <c r="D23" s="22"/>
      <c r="E23" s="353" t="s">
        <v>34</v>
      </c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22"/>
      <c r="AP23" s="22"/>
      <c r="AQ23" s="22"/>
      <c r="AR23" s="20"/>
      <c r="BE23" s="319"/>
    </row>
    <row r="24" spans="2:7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9"/>
    </row>
    <row r="25" spans="2:7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19"/>
    </row>
    <row r="26" spans="2:71" s="1" customFormat="1" ht="25.95" customHeight="1"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21">
        <f>ROUND(AG54,2)</f>
        <v>0</v>
      </c>
      <c r="AL26" s="322"/>
      <c r="AM26" s="322"/>
      <c r="AN26" s="322"/>
      <c r="AO26" s="322"/>
      <c r="AP26" s="35"/>
      <c r="AQ26" s="35"/>
      <c r="AR26" s="38"/>
      <c r="BE26" s="319"/>
    </row>
    <row r="27" spans="2:71" s="1" customFormat="1" ht="6.9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19"/>
    </row>
    <row r="28" spans="2:71" s="1" customFormat="1" ht="13.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4" t="s">
        <v>36</v>
      </c>
      <c r="M28" s="354"/>
      <c r="N28" s="354"/>
      <c r="O28" s="354"/>
      <c r="P28" s="354"/>
      <c r="Q28" s="35"/>
      <c r="R28" s="35"/>
      <c r="S28" s="35"/>
      <c r="T28" s="35"/>
      <c r="U28" s="35"/>
      <c r="V28" s="35"/>
      <c r="W28" s="354" t="s">
        <v>37</v>
      </c>
      <c r="X28" s="354"/>
      <c r="Y28" s="354"/>
      <c r="Z28" s="354"/>
      <c r="AA28" s="354"/>
      <c r="AB28" s="354"/>
      <c r="AC28" s="354"/>
      <c r="AD28" s="354"/>
      <c r="AE28" s="354"/>
      <c r="AF28" s="35"/>
      <c r="AG28" s="35"/>
      <c r="AH28" s="35"/>
      <c r="AI28" s="35"/>
      <c r="AJ28" s="35"/>
      <c r="AK28" s="354" t="s">
        <v>38</v>
      </c>
      <c r="AL28" s="354"/>
      <c r="AM28" s="354"/>
      <c r="AN28" s="354"/>
      <c r="AO28" s="354"/>
      <c r="AP28" s="35"/>
      <c r="AQ28" s="35"/>
      <c r="AR28" s="38"/>
      <c r="BE28" s="319"/>
    </row>
    <row r="29" spans="2:71" s="2" customFormat="1" ht="14.4" customHeight="1">
      <c r="B29" s="39"/>
      <c r="C29" s="40"/>
      <c r="D29" s="29" t="s">
        <v>39</v>
      </c>
      <c r="E29" s="40"/>
      <c r="F29" s="29" t="s">
        <v>40</v>
      </c>
      <c r="G29" s="40"/>
      <c r="H29" s="40"/>
      <c r="I29" s="40"/>
      <c r="J29" s="40"/>
      <c r="K29" s="40"/>
      <c r="L29" s="355">
        <v>0.21</v>
      </c>
      <c r="M29" s="317"/>
      <c r="N29" s="317"/>
      <c r="O29" s="317"/>
      <c r="P29" s="317"/>
      <c r="Q29" s="40"/>
      <c r="R29" s="40"/>
      <c r="S29" s="40"/>
      <c r="T29" s="40"/>
      <c r="U29" s="40"/>
      <c r="V29" s="40"/>
      <c r="W29" s="316">
        <f>ROUND(AZ54, 2)</f>
        <v>0</v>
      </c>
      <c r="X29" s="317"/>
      <c r="Y29" s="317"/>
      <c r="Z29" s="317"/>
      <c r="AA29" s="317"/>
      <c r="AB29" s="317"/>
      <c r="AC29" s="317"/>
      <c r="AD29" s="317"/>
      <c r="AE29" s="317"/>
      <c r="AF29" s="40"/>
      <c r="AG29" s="40"/>
      <c r="AH29" s="40"/>
      <c r="AI29" s="40"/>
      <c r="AJ29" s="40"/>
      <c r="AK29" s="316">
        <f>ROUND(AV54, 2)</f>
        <v>0</v>
      </c>
      <c r="AL29" s="317"/>
      <c r="AM29" s="317"/>
      <c r="AN29" s="317"/>
      <c r="AO29" s="317"/>
      <c r="AP29" s="40"/>
      <c r="AQ29" s="40"/>
      <c r="AR29" s="41"/>
      <c r="BE29" s="320"/>
    </row>
    <row r="30" spans="2:71" s="2" customFormat="1" ht="14.4" customHeight="1">
      <c r="B30" s="39"/>
      <c r="C30" s="40"/>
      <c r="D30" s="40"/>
      <c r="E30" s="40"/>
      <c r="F30" s="29" t="s">
        <v>41</v>
      </c>
      <c r="G30" s="40"/>
      <c r="H30" s="40"/>
      <c r="I30" s="40"/>
      <c r="J30" s="40"/>
      <c r="K30" s="40"/>
      <c r="L30" s="355">
        <v>0.15</v>
      </c>
      <c r="M30" s="317"/>
      <c r="N30" s="317"/>
      <c r="O30" s="317"/>
      <c r="P30" s="317"/>
      <c r="Q30" s="40"/>
      <c r="R30" s="40"/>
      <c r="S30" s="40"/>
      <c r="T30" s="40"/>
      <c r="U30" s="40"/>
      <c r="V30" s="40"/>
      <c r="W30" s="316">
        <f>ROUND(BA54, 2)</f>
        <v>0</v>
      </c>
      <c r="X30" s="317"/>
      <c r="Y30" s="317"/>
      <c r="Z30" s="317"/>
      <c r="AA30" s="317"/>
      <c r="AB30" s="317"/>
      <c r="AC30" s="317"/>
      <c r="AD30" s="317"/>
      <c r="AE30" s="317"/>
      <c r="AF30" s="40"/>
      <c r="AG30" s="40"/>
      <c r="AH30" s="40"/>
      <c r="AI30" s="40"/>
      <c r="AJ30" s="40"/>
      <c r="AK30" s="316">
        <f>ROUND(AW54, 2)</f>
        <v>0</v>
      </c>
      <c r="AL30" s="317"/>
      <c r="AM30" s="317"/>
      <c r="AN30" s="317"/>
      <c r="AO30" s="317"/>
      <c r="AP30" s="40"/>
      <c r="AQ30" s="40"/>
      <c r="AR30" s="41"/>
      <c r="BE30" s="320"/>
    </row>
    <row r="31" spans="2:71" s="2" customFormat="1" ht="14.4" hidden="1" customHeight="1">
      <c r="B31" s="39"/>
      <c r="C31" s="40"/>
      <c r="D31" s="40"/>
      <c r="E31" s="40"/>
      <c r="F31" s="29" t="s">
        <v>42</v>
      </c>
      <c r="G31" s="40"/>
      <c r="H31" s="40"/>
      <c r="I31" s="40"/>
      <c r="J31" s="40"/>
      <c r="K31" s="40"/>
      <c r="L31" s="355">
        <v>0.21</v>
      </c>
      <c r="M31" s="317"/>
      <c r="N31" s="317"/>
      <c r="O31" s="317"/>
      <c r="P31" s="317"/>
      <c r="Q31" s="40"/>
      <c r="R31" s="40"/>
      <c r="S31" s="40"/>
      <c r="T31" s="40"/>
      <c r="U31" s="40"/>
      <c r="V31" s="40"/>
      <c r="W31" s="316">
        <f>ROUND(BB54, 2)</f>
        <v>0</v>
      </c>
      <c r="X31" s="317"/>
      <c r="Y31" s="317"/>
      <c r="Z31" s="317"/>
      <c r="AA31" s="317"/>
      <c r="AB31" s="317"/>
      <c r="AC31" s="317"/>
      <c r="AD31" s="317"/>
      <c r="AE31" s="317"/>
      <c r="AF31" s="40"/>
      <c r="AG31" s="40"/>
      <c r="AH31" s="40"/>
      <c r="AI31" s="40"/>
      <c r="AJ31" s="40"/>
      <c r="AK31" s="316">
        <v>0</v>
      </c>
      <c r="AL31" s="317"/>
      <c r="AM31" s="317"/>
      <c r="AN31" s="317"/>
      <c r="AO31" s="317"/>
      <c r="AP31" s="40"/>
      <c r="AQ31" s="40"/>
      <c r="AR31" s="41"/>
      <c r="BE31" s="320"/>
    </row>
    <row r="32" spans="2:71" s="2" customFormat="1" ht="14.4" hidden="1" customHeight="1">
      <c r="B32" s="39"/>
      <c r="C32" s="40"/>
      <c r="D32" s="40"/>
      <c r="E32" s="40"/>
      <c r="F32" s="29" t="s">
        <v>43</v>
      </c>
      <c r="G32" s="40"/>
      <c r="H32" s="40"/>
      <c r="I32" s="40"/>
      <c r="J32" s="40"/>
      <c r="K32" s="40"/>
      <c r="L32" s="355">
        <v>0.15</v>
      </c>
      <c r="M32" s="317"/>
      <c r="N32" s="317"/>
      <c r="O32" s="317"/>
      <c r="P32" s="317"/>
      <c r="Q32" s="40"/>
      <c r="R32" s="40"/>
      <c r="S32" s="40"/>
      <c r="T32" s="40"/>
      <c r="U32" s="40"/>
      <c r="V32" s="40"/>
      <c r="W32" s="316">
        <f>ROUND(BC54, 2)</f>
        <v>0</v>
      </c>
      <c r="X32" s="317"/>
      <c r="Y32" s="317"/>
      <c r="Z32" s="317"/>
      <c r="AA32" s="317"/>
      <c r="AB32" s="317"/>
      <c r="AC32" s="317"/>
      <c r="AD32" s="317"/>
      <c r="AE32" s="317"/>
      <c r="AF32" s="40"/>
      <c r="AG32" s="40"/>
      <c r="AH32" s="40"/>
      <c r="AI32" s="40"/>
      <c r="AJ32" s="40"/>
      <c r="AK32" s="316">
        <v>0</v>
      </c>
      <c r="AL32" s="317"/>
      <c r="AM32" s="317"/>
      <c r="AN32" s="317"/>
      <c r="AO32" s="317"/>
      <c r="AP32" s="40"/>
      <c r="AQ32" s="40"/>
      <c r="AR32" s="41"/>
      <c r="BE32" s="320"/>
    </row>
    <row r="33" spans="2:44" s="2" customFormat="1" ht="14.4" hidden="1" customHeight="1">
      <c r="B33" s="39"/>
      <c r="C33" s="40"/>
      <c r="D33" s="40"/>
      <c r="E33" s="40"/>
      <c r="F33" s="29" t="s">
        <v>44</v>
      </c>
      <c r="G33" s="40"/>
      <c r="H33" s="40"/>
      <c r="I33" s="40"/>
      <c r="J33" s="40"/>
      <c r="K33" s="40"/>
      <c r="L33" s="355">
        <v>0</v>
      </c>
      <c r="M33" s="317"/>
      <c r="N33" s="317"/>
      <c r="O33" s="317"/>
      <c r="P33" s="317"/>
      <c r="Q33" s="40"/>
      <c r="R33" s="40"/>
      <c r="S33" s="40"/>
      <c r="T33" s="40"/>
      <c r="U33" s="40"/>
      <c r="V33" s="40"/>
      <c r="W33" s="316">
        <f>ROUND(BD54, 2)</f>
        <v>0</v>
      </c>
      <c r="X33" s="317"/>
      <c r="Y33" s="317"/>
      <c r="Z33" s="317"/>
      <c r="AA33" s="317"/>
      <c r="AB33" s="317"/>
      <c r="AC33" s="317"/>
      <c r="AD33" s="317"/>
      <c r="AE33" s="317"/>
      <c r="AF33" s="40"/>
      <c r="AG33" s="40"/>
      <c r="AH33" s="40"/>
      <c r="AI33" s="40"/>
      <c r="AJ33" s="40"/>
      <c r="AK33" s="316">
        <v>0</v>
      </c>
      <c r="AL33" s="317"/>
      <c r="AM33" s="317"/>
      <c r="AN33" s="317"/>
      <c r="AO33" s="317"/>
      <c r="AP33" s="40"/>
      <c r="AQ33" s="40"/>
      <c r="AR33" s="41"/>
    </row>
    <row r="34" spans="2:44" s="1" customFormat="1" ht="6.9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</row>
    <row r="35" spans="2:44" s="1" customFormat="1" ht="25.95" customHeight="1"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323" t="s">
        <v>47</v>
      </c>
      <c r="Y35" s="324"/>
      <c r="Z35" s="324"/>
      <c r="AA35" s="324"/>
      <c r="AB35" s="324"/>
      <c r="AC35" s="44"/>
      <c r="AD35" s="44"/>
      <c r="AE35" s="44"/>
      <c r="AF35" s="44"/>
      <c r="AG35" s="44"/>
      <c r="AH35" s="44"/>
      <c r="AI35" s="44"/>
      <c r="AJ35" s="44"/>
      <c r="AK35" s="325">
        <f>SUM(AK26:AK33)</f>
        <v>0</v>
      </c>
      <c r="AL35" s="324"/>
      <c r="AM35" s="324"/>
      <c r="AN35" s="324"/>
      <c r="AO35" s="326"/>
      <c r="AP35" s="42"/>
      <c r="AQ35" s="42"/>
      <c r="AR35" s="38"/>
    </row>
    <row r="36" spans="2:44" s="1" customFormat="1" ht="6.9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6.9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</row>
    <row r="41" spans="2:44" s="1" customFormat="1" ht="6.9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</row>
    <row r="42" spans="2:44" s="1" customFormat="1" ht="24.9" customHeight="1">
      <c r="B42" s="34"/>
      <c r="C42" s="23" t="s">
        <v>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</row>
    <row r="43" spans="2:44" s="1" customFormat="1" ht="6.9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</row>
    <row r="44" spans="2:44" s="3" customFormat="1" ht="12" customHeight="1">
      <c r="B44" s="50"/>
      <c r="C44" s="29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SNS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4" customFormat="1" ht="36.9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30" t="str">
        <f>K6</f>
        <v>střecha nad strojovnou</v>
      </c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55"/>
      <c r="AQ45" s="55"/>
      <c r="AR45" s="56"/>
    </row>
    <row r="46" spans="2:44" s="1" customFormat="1" ht="6.9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</row>
    <row r="47" spans="2:44" s="1" customFormat="1" ht="12" customHeight="1">
      <c r="B47" s="34"/>
      <c r="C47" s="29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9" t="s">
        <v>23</v>
      </c>
      <c r="AJ47" s="35"/>
      <c r="AK47" s="35"/>
      <c r="AL47" s="35"/>
      <c r="AM47" s="332" t="str">
        <f>IF(AN8= "","",AN8)</f>
        <v>11. 7. 2019</v>
      </c>
      <c r="AN47" s="332"/>
      <c r="AO47" s="35"/>
      <c r="AP47" s="35"/>
      <c r="AQ47" s="35"/>
      <c r="AR47" s="38"/>
    </row>
    <row r="48" spans="2:44" s="1" customFormat="1" ht="6.9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</row>
    <row r="49" spans="1:91" s="1" customFormat="1" ht="15.15" customHeight="1">
      <c r="B49" s="34"/>
      <c r="C49" s="29" t="s">
        <v>25</v>
      </c>
      <c r="D49" s="35"/>
      <c r="E49" s="35"/>
      <c r="F49" s="35"/>
      <c r="G49" s="35"/>
      <c r="H49" s="35"/>
      <c r="I49" s="35"/>
      <c r="J49" s="35"/>
      <c r="K49" s="35"/>
      <c r="L49" s="51" t="str">
        <f>IF(E11= 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9" t="s">
        <v>30</v>
      </c>
      <c r="AJ49" s="35"/>
      <c r="AK49" s="35"/>
      <c r="AL49" s="35"/>
      <c r="AM49" s="328" t="str">
        <f>IF(E17="","",E17)</f>
        <v xml:space="preserve"> </v>
      </c>
      <c r="AN49" s="329"/>
      <c r="AO49" s="329"/>
      <c r="AP49" s="329"/>
      <c r="AQ49" s="35"/>
      <c r="AR49" s="38"/>
      <c r="AS49" s="333" t="s">
        <v>49</v>
      </c>
      <c r="AT49" s="334"/>
      <c r="AU49" s="59"/>
      <c r="AV49" s="59"/>
      <c r="AW49" s="59"/>
      <c r="AX49" s="59"/>
      <c r="AY49" s="59"/>
      <c r="AZ49" s="59"/>
      <c r="BA49" s="59"/>
      <c r="BB49" s="59"/>
      <c r="BC49" s="59"/>
      <c r="BD49" s="60"/>
    </row>
    <row r="50" spans="1:91" s="1" customFormat="1" ht="15.15" customHeight="1">
      <c r="B50" s="34"/>
      <c r="C50" s="29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 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9" t="s">
        <v>32</v>
      </c>
      <c r="AJ50" s="35"/>
      <c r="AK50" s="35"/>
      <c r="AL50" s="35"/>
      <c r="AM50" s="328" t="str">
        <f>IF(E20="","",E20)</f>
        <v xml:space="preserve"> </v>
      </c>
      <c r="AN50" s="329"/>
      <c r="AO50" s="329"/>
      <c r="AP50" s="329"/>
      <c r="AQ50" s="35"/>
      <c r="AR50" s="38"/>
      <c r="AS50" s="335"/>
      <c r="AT50" s="336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1:91" s="1" customFormat="1" ht="10.8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37"/>
      <c r="AT51" s="338"/>
      <c r="AU51" s="63"/>
      <c r="AV51" s="63"/>
      <c r="AW51" s="63"/>
      <c r="AX51" s="63"/>
      <c r="AY51" s="63"/>
      <c r="AZ51" s="63"/>
      <c r="BA51" s="63"/>
      <c r="BB51" s="63"/>
      <c r="BC51" s="63"/>
      <c r="BD51" s="64"/>
    </row>
    <row r="52" spans="1:91" s="1" customFormat="1" ht="29.25" customHeight="1">
      <c r="B52" s="34"/>
      <c r="C52" s="339" t="s">
        <v>50</v>
      </c>
      <c r="D52" s="340"/>
      <c r="E52" s="340"/>
      <c r="F52" s="340"/>
      <c r="G52" s="340"/>
      <c r="H52" s="65"/>
      <c r="I52" s="341" t="s">
        <v>51</v>
      </c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2" t="s">
        <v>52</v>
      </c>
      <c r="AH52" s="340"/>
      <c r="AI52" s="340"/>
      <c r="AJ52" s="340"/>
      <c r="AK52" s="340"/>
      <c r="AL52" s="340"/>
      <c r="AM52" s="340"/>
      <c r="AN52" s="341" t="s">
        <v>53</v>
      </c>
      <c r="AO52" s="340"/>
      <c r="AP52" s="340"/>
      <c r="AQ52" s="66" t="s">
        <v>54</v>
      </c>
      <c r="AR52" s="38"/>
      <c r="AS52" s="67" t="s">
        <v>55</v>
      </c>
      <c r="AT52" s="68" t="s">
        <v>56</v>
      </c>
      <c r="AU52" s="68" t="s">
        <v>57</v>
      </c>
      <c r="AV52" s="68" t="s">
        <v>58</v>
      </c>
      <c r="AW52" s="68" t="s">
        <v>59</v>
      </c>
      <c r="AX52" s="68" t="s">
        <v>60</v>
      </c>
      <c r="AY52" s="68" t="s">
        <v>61</v>
      </c>
      <c r="AZ52" s="68" t="s">
        <v>62</v>
      </c>
      <c r="BA52" s="68" t="s">
        <v>63</v>
      </c>
      <c r="BB52" s="68" t="s">
        <v>64</v>
      </c>
      <c r="BC52" s="68" t="s">
        <v>65</v>
      </c>
      <c r="BD52" s="69" t="s">
        <v>66</v>
      </c>
    </row>
    <row r="53" spans="1:91" s="1" customFormat="1" ht="10.8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</row>
    <row r="54" spans="1:91" s="5" customFormat="1" ht="32.4" customHeight="1">
      <c r="B54" s="73"/>
      <c r="C54" s="74" t="s">
        <v>67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46">
        <f>ROUND(AG55,2)</f>
        <v>0</v>
      </c>
      <c r="AH54" s="346"/>
      <c r="AI54" s="346"/>
      <c r="AJ54" s="346"/>
      <c r="AK54" s="346"/>
      <c r="AL54" s="346"/>
      <c r="AM54" s="346"/>
      <c r="AN54" s="347">
        <f>SUM(AG54,AT54)</f>
        <v>0</v>
      </c>
      <c r="AO54" s="347"/>
      <c r="AP54" s="347"/>
      <c r="AQ54" s="77" t="s">
        <v>19</v>
      </c>
      <c r="AR54" s="78"/>
      <c r="AS54" s="79">
        <f>ROUND(AS55,2)</f>
        <v>0</v>
      </c>
      <c r="AT54" s="80">
        <f>ROUND(SUM(AV54:AW54),2)</f>
        <v>0</v>
      </c>
      <c r="AU54" s="81">
        <f>ROUND(AU55,5)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ROUND(AZ55,2)</f>
        <v>0</v>
      </c>
      <c r="BA54" s="80">
        <f>ROUND(BA55,2)</f>
        <v>0</v>
      </c>
      <c r="BB54" s="80">
        <f>ROUND(BB55,2)</f>
        <v>0</v>
      </c>
      <c r="BC54" s="80">
        <f>ROUND(BC55,2)</f>
        <v>0</v>
      </c>
      <c r="BD54" s="82">
        <f>ROUND(BD55,2)</f>
        <v>0</v>
      </c>
      <c r="BS54" s="83" t="s">
        <v>68</v>
      </c>
      <c r="BT54" s="83" t="s">
        <v>69</v>
      </c>
      <c r="BU54" s="84" t="s">
        <v>70</v>
      </c>
      <c r="BV54" s="83" t="s">
        <v>71</v>
      </c>
      <c r="BW54" s="83" t="s">
        <v>5</v>
      </c>
      <c r="BX54" s="83" t="s">
        <v>72</v>
      </c>
      <c r="CL54" s="83" t="s">
        <v>19</v>
      </c>
    </row>
    <row r="55" spans="1:91" s="6" customFormat="1" ht="27" customHeight="1">
      <c r="A55" s="85" t="s">
        <v>73</v>
      </c>
      <c r="B55" s="86"/>
      <c r="C55" s="87"/>
      <c r="D55" s="345" t="s">
        <v>74</v>
      </c>
      <c r="E55" s="345"/>
      <c r="F55" s="345"/>
      <c r="G55" s="345"/>
      <c r="H55" s="345"/>
      <c r="I55" s="88"/>
      <c r="J55" s="345" t="s">
        <v>75</v>
      </c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3">
        <f>'2019-05 - Oprava ploché s...'!J30</f>
        <v>0</v>
      </c>
      <c r="AH55" s="344"/>
      <c r="AI55" s="344"/>
      <c r="AJ55" s="344"/>
      <c r="AK55" s="344"/>
      <c r="AL55" s="344"/>
      <c r="AM55" s="344"/>
      <c r="AN55" s="343">
        <f>SUM(AG55,AT55)</f>
        <v>0</v>
      </c>
      <c r="AO55" s="344"/>
      <c r="AP55" s="344"/>
      <c r="AQ55" s="89" t="s">
        <v>76</v>
      </c>
      <c r="AR55" s="90"/>
      <c r="AS55" s="91">
        <v>0</v>
      </c>
      <c r="AT55" s="92">
        <f>ROUND(SUM(AV55:AW55),2)</f>
        <v>0</v>
      </c>
      <c r="AU55" s="93">
        <f>'2019-05 - Oprava ploché s...'!P93</f>
        <v>0</v>
      </c>
      <c r="AV55" s="92">
        <f>'2019-05 - Oprava ploché s...'!J33</f>
        <v>0</v>
      </c>
      <c r="AW55" s="92">
        <f>'2019-05 - Oprava ploché s...'!J34</f>
        <v>0</v>
      </c>
      <c r="AX55" s="92">
        <f>'2019-05 - Oprava ploché s...'!J35</f>
        <v>0</v>
      </c>
      <c r="AY55" s="92">
        <f>'2019-05 - Oprava ploché s...'!J36</f>
        <v>0</v>
      </c>
      <c r="AZ55" s="92">
        <f>'2019-05 - Oprava ploché s...'!F33</f>
        <v>0</v>
      </c>
      <c r="BA55" s="92">
        <f>'2019-05 - Oprava ploché s...'!F34</f>
        <v>0</v>
      </c>
      <c r="BB55" s="92">
        <f>'2019-05 - Oprava ploché s...'!F35</f>
        <v>0</v>
      </c>
      <c r="BC55" s="92">
        <f>'2019-05 - Oprava ploché s...'!F36</f>
        <v>0</v>
      </c>
      <c r="BD55" s="94">
        <f>'2019-05 - Oprava ploché s...'!F37</f>
        <v>0</v>
      </c>
      <c r="BT55" s="95" t="s">
        <v>77</v>
      </c>
      <c r="BV55" s="95" t="s">
        <v>71</v>
      </c>
      <c r="BW55" s="95" t="s">
        <v>78</v>
      </c>
      <c r="BX55" s="95" t="s">
        <v>5</v>
      </c>
      <c r="CL55" s="95" t="s">
        <v>19</v>
      </c>
      <c r="CM55" s="95" t="s">
        <v>79</v>
      </c>
    </row>
    <row r="56" spans="1:91" s="1" customFormat="1" ht="30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</row>
    <row r="57" spans="1:91" s="1" customFormat="1" ht="6.9" customHeight="1"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8"/>
    </row>
  </sheetData>
  <sheetProtection algorithmName="SHA-512" hashValue="5cZLNnCK2iPvQdJ+YaQZVdEvHltnu9sL1egWgcHY26C2/1qiK8VWUMm+zgfh0dNq+7sgwevjlBxJhB8GWh+J2g==" saltValue="M3akxKgpgIfCeiTfxhyZw4Rq1vuzVgRlJNTEaFeVkBOyr8cmVwnpLsETUvGS0xEWihHBtOQES4hCCA0dT+fXAg==" spinCount="100000" sheet="1" objects="1" scenarios="1" formatColumns="0" formatRows="0"/>
  <mergeCells count="42"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M50:AP50"/>
    <mergeCell ref="L45:AO45"/>
    <mergeCell ref="AM47:AN47"/>
    <mergeCell ref="AM49:AP49"/>
    <mergeCell ref="AS49:AT51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2019-05 - Oprava ploché s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20"/>
  <sheetViews>
    <sheetView showGridLines="0" tabSelected="1" topLeftCell="A101" workbookViewId="0">
      <selection activeCell="I114" sqref="I114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7" customWidth="1"/>
    <col min="8" max="8" width="11.42578125" customWidth="1"/>
    <col min="9" max="9" width="20.140625" style="96" customWidth="1"/>
    <col min="10" max="11" width="20.140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7" t="s">
        <v>78</v>
      </c>
    </row>
    <row r="3" spans="2:46" ht="6.9" customHeight="1">
      <c r="B3" s="97"/>
      <c r="C3" s="98"/>
      <c r="D3" s="98"/>
      <c r="E3" s="98"/>
      <c r="F3" s="98"/>
      <c r="G3" s="98"/>
      <c r="H3" s="98"/>
      <c r="I3" s="99"/>
      <c r="J3" s="98"/>
      <c r="K3" s="98"/>
      <c r="L3" s="20"/>
      <c r="AT3" s="17" t="s">
        <v>79</v>
      </c>
    </row>
    <row r="4" spans="2:46" ht="24.9" customHeight="1">
      <c r="B4" s="20"/>
      <c r="D4" s="100" t="s">
        <v>80</v>
      </c>
      <c r="L4" s="20"/>
      <c r="M4" s="101" t="s">
        <v>10</v>
      </c>
      <c r="AT4" s="17" t="s">
        <v>4</v>
      </c>
    </row>
    <row r="5" spans="2:46" ht="6.9" customHeight="1">
      <c r="B5" s="20"/>
      <c r="L5" s="20"/>
    </row>
    <row r="6" spans="2:46" ht="12" customHeight="1">
      <c r="B6" s="20"/>
      <c r="D6" s="102" t="s">
        <v>16</v>
      </c>
      <c r="L6" s="20"/>
    </row>
    <row r="7" spans="2:46" ht="16.5" customHeight="1">
      <c r="B7" s="20"/>
      <c r="E7" s="356" t="str">
        <f>'Rekapitulace stavby'!K6</f>
        <v>střecha nad strojovnou</v>
      </c>
      <c r="F7" s="357"/>
      <c r="G7" s="357"/>
      <c r="H7" s="357"/>
      <c r="L7" s="20"/>
    </row>
    <row r="8" spans="2:46" s="1" customFormat="1" ht="12" customHeight="1">
      <c r="B8" s="38"/>
      <c r="D8" s="102" t="s">
        <v>81</v>
      </c>
      <c r="I8" s="103"/>
      <c r="L8" s="38"/>
    </row>
    <row r="9" spans="2:46" s="1" customFormat="1" ht="36.9" customHeight="1">
      <c r="B9" s="38"/>
      <c r="E9" s="358" t="s">
        <v>82</v>
      </c>
      <c r="F9" s="359"/>
      <c r="G9" s="359"/>
      <c r="H9" s="359"/>
      <c r="I9" s="103"/>
      <c r="L9" s="38"/>
    </row>
    <row r="10" spans="2:46" s="1" customFormat="1" ht="10.199999999999999">
      <c r="B10" s="38"/>
      <c r="I10" s="103"/>
      <c r="L10" s="38"/>
    </row>
    <row r="11" spans="2:46" s="1" customFormat="1" ht="12" customHeight="1">
      <c r="B11" s="38"/>
      <c r="D11" s="102" t="s">
        <v>18</v>
      </c>
      <c r="F11" s="104" t="s">
        <v>19</v>
      </c>
      <c r="I11" s="105" t="s">
        <v>20</v>
      </c>
      <c r="J11" s="104" t="s">
        <v>19</v>
      </c>
      <c r="L11" s="38"/>
    </row>
    <row r="12" spans="2:46" s="1" customFormat="1" ht="12" customHeight="1">
      <c r="B12" s="38"/>
      <c r="D12" s="102" t="s">
        <v>21</v>
      </c>
      <c r="F12" s="104" t="s">
        <v>83</v>
      </c>
      <c r="I12" s="105" t="s">
        <v>23</v>
      </c>
      <c r="J12" s="106" t="str">
        <f>'Rekapitulace stavby'!AN8</f>
        <v>11. 7. 2019</v>
      </c>
      <c r="L12" s="38"/>
    </row>
    <row r="13" spans="2:46" s="1" customFormat="1" ht="10.8" customHeight="1">
      <c r="B13" s="38"/>
      <c r="I13" s="103"/>
      <c r="L13" s="38"/>
    </row>
    <row r="14" spans="2:46" s="1" customFormat="1" ht="12" customHeight="1">
      <c r="B14" s="38"/>
      <c r="D14" s="102" t="s">
        <v>25</v>
      </c>
      <c r="I14" s="105" t="s">
        <v>26</v>
      </c>
      <c r="J14" s="104" t="s">
        <v>19</v>
      </c>
      <c r="L14" s="38"/>
    </row>
    <row r="15" spans="2:46" s="1" customFormat="1" ht="18" customHeight="1">
      <c r="B15" s="38"/>
      <c r="E15" s="104" t="s">
        <v>22</v>
      </c>
      <c r="I15" s="105" t="s">
        <v>27</v>
      </c>
      <c r="J15" s="104" t="s">
        <v>19</v>
      </c>
      <c r="L15" s="38"/>
    </row>
    <row r="16" spans="2:46" s="1" customFormat="1" ht="6.9" customHeight="1">
      <c r="B16" s="38"/>
      <c r="I16" s="103"/>
      <c r="L16" s="38"/>
    </row>
    <row r="17" spans="2:12" s="1" customFormat="1" ht="12" customHeight="1">
      <c r="B17" s="38"/>
      <c r="D17" s="102" t="s">
        <v>28</v>
      </c>
      <c r="I17" s="105" t="s">
        <v>26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60" t="str">
        <f>'Rekapitulace stavby'!E14</f>
        <v>Vyplň údaj</v>
      </c>
      <c r="F18" s="361"/>
      <c r="G18" s="361"/>
      <c r="H18" s="361"/>
      <c r="I18" s="105" t="s">
        <v>27</v>
      </c>
      <c r="J18" s="30" t="str">
        <f>'Rekapitulace stavby'!AN14</f>
        <v>Vyplň údaj</v>
      </c>
      <c r="L18" s="38"/>
    </row>
    <row r="19" spans="2:12" s="1" customFormat="1" ht="6.9" customHeight="1">
      <c r="B19" s="38"/>
      <c r="I19" s="103"/>
      <c r="L19" s="38"/>
    </row>
    <row r="20" spans="2:12" s="1" customFormat="1" ht="12" customHeight="1">
      <c r="B20" s="38"/>
      <c r="D20" s="102" t="s">
        <v>30</v>
      </c>
      <c r="I20" s="105" t="s">
        <v>26</v>
      </c>
      <c r="J20" s="104" t="s">
        <v>19</v>
      </c>
      <c r="L20" s="38"/>
    </row>
    <row r="21" spans="2:12" s="1" customFormat="1" ht="18" customHeight="1">
      <c r="B21" s="38"/>
      <c r="E21" s="104" t="s">
        <v>84</v>
      </c>
      <c r="I21" s="105" t="s">
        <v>27</v>
      </c>
      <c r="J21" s="104" t="s">
        <v>19</v>
      </c>
      <c r="L21" s="38"/>
    </row>
    <row r="22" spans="2:12" s="1" customFormat="1" ht="6.9" customHeight="1">
      <c r="B22" s="38"/>
      <c r="I22" s="103"/>
      <c r="L22" s="38"/>
    </row>
    <row r="23" spans="2:12" s="1" customFormat="1" ht="12" customHeight="1">
      <c r="B23" s="38"/>
      <c r="D23" s="102" t="s">
        <v>32</v>
      </c>
      <c r="I23" s="105" t="s">
        <v>26</v>
      </c>
      <c r="J23" s="104" t="s">
        <v>19</v>
      </c>
      <c r="L23" s="38"/>
    </row>
    <row r="24" spans="2:12" s="1" customFormat="1" ht="18" customHeight="1">
      <c r="B24" s="38"/>
      <c r="E24" s="104" t="s">
        <v>85</v>
      </c>
      <c r="I24" s="105" t="s">
        <v>27</v>
      </c>
      <c r="J24" s="104" t="s">
        <v>19</v>
      </c>
      <c r="L24" s="38"/>
    </row>
    <row r="25" spans="2:12" s="1" customFormat="1" ht="6.9" customHeight="1">
      <c r="B25" s="38"/>
      <c r="I25" s="103"/>
      <c r="L25" s="38"/>
    </row>
    <row r="26" spans="2:12" s="1" customFormat="1" ht="12" customHeight="1">
      <c r="B26" s="38"/>
      <c r="D26" s="102" t="s">
        <v>33</v>
      </c>
      <c r="I26" s="103"/>
      <c r="L26" s="38"/>
    </row>
    <row r="27" spans="2:12" s="7" customFormat="1" ht="16.5" customHeight="1">
      <c r="B27" s="107"/>
      <c r="E27" s="362" t="s">
        <v>19</v>
      </c>
      <c r="F27" s="362"/>
      <c r="G27" s="362"/>
      <c r="H27" s="362"/>
      <c r="I27" s="108"/>
      <c r="L27" s="107"/>
    </row>
    <row r="28" spans="2:12" s="1" customFormat="1" ht="6.9" customHeight="1">
      <c r="B28" s="38"/>
      <c r="I28" s="103"/>
      <c r="L28" s="38"/>
    </row>
    <row r="29" spans="2:12" s="1" customFormat="1" ht="6.9" customHeight="1">
      <c r="B29" s="38"/>
      <c r="D29" s="59"/>
      <c r="E29" s="59"/>
      <c r="F29" s="59"/>
      <c r="G29" s="59"/>
      <c r="H29" s="59"/>
      <c r="I29" s="109"/>
      <c r="J29" s="59"/>
      <c r="K29" s="59"/>
      <c r="L29" s="38"/>
    </row>
    <row r="30" spans="2:12" s="1" customFormat="1" ht="25.35" customHeight="1">
      <c r="B30" s="38"/>
      <c r="D30" s="110" t="s">
        <v>35</v>
      </c>
      <c r="I30" s="103"/>
      <c r="J30" s="111">
        <f>ROUND(J93, 2)</f>
        <v>0</v>
      </c>
      <c r="L30" s="38"/>
    </row>
    <row r="31" spans="2:12" s="1" customFormat="1" ht="6.9" customHeight="1">
      <c r="B31" s="38"/>
      <c r="D31" s="59"/>
      <c r="E31" s="59"/>
      <c r="F31" s="59"/>
      <c r="G31" s="59"/>
      <c r="H31" s="59"/>
      <c r="I31" s="109"/>
      <c r="J31" s="59"/>
      <c r="K31" s="59"/>
      <c r="L31" s="38"/>
    </row>
    <row r="32" spans="2:12" s="1" customFormat="1" ht="14.4" customHeight="1">
      <c r="B32" s="38"/>
      <c r="F32" s="112" t="s">
        <v>37</v>
      </c>
      <c r="I32" s="113" t="s">
        <v>36</v>
      </c>
      <c r="J32" s="112" t="s">
        <v>38</v>
      </c>
      <c r="L32" s="38"/>
    </row>
    <row r="33" spans="2:12" s="1" customFormat="1" ht="14.4" customHeight="1">
      <c r="B33" s="38"/>
      <c r="D33" s="114" t="s">
        <v>39</v>
      </c>
      <c r="E33" s="102" t="s">
        <v>40</v>
      </c>
      <c r="F33" s="115">
        <f>ROUND((SUM(BE93:BE319)),  2)</f>
        <v>0</v>
      </c>
      <c r="I33" s="116">
        <v>0.21</v>
      </c>
      <c r="J33" s="115">
        <f>ROUND(((SUM(BE93:BE319))*I33),  2)</f>
        <v>0</v>
      </c>
      <c r="L33" s="38"/>
    </row>
    <row r="34" spans="2:12" s="1" customFormat="1" ht="14.4" customHeight="1">
      <c r="B34" s="38"/>
      <c r="E34" s="102" t="s">
        <v>41</v>
      </c>
      <c r="F34" s="115">
        <f>ROUND((SUM(BF93:BF319)),  2)</f>
        <v>0</v>
      </c>
      <c r="I34" s="116">
        <v>0.15</v>
      </c>
      <c r="J34" s="115">
        <f>ROUND(((SUM(BF93:BF319))*I34),  2)</f>
        <v>0</v>
      </c>
      <c r="L34" s="38"/>
    </row>
    <row r="35" spans="2:12" s="1" customFormat="1" ht="14.4" hidden="1" customHeight="1">
      <c r="B35" s="38"/>
      <c r="E35" s="102" t="s">
        <v>42</v>
      </c>
      <c r="F35" s="115">
        <f>ROUND((SUM(BG93:BG319)),  2)</f>
        <v>0</v>
      </c>
      <c r="I35" s="116">
        <v>0.21</v>
      </c>
      <c r="J35" s="115">
        <f>0</f>
        <v>0</v>
      </c>
      <c r="L35" s="38"/>
    </row>
    <row r="36" spans="2:12" s="1" customFormat="1" ht="14.4" hidden="1" customHeight="1">
      <c r="B36" s="38"/>
      <c r="E36" s="102" t="s">
        <v>43</v>
      </c>
      <c r="F36" s="115">
        <f>ROUND((SUM(BH93:BH319)),  2)</f>
        <v>0</v>
      </c>
      <c r="I36" s="116">
        <v>0.15</v>
      </c>
      <c r="J36" s="115">
        <f>0</f>
        <v>0</v>
      </c>
      <c r="L36" s="38"/>
    </row>
    <row r="37" spans="2:12" s="1" customFormat="1" ht="14.4" hidden="1" customHeight="1">
      <c r="B37" s="38"/>
      <c r="E37" s="102" t="s">
        <v>44</v>
      </c>
      <c r="F37" s="115">
        <f>ROUND((SUM(BI93:BI319)),  2)</f>
        <v>0</v>
      </c>
      <c r="I37" s="116">
        <v>0</v>
      </c>
      <c r="J37" s="115">
        <f>0</f>
        <v>0</v>
      </c>
      <c r="L37" s="38"/>
    </row>
    <row r="38" spans="2:12" s="1" customFormat="1" ht="6.9" customHeight="1">
      <c r="B38" s="38"/>
      <c r="I38" s="103"/>
      <c r="L38" s="38"/>
    </row>
    <row r="39" spans="2:12" s="1" customFormat="1" ht="25.35" customHeight="1">
      <c r="B39" s="38"/>
      <c r="C39" s="117"/>
      <c r="D39" s="118" t="s">
        <v>45</v>
      </c>
      <c r="E39" s="119"/>
      <c r="F39" s="119"/>
      <c r="G39" s="120" t="s">
        <v>46</v>
      </c>
      <c r="H39" s="121" t="s">
        <v>47</v>
      </c>
      <c r="I39" s="122"/>
      <c r="J39" s="123">
        <f>SUM(J30:J37)</f>
        <v>0</v>
      </c>
      <c r="K39" s="124"/>
      <c r="L39" s="38"/>
    </row>
    <row r="40" spans="2:12" s="1" customFormat="1" ht="14.4" customHeight="1">
      <c r="B40" s="125"/>
      <c r="C40" s="126"/>
      <c r="D40" s="126"/>
      <c r="E40" s="126"/>
      <c r="F40" s="126"/>
      <c r="G40" s="126"/>
      <c r="H40" s="126"/>
      <c r="I40" s="127"/>
      <c r="J40" s="126"/>
      <c r="K40" s="126"/>
      <c r="L40" s="38"/>
    </row>
    <row r="44" spans="2:12" s="1" customFormat="1" ht="6.9" customHeight="1">
      <c r="B44" s="128"/>
      <c r="C44" s="129"/>
      <c r="D44" s="129"/>
      <c r="E44" s="129"/>
      <c r="F44" s="129"/>
      <c r="G44" s="129"/>
      <c r="H44" s="129"/>
      <c r="I44" s="130"/>
      <c r="J44" s="129"/>
      <c r="K44" s="129"/>
      <c r="L44" s="38"/>
    </row>
    <row r="45" spans="2:12" s="1" customFormat="1" ht="24.9" customHeight="1">
      <c r="B45" s="34"/>
      <c r="C45" s="23" t="s">
        <v>86</v>
      </c>
      <c r="D45" s="35"/>
      <c r="E45" s="35"/>
      <c r="F45" s="35"/>
      <c r="G45" s="35"/>
      <c r="H45" s="35"/>
      <c r="I45" s="103"/>
      <c r="J45" s="35"/>
      <c r="K45" s="35"/>
      <c r="L45" s="38"/>
    </row>
    <row r="46" spans="2:12" s="1" customFormat="1" ht="6.9" customHeight="1">
      <c r="B46" s="34"/>
      <c r="C46" s="35"/>
      <c r="D46" s="35"/>
      <c r="E46" s="35"/>
      <c r="F46" s="35"/>
      <c r="G46" s="35"/>
      <c r="H46" s="35"/>
      <c r="I46" s="103"/>
      <c r="J46" s="35"/>
      <c r="K46" s="35"/>
      <c r="L46" s="38"/>
    </row>
    <row r="47" spans="2:12" s="1" customFormat="1" ht="12" customHeight="1">
      <c r="B47" s="34"/>
      <c r="C47" s="29" t="s">
        <v>16</v>
      </c>
      <c r="D47" s="35"/>
      <c r="E47" s="35"/>
      <c r="F47" s="35"/>
      <c r="G47" s="35"/>
      <c r="H47" s="35"/>
      <c r="I47" s="103"/>
      <c r="J47" s="35"/>
      <c r="K47" s="35"/>
      <c r="L47" s="38"/>
    </row>
    <row r="48" spans="2:12" s="1" customFormat="1" ht="16.5" customHeight="1">
      <c r="B48" s="34"/>
      <c r="C48" s="35"/>
      <c r="D48" s="35"/>
      <c r="E48" s="363" t="str">
        <f>E7</f>
        <v>střecha nad strojovnou</v>
      </c>
      <c r="F48" s="364"/>
      <c r="G48" s="364"/>
      <c r="H48" s="364"/>
      <c r="I48" s="103"/>
      <c r="J48" s="35"/>
      <c r="K48" s="35"/>
      <c r="L48" s="38"/>
    </row>
    <row r="49" spans="2:47" s="1" customFormat="1" ht="12" customHeight="1">
      <c r="B49" s="34"/>
      <c r="C49" s="29" t="s">
        <v>81</v>
      </c>
      <c r="D49" s="35"/>
      <c r="E49" s="35"/>
      <c r="F49" s="35"/>
      <c r="G49" s="35"/>
      <c r="H49" s="35"/>
      <c r="I49" s="103"/>
      <c r="J49" s="35"/>
      <c r="K49" s="35"/>
      <c r="L49" s="38"/>
    </row>
    <row r="50" spans="2:47" s="1" customFormat="1" ht="16.5" customHeight="1">
      <c r="B50" s="34"/>
      <c r="C50" s="35"/>
      <c r="D50" s="35"/>
      <c r="E50" s="330" t="str">
        <f>E9</f>
        <v>2019-05 - Oprava ploché střechy strojovny VZT zimního stadionu</v>
      </c>
      <c r="F50" s="365"/>
      <c r="G50" s="365"/>
      <c r="H50" s="365"/>
      <c r="I50" s="103"/>
      <c r="J50" s="35"/>
      <c r="K50" s="35"/>
      <c r="L50" s="38"/>
    </row>
    <row r="51" spans="2:47" s="1" customFormat="1" ht="6.9" customHeight="1">
      <c r="B51" s="34"/>
      <c r="C51" s="35"/>
      <c r="D51" s="35"/>
      <c r="E51" s="35"/>
      <c r="F51" s="35"/>
      <c r="G51" s="35"/>
      <c r="H51" s="35"/>
      <c r="I51" s="103"/>
      <c r="J51" s="35"/>
      <c r="K51" s="35"/>
      <c r="L51" s="38"/>
    </row>
    <row r="52" spans="2:47" s="1" customFormat="1" ht="12" customHeight="1">
      <c r="B52" s="34"/>
      <c r="C52" s="29" t="s">
        <v>21</v>
      </c>
      <c r="D52" s="35"/>
      <c r="E52" s="35"/>
      <c r="F52" s="27" t="str">
        <f>F12</f>
        <v>Sokolov</v>
      </c>
      <c r="G52" s="35"/>
      <c r="H52" s="35"/>
      <c r="I52" s="105" t="s">
        <v>23</v>
      </c>
      <c r="J52" s="58" t="str">
        <f>IF(J12="","",J12)</f>
        <v>11. 7. 2019</v>
      </c>
      <c r="K52" s="35"/>
      <c r="L52" s="38"/>
    </row>
    <row r="53" spans="2:47" s="1" customFormat="1" ht="6.9" customHeight="1">
      <c r="B53" s="34"/>
      <c r="C53" s="35"/>
      <c r="D53" s="35"/>
      <c r="E53" s="35"/>
      <c r="F53" s="35"/>
      <c r="G53" s="35"/>
      <c r="H53" s="35"/>
      <c r="I53" s="103"/>
      <c r="J53" s="35"/>
      <c r="K53" s="35"/>
      <c r="L53" s="38"/>
    </row>
    <row r="54" spans="2:47" s="1" customFormat="1" ht="15.15" customHeight="1">
      <c r="B54" s="34"/>
      <c r="C54" s="29" t="s">
        <v>25</v>
      </c>
      <c r="D54" s="35"/>
      <c r="E54" s="35"/>
      <c r="F54" s="27" t="str">
        <f>E15</f>
        <v xml:space="preserve"> </v>
      </c>
      <c r="G54" s="35"/>
      <c r="H54" s="35"/>
      <c r="I54" s="105" t="s">
        <v>30</v>
      </c>
      <c r="J54" s="32" t="str">
        <f>E21</f>
        <v xml:space="preserve">Dekprojekt s.r.o. </v>
      </c>
      <c r="K54" s="35"/>
      <c r="L54" s="38"/>
    </row>
    <row r="55" spans="2:47" s="1" customFormat="1" ht="27.9" customHeight="1">
      <c r="B55" s="34"/>
      <c r="C55" s="29" t="s">
        <v>28</v>
      </c>
      <c r="D55" s="35"/>
      <c r="E55" s="35"/>
      <c r="F55" s="27" t="str">
        <f>IF(E18="","",E18)</f>
        <v>Vyplň údaj</v>
      </c>
      <c r="G55" s="35"/>
      <c r="H55" s="35"/>
      <c r="I55" s="105" t="s">
        <v>32</v>
      </c>
      <c r="J55" s="32" t="str">
        <f>E24</f>
        <v>Ing. Kateřina Petlíková</v>
      </c>
      <c r="K55" s="35"/>
      <c r="L55" s="38"/>
    </row>
    <row r="56" spans="2:47" s="1" customFormat="1" ht="10.35" customHeight="1">
      <c r="B56" s="34"/>
      <c r="C56" s="35"/>
      <c r="D56" s="35"/>
      <c r="E56" s="35"/>
      <c r="F56" s="35"/>
      <c r="G56" s="35"/>
      <c r="H56" s="35"/>
      <c r="I56" s="103"/>
      <c r="J56" s="35"/>
      <c r="K56" s="35"/>
      <c r="L56" s="38"/>
    </row>
    <row r="57" spans="2:47" s="1" customFormat="1" ht="29.25" customHeight="1">
      <c r="B57" s="34"/>
      <c r="C57" s="131" t="s">
        <v>87</v>
      </c>
      <c r="D57" s="132"/>
      <c r="E57" s="132"/>
      <c r="F57" s="132"/>
      <c r="G57" s="132"/>
      <c r="H57" s="132"/>
      <c r="I57" s="133"/>
      <c r="J57" s="134" t="s">
        <v>88</v>
      </c>
      <c r="K57" s="132"/>
      <c r="L57" s="38"/>
    </row>
    <row r="58" spans="2:47" s="1" customFormat="1" ht="10.35" customHeight="1">
      <c r="B58" s="34"/>
      <c r="C58" s="35"/>
      <c r="D58" s="35"/>
      <c r="E58" s="35"/>
      <c r="F58" s="35"/>
      <c r="G58" s="35"/>
      <c r="H58" s="35"/>
      <c r="I58" s="103"/>
      <c r="J58" s="35"/>
      <c r="K58" s="35"/>
      <c r="L58" s="38"/>
    </row>
    <row r="59" spans="2:47" s="1" customFormat="1" ht="22.8" customHeight="1">
      <c r="B59" s="34"/>
      <c r="C59" s="135" t="s">
        <v>67</v>
      </c>
      <c r="D59" s="35"/>
      <c r="E59" s="35"/>
      <c r="F59" s="35"/>
      <c r="G59" s="35"/>
      <c r="H59" s="35"/>
      <c r="I59" s="103"/>
      <c r="J59" s="76">
        <f>J93</f>
        <v>0</v>
      </c>
      <c r="K59" s="35"/>
      <c r="L59" s="38"/>
      <c r="AU59" s="17" t="s">
        <v>89</v>
      </c>
    </row>
    <row r="60" spans="2:47" s="8" customFormat="1" ht="24.9" customHeight="1">
      <c r="B60" s="136"/>
      <c r="C60" s="137"/>
      <c r="D60" s="138" t="s">
        <v>90</v>
      </c>
      <c r="E60" s="139"/>
      <c r="F60" s="139"/>
      <c r="G60" s="139"/>
      <c r="H60" s="139"/>
      <c r="I60" s="140"/>
      <c r="J60" s="141">
        <f>J94</f>
        <v>0</v>
      </c>
      <c r="K60" s="137"/>
      <c r="L60" s="142"/>
    </row>
    <row r="61" spans="2:47" s="9" customFormat="1" ht="19.95" customHeight="1">
      <c r="B61" s="143"/>
      <c r="C61" s="144"/>
      <c r="D61" s="145" t="s">
        <v>91</v>
      </c>
      <c r="E61" s="146"/>
      <c r="F61" s="146"/>
      <c r="G61" s="146"/>
      <c r="H61" s="146"/>
      <c r="I61" s="147"/>
      <c r="J61" s="148">
        <f>J95</f>
        <v>0</v>
      </c>
      <c r="K61" s="144"/>
      <c r="L61" s="149"/>
    </row>
    <row r="62" spans="2:47" s="8" customFormat="1" ht="24.9" customHeight="1">
      <c r="B62" s="136"/>
      <c r="C62" s="137"/>
      <c r="D62" s="138" t="s">
        <v>92</v>
      </c>
      <c r="E62" s="139"/>
      <c r="F62" s="139"/>
      <c r="G62" s="139"/>
      <c r="H62" s="139"/>
      <c r="I62" s="140"/>
      <c r="J62" s="141">
        <f>J99</f>
        <v>0</v>
      </c>
      <c r="K62" s="137"/>
      <c r="L62" s="142"/>
    </row>
    <row r="63" spans="2:47" s="9" customFormat="1" ht="19.95" customHeight="1">
      <c r="B63" s="143"/>
      <c r="C63" s="144"/>
      <c r="D63" s="145" t="s">
        <v>93</v>
      </c>
      <c r="E63" s="146"/>
      <c r="F63" s="146"/>
      <c r="G63" s="146"/>
      <c r="H63" s="146"/>
      <c r="I63" s="147"/>
      <c r="J63" s="148">
        <f>J100</f>
        <v>0</v>
      </c>
      <c r="K63" s="144"/>
      <c r="L63" s="149"/>
    </row>
    <row r="64" spans="2:47" s="9" customFormat="1" ht="19.95" customHeight="1">
      <c r="B64" s="143"/>
      <c r="C64" s="144"/>
      <c r="D64" s="145" t="s">
        <v>94</v>
      </c>
      <c r="E64" s="146"/>
      <c r="F64" s="146"/>
      <c r="G64" s="146"/>
      <c r="H64" s="146"/>
      <c r="I64" s="147"/>
      <c r="J64" s="148">
        <f>J148</f>
        <v>0</v>
      </c>
      <c r="K64" s="144"/>
      <c r="L64" s="149"/>
    </row>
    <row r="65" spans="2:12" s="9" customFormat="1" ht="19.95" customHeight="1">
      <c r="B65" s="143"/>
      <c r="C65" s="144"/>
      <c r="D65" s="145" t="s">
        <v>95</v>
      </c>
      <c r="E65" s="146"/>
      <c r="F65" s="146"/>
      <c r="G65" s="146"/>
      <c r="H65" s="146"/>
      <c r="I65" s="147"/>
      <c r="J65" s="148">
        <f>J184</f>
        <v>0</v>
      </c>
      <c r="K65" s="144"/>
      <c r="L65" s="149"/>
    </row>
    <row r="66" spans="2:12" s="9" customFormat="1" ht="19.95" customHeight="1">
      <c r="B66" s="143"/>
      <c r="C66" s="144"/>
      <c r="D66" s="145" t="s">
        <v>96</v>
      </c>
      <c r="E66" s="146"/>
      <c r="F66" s="146"/>
      <c r="G66" s="146"/>
      <c r="H66" s="146"/>
      <c r="I66" s="147"/>
      <c r="J66" s="148">
        <f>J186</f>
        <v>0</v>
      </c>
      <c r="K66" s="144"/>
      <c r="L66" s="149"/>
    </row>
    <row r="67" spans="2:12" s="9" customFormat="1" ht="19.95" customHeight="1">
      <c r="B67" s="143"/>
      <c r="C67" s="144"/>
      <c r="D67" s="145" t="s">
        <v>97</v>
      </c>
      <c r="E67" s="146"/>
      <c r="F67" s="146"/>
      <c r="G67" s="146"/>
      <c r="H67" s="146"/>
      <c r="I67" s="147"/>
      <c r="J67" s="148">
        <f>J196</f>
        <v>0</v>
      </c>
      <c r="K67" s="144"/>
      <c r="L67" s="149"/>
    </row>
    <row r="68" spans="2:12" s="9" customFormat="1" ht="19.95" customHeight="1">
      <c r="B68" s="143"/>
      <c r="C68" s="144"/>
      <c r="D68" s="145" t="s">
        <v>98</v>
      </c>
      <c r="E68" s="146"/>
      <c r="F68" s="146"/>
      <c r="G68" s="146"/>
      <c r="H68" s="146"/>
      <c r="I68" s="147"/>
      <c r="J68" s="148">
        <f>J232</f>
        <v>0</v>
      </c>
      <c r="K68" s="144"/>
      <c r="L68" s="149"/>
    </row>
    <row r="69" spans="2:12" s="9" customFormat="1" ht="19.95" customHeight="1">
      <c r="B69" s="143"/>
      <c r="C69" s="144"/>
      <c r="D69" s="145" t="s">
        <v>99</v>
      </c>
      <c r="E69" s="146"/>
      <c r="F69" s="146"/>
      <c r="G69" s="146"/>
      <c r="H69" s="146"/>
      <c r="I69" s="147"/>
      <c r="J69" s="148">
        <f>J257</f>
        <v>0</v>
      </c>
      <c r="K69" s="144"/>
      <c r="L69" s="149"/>
    </row>
    <row r="70" spans="2:12" s="9" customFormat="1" ht="19.95" customHeight="1">
      <c r="B70" s="143"/>
      <c r="C70" s="144"/>
      <c r="D70" s="145" t="s">
        <v>100</v>
      </c>
      <c r="E70" s="146"/>
      <c r="F70" s="146"/>
      <c r="G70" s="146"/>
      <c r="H70" s="146"/>
      <c r="I70" s="147"/>
      <c r="J70" s="148">
        <f>J297</f>
        <v>0</v>
      </c>
      <c r="K70" s="144"/>
      <c r="L70" s="149"/>
    </row>
    <row r="71" spans="2:12" s="9" customFormat="1" ht="19.95" customHeight="1">
      <c r="B71" s="143"/>
      <c r="C71" s="144"/>
      <c r="D71" s="145" t="s">
        <v>101</v>
      </c>
      <c r="E71" s="146"/>
      <c r="F71" s="146"/>
      <c r="G71" s="146"/>
      <c r="H71" s="146"/>
      <c r="I71" s="147"/>
      <c r="J71" s="148">
        <f>J306</f>
        <v>0</v>
      </c>
      <c r="K71" s="144"/>
      <c r="L71" s="149"/>
    </row>
    <row r="72" spans="2:12" s="8" customFormat="1" ht="24.9" customHeight="1">
      <c r="B72" s="136"/>
      <c r="C72" s="137"/>
      <c r="D72" s="138" t="s">
        <v>102</v>
      </c>
      <c r="E72" s="139"/>
      <c r="F72" s="139"/>
      <c r="G72" s="139"/>
      <c r="H72" s="139"/>
      <c r="I72" s="140"/>
      <c r="J72" s="141">
        <f>J315</f>
        <v>0</v>
      </c>
      <c r="K72" s="137"/>
      <c r="L72" s="142"/>
    </row>
    <row r="73" spans="2:12" s="9" customFormat="1" ht="19.95" customHeight="1">
      <c r="B73" s="143"/>
      <c r="C73" s="144"/>
      <c r="D73" s="145" t="s">
        <v>103</v>
      </c>
      <c r="E73" s="146"/>
      <c r="F73" s="146"/>
      <c r="G73" s="146"/>
      <c r="H73" s="146"/>
      <c r="I73" s="147"/>
      <c r="J73" s="148">
        <f>J316</f>
        <v>0</v>
      </c>
      <c r="K73" s="144"/>
      <c r="L73" s="149"/>
    </row>
    <row r="74" spans="2:12" s="1" customFormat="1" ht="21.75" customHeight="1">
      <c r="B74" s="34"/>
      <c r="C74" s="35"/>
      <c r="D74" s="35"/>
      <c r="E74" s="35"/>
      <c r="F74" s="35"/>
      <c r="G74" s="35"/>
      <c r="H74" s="35"/>
      <c r="I74" s="103"/>
      <c r="J74" s="35"/>
      <c r="K74" s="35"/>
      <c r="L74" s="38"/>
    </row>
    <row r="75" spans="2:12" s="1" customFormat="1" ht="6.9" customHeight="1">
      <c r="B75" s="46"/>
      <c r="C75" s="47"/>
      <c r="D75" s="47"/>
      <c r="E75" s="47"/>
      <c r="F75" s="47"/>
      <c r="G75" s="47"/>
      <c r="H75" s="47"/>
      <c r="I75" s="127"/>
      <c r="J75" s="47"/>
      <c r="K75" s="47"/>
      <c r="L75" s="38"/>
    </row>
    <row r="79" spans="2:12" s="1" customFormat="1" ht="6.9" customHeight="1">
      <c r="B79" s="48"/>
      <c r="C79" s="49"/>
      <c r="D79" s="49"/>
      <c r="E79" s="49"/>
      <c r="F79" s="49"/>
      <c r="G79" s="49"/>
      <c r="H79" s="49"/>
      <c r="I79" s="130"/>
      <c r="J79" s="49"/>
      <c r="K79" s="49"/>
      <c r="L79" s="38"/>
    </row>
    <row r="80" spans="2:12" s="1" customFormat="1" ht="24.9" customHeight="1">
      <c r="B80" s="34"/>
      <c r="C80" s="23" t="s">
        <v>104</v>
      </c>
      <c r="D80" s="35"/>
      <c r="E80" s="35"/>
      <c r="F80" s="35"/>
      <c r="G80" s="35"/>
      <c r="H80" s="35"/>
      <c r="I80" s="103"/>
      <c r="J80" s="35"/>
      <c r="K80" s="35"/>
      <c r="L80" s="38"/>
    </row>
    <row r="81" spans="2:65" s="1" customFormat="1" ht="6.9" customHeight="1">
      <c r="B81" s="34"/>
      <c r="C81" s="35"/>
      <c r="D81" s="35"/>
      <c r="E81" s="35"/>
      <c r="F81" s="35"/>
      <c r="G81" s="35"/>
      <c r="H81" s="35"/>
      <c r="I81" s="103"/>
      <c r="J81" s="35"/>
      <c r="K81" s="35"/>
      <c r="L81" s="38"/>
    </row>
    <row r="82" spans="2:65" s="1" customFormat="1" ht="12" customHeight="1">
      <c r="B82" s="34"/>
      <c r="C82" s="29" t="s">
        <v>16</v>
      </c>
      <c r="D82" s="35"/>
      <c r="E82" s="35"/>
      <c r="F82" s="35"/>
      <c r="G82" s="35"/>
      <c r="H82" s="35"/>
      <c r="I82" s="103"/>
      <c r="J82" s="35"/>
      <c r="K82" s="35"/>
      <c r="L82" s="38"/>
    </row>
    <row r="83" spans="2:65" s="1" customFormat="1" ht="16.5" customHeight="1">
      <c r="B83" s="34"/>
      <c r="C83" s="35"/>
      <c r="D83" s="35"/>
      <c r="E83" s="363" t="str">
        <f>E7</f>
        <v>střecha nad strojovnou</v>
      </c>
      <c r="F83" s="364"/>
      <c r="G83" s="364"/>
      <c r="H83" s="364"/>
      <c r="I83" s="103"/>
      <c r="J83" s="35"/>
      <c r="K83" s="35"/>
      <c r="L83" s="38"/>
    </row>
    <row r="84" spans="2:65" s="1" customFormat="1" ht="12" customHeight="1">
      <c r="B84" s="34"/>
      <c r="C84" s="29" t="s">
        <v>81</v>
      </c>
      <c r="D84" s="35"/>
      <c r="E84" s="35"/>
      <c r="F84" s="35"/>
      <c r="G84" s="35"/>
      <c r="H84" s="35"/>
      <c r="I84" s="103"/>
      <c r="J84" s="35"/>
      <c r="K84" s="35"/>
      <c r="L84" s="38"/>
    </row>
    <row r="85" spans="2:65" s="1" customFormat="1" ht="16.5" customHeight="1">
      <c r="B85" s="34"/>
      <c r="C85" s="35"/>
      <c r="D85" s="35"/>
      <c r="E85" s="330" t="str">
        <f>E9</f>
        <v>2019-05 - Oprava ploché střechy strojovny VZT zimního stadionu</v>
      </c>
      <c r="F85" s="365"/>
      <c r="G85" s="365"/>
      <c r="H85" s="365"/>
      <c r="I85" s="103"/>
      <c r="J85" s="35"/>
      <c r="K85" s="35"/>
      <c r="L85" s="38"/>
    </row>
    <row r="86" spans="2:65" s="1" customFormat="1" ht="6.9" customHeight="1">
      <c r="B86" s="34"/>
      <c r="C86" s="35"/>
      <c r="D86" s="35"/>
      <c r="E86" s="35"/>
      <c r="F86" s="35"/>
      <c r="G86" s="35"/>
      <c r="H86" s="35"/>
      <c r="I86" s="103"/>
      <c r="J86" s="35"/>
      <c r="K86" s="35"/>
      <c r="L86" s="38"/>
    </row>
    <row r="87" spans="2:65" s="1" customFormat="1" ht="12" customHeight="1">
      <c r="B87" s="34"/>
      <c r="C87" s="29" t="s">
        <v>21</v>
      </c>
      <c r="D87" s="35"/>
      <c r="E87" s="35"/>
      <c r="F87" s="27" t="str">
        <f>F12</f>
        <v>Sokolov</v>
      </c>
      <c r="G87" s="35"/>
      <c r="H87" s="35"/>
      <c r="I87" s="105" t="s">
        <v>23</v>
      </c>
      <c r="J87" s="58" t="str">
        <f>IF(J12="","",J12)</f>
        <v>11. 7. 2019</v>
      </c>
      <c r="K87" s="35"/>
      <c r="L87" s="38"/>
    </row>
    <row r="88" spans="2:65" s="1" customFormat="1" ht="6.9" customHeight="1">
      <c r="B88" s="34"/>
      <c r="C88" s="35"/>
      <c r="D88" s="35"/>
      <c r="E88" s="35"/>
      <c r="F88" s="35"/>
      <c r="G88" s="35"/>
      <c r="H88" s="35"/>
      <c r="I88" s="103"/>
      <c r="J88" s="35"/>
      <c r="K88" s="35"/>
      <c r="L88" s="38"/>
    </row>
    <row r="89" spans="2:65" s="1" customFormat="1" ht="15.15" customHeight="1">
      <c r="B89" s="34"/>
      <c r="C89" s="29" t="s">
        <v>25</v>
      </c>
      <c r="D89" s="35"/>
      <c r="E89" s="35"/>
      <c r="F89" s="27" t="str">
        <f>E15</f>
        <v xml:space="preserve"> </v>
      </c>
      <c r="G89" s="35"/>
      <c r="H89" s="35"/>
      <c r="I89" s="105" t="s">
        <v>30</v>
      </c>
      <c r="J89" s="32" t="str">
        <f>E21</f>
        <v xml:space="preserve">Dekprojekt s.r.o. </v>
      </c>
      <c r="K89" s="35"/>
      <c r="L89" s="38"/>
    </row>
    <row r="90" spans="2:65" s="1" customFormat="1" ht="27.9" customHeight="1">
      <c r="B90" s="34"/>
      <c r="C90" s="29" t="s">
        <v>28</v>
      </c>
      <c r="D90" s="35"/>
      <c r="E90" s="35"/>
      <c r="F90" s="27" t="str">
        <f>IF(E18="","",E18)</f>
        <v>Vyplň údaj</v>
      </c>
      <c r="G90" s="35"/>
      <c r="H90" s="35"/>
      <c r="I90" s="105" t="s">
        <v>32</v>
      </c>
      <c r="J90" s="32" t="str">
        <f>E24</f>
        <v>Ing. Kateřina Petlíková</v>
      </c>
      <c r="K90" s="35"/>
      <c r="L90" s="38"/>
    </row>
    <row r="91" spans="2:65" s="1" customFormat="1" ht="10.35" customHeight="1">
      <c r="B91" s="34"/>
      <c r="C91" s="35"/>
      <c r="D91" s="35"/>
      <c r="E91" s="35"/>
      <c r="F91" s="35"/>
      <c r="G91" s="35"/>
      <c r="H91" s="35"/>
      <c r="I91" s="103"/>
      <c r="J91" s="35"/>
      <c r="K91" s="35"/>
      <c r="L91" s="38"/>
    </row>
    <row r="92" spans="2:65" s="10" customFormat="1" ht="29.25" customHeight="1">
      <c r="B92" s="150"/>
      <c r="C92" s="151" t="s">
        <v>105</v>
      </c>
      <c r="D92" s="152" t="s">
        <v>54</v>
      </c>
      <c r="E92" s="152" t="s">
        <v>50</v>
      </c>
      <c r="F92" s="152" t="s">
        <v>51</v>
      </c>
      <c r="G92" s="152" t="s">
        <v>106</v>
      </c>
      <c r="H92" s="152" t="s">
        <v>107</v>
      </c>
      <c r="I92" s="153" t="s">
        <v>108</v>
      </c>
      <c r="J92" s="152" t="s">
        <v>88</v>
      </c>
      <c r="K92" s="154" t="s">
        <v>109</v>
      </c>
      <c r="L92" s="155"/>
      <c r="M92" s="67" t="s">
        <v>19</v>
      </c>
      <c r="N92" s="68" t="s">
        <v>39</v>
      </c>
      <c r="O92" s="68" t="s">
        <v>110</v>
      </c>
      <c r="P92" s="68" t="s">
        <v>111</v>
      </c>
      <c r="Q92" s="68" t="s">
        <v>112</v>
      </c>
      <c r="R92" s="68" t="s">
        <v>113</v>
      </c>
      <c r="S92" s="68" t="s">
        <v>114</v>
      </c>
      <c r="T92" s="69" t="s">
        <v>115</v>
      </c>
    </row>
    <row r="93" spans="2:65" s="1" customFormat="1" ht="22.8" customHeight="1">
      <c r="B93" s="34"/>
      <c r="C93" s="74" t="s">
        <v>116</v>
      </c>
      <c r="D93" s="35"/>
      <c r="E93" s="35"/>
      <c r="F93" s="35"/>
      <c r="G93" s="35"/>
      <c r="H93" s="35"/>
      <c r="I93" s="103"/>
      <c r="J93" s="156">
        <f>BK93</f>
        <v>0</v>
      </c>
      <c r="K93" s="35"/>
      <c r="L93" s="38"/>
      <c r="M93" s="70"/>
      <c r="N93" s="71"/>
      <c r="O93" s="71"/>
      <c r="P93" s="157">
        <f>P94+P99+P315</f>
        <v>0</v>
      </c>
      <c r="Q93" s="71"/>
      <c r="R93" s="157">
        <f>R94+R99+R315</f>
        <v>12.0241053</v>
      </c>
      <c r="S93" s="71"/>
      <c r="T93" s="158">
        <f>T94+T99+T315</f>
        <v>16.00910322</v>
      </c>
      <c r="AT93" s="17" t="s">
        <v>68</v>
      </c>
      <c r="AU93" s="17" t="s">
        <v>89</v>
      </c>
      <c r="BK93" s="159">
        <f>BK94+BK99+BK315</f>
        <v>0</v>
      </c>
    </row>
    <row r="94" spans="2:65" s="11" customFormat="1" ht="25.95" customHeight="1">
      <c r="B94" s="160"/>
      <c r="C94" s="161"/>
      <c r="D94" s="162" t="s">
        <v>68</v>
      </c>
      <c r="E94" s="163" t="s">
        <v>117</v>
      </c>
      <c r="F94" s="163" t="s">
        <v>118</v>
      </c>
      <c r="G94" s="161"/>
      <c r="H94" s="161"/>
      <c r="I94" s="164"/>
      <c r="J94" s="165">
        <f>BK94</f>
        <v>0</v>
      </c>
      <c r="K94" s="161"/>
      <c r="L94" s="166"/>
      <c r="M94" s="167"/>
      <c r="N94" s="168"/>
      <c r="O94" s="168"/>
      <c r="P94" s="169">
        <f>P95</f>
        <v>0</v>
      </c>
      <c r="Q94" s="168"/>
      <c r="R94" s="169">
        <f>R95</f>
        <v>0</v>
      </c>
      <c r="S94" s="168"/>
      <c r="T94" s="170">
        <f>T95</f>
        <v>0</v>
      </c>
      <c r="AR94" s="171" t="s">
        <v>77</v>
      </c>
      <c r="AT94" s="172" t="s">
        <v>68</v>
      </c>
      <c r="AU94" s="172" t="s">
        <v>69</v>
      </c>
      <c r="AY94" s="171" t="s">
        <v>119</v>
      </c>
      <c r="BK94" s="173">
        <f>BK95</f>
        <v>0</v>
      </c>
    </row>
    <row r="95" spans="2:65" s="11" customFormat="1" ht="22.8" customHeight="1">
      <c r="B95" s="160"/>
      <c r="C95" s="161"/>
      <c r="D95" s="162" t="s">
        <v>68</v>
      </c>
      <c r="E95" s="174" t="s">
        <v>120</v>
      </c>
      <c r="F95" s="174" t="s">
        <v>121</v>
      </c>
      <c r="G95" s="161"/>
      <c r="H95" s="161"/>
      <c r="I95" s="164"/>
      <c r="J95" s="175">
        <f>BK95</f>
        <v>0</v>
      </c>
      <c r="K95" s="161"/>
      <c r="L95" s="166"/>
      <c r="M95" s="167"/>
      <c r="N95" s="168"/>
      <c r="O95" s="168"/>
      <c r="P95" s="169">
        <f>SUM(P96:P98)</f>
        <v>0</v>
      </c>
      <c r="Q95" s="168"/>
      <c r="R95" s="169">
        <f>SUM(R96:R98)</f>
        <v>0</v>
      </c>
      <c r="S95" s="168"/>
      <c r="T95" s="170">
        <f>SUM(T96:T98)</f>
        <v>0</v>
      </c>
      <c r="AR95" s="171" t="s">
        <v>77</v>
      </c>
      <c r="AT95" s="172" t="s">
        <v>68</v>
      </c>
      <c r="AU95" s="172" t="s">
        <v>77</v>
      </c>
      <c r="AY95" s="171" t="s">
        <v>119</v>
      </c>
      <c r="BK95" s="173">
        <f>SUM(BK96:BK98)</f>
        <v>0</v>
      </c>
    </row>
    <row r="96" spans="2:65" s="1" customFormat="1" ht="16.5" customHeight="1">
      <c r="B96" s="34"/>
      <c r="C96" s="176" t="s">
        <v>77</v>
      </c>
      <c r="D96" s="176" t="s">
        <v>122</v>
      </c>
      <c r="E96" s="177" t="s">
        <v>123</v>
      </c>
      <c r="F96" s="178" t="s">
        <v>124</v>
      </c>
      <c r="G96" s="179" t="s">
        <v>125</v>
      </c>
      <c r="H96" s="180">
        <v>16.009</v>
      </c>
      <c r="I96" s="181"/>
      <c r="J96" s="182">
        <f>ROUND(I96*H96,2)</f>
        <v>0</v>
      </c>
      <c r="K96" s="178" t="s">
        <v>126</v>
      </c>
      <c r="L96" s="38"/>
      <c r="M96" s="183" t="s">
        <v>19</v>
      </c>
      <c r="N96" s="184" t="s">
        <v>40</v>
      </c>
      <c r="O96" s="63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AR96" s="187" t="s">
        <v>127</v>
      </c>
      <c r="AT96" s="187" t="s">
        <v>122</v>
      </c>
      <c r="AU96" s="187" t="s">
        <v>79</v>
      </c>
      <c r="AY96" s="17" t="s">
        <v>119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7" t="s">
        <v>77</v>
      </c>
      <c r="BK96" s="188">
        <f>ROUND(I96*H96,2)</f>
        <v>0</v>
      </c>
      <c r="BL96" s="17" t="s">
        <v>127</v>
      </c>
      <c r="BM96" s="187" t="s">
        <v>128</v>
      </c>
    </row>
    <row r="97" spans="2:65" s="1" customFormat="1" ht="16.5" customHeight="1">
      <c r="B97" s="34"/>
      <c r="C97" s="176" t="s">
        <v>79</v>
      </c>
      <c r="D97" s="176" t="s">
        <v>122</v>
      </c>
      <c r="E97" s="177" t="s">
        <v>129</v>
      </c>
      <c r="F97" s="178" t="s">
        <v>130</v>
      </c>
      <c r="G97" s="179" t="s">
        <v>125</v>
      </c>
      <c r="H97" s="180">
        <v>16.009</v>
      </c>
      <c r="I97" s="181"/>
      <c r="J97" s="182">
        <f>ROUND(I97*H97,2)</f>
        <v>0</v>
      </c>
      <c r="K97" s="178" t="s">
        <v>19</v>
      </c>
      <c r="L97" s="38"/>
      <c r="M97" s="183" t="s">
        <v>19</v>
      </c>
      <c r="N97" s="184" t="s">
        <v>40</v>
      </c>
      <c r="O97" s="63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AR97" s="187" t="s">
        <v>127</v>
      </c>
      <c r="AT97" s="187" t="s">
        <v>122</v>
      </c>
      <c r="AU97" s="187" t="s">
        <v>79</v>
      </c>
      <c r="AY97" s="17" t="s">
        <v>119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7" t="s">
        <v>77</v>
      </c>
      <c r="BK97" s="188">
        <f>ROUND(I97*H97,2)</f>
        <v>0</v>
      </c>
      <c r="BL97" s="17" t="s">
        <v>127</v>
      </c>
      <c r="BM97" s="187" t="s">
        <v>131</v>
      </c>
    </row>
    <row r="98" spans="2:65" s="1" customFormat="1" ht="16.5" customHeight="1">
      <c r="B98" s="34"/>
      <c r="C98" s="176" t="s">
        <v>132</v>
      </c>
      <c r="D98" s="176" t="s">
        <v>122</v>
      </c>
      <c r="E98" s="177" t="s">
        <v>133</v>
      </c>
      <c r="F98" s="178" t="s">
        <v>134</v>
      </c>
      <c r="G98" s="179" t="s">
        <v>125</v>
      </c>
      <c r="H98" s="180">
        <v>18.122</v>
      </c>
      <c r="I98" s="181"/>
      <c r="J98" s="182">
        <f>ROUND(I98*H98,2)</f>
        <v>0</v>
      </c>
      <c r="K98" s="178" t="s">
        <v>126</v>
      </c>
      <c r="L98" s="38"/>
      <c r="M98" s="183" t="s">
        <v>19</v>
      </c>
      <c r="N98" s="184" t="s">
        <v>40</v>
      </c>
      <c r="O98" s="63"/>
      <c r="P98" s="185">
        <f>O98*H98</f>
        <v>0</v>
      </c>
      <c r="Q98" s="185">
        <v>0</v>
      </c>
      <c r="R98" s="185">
        <f>Q98*H98</f>
        <v>0</v>
      </c>
      <c r="S98" s="185">
        <v>0</v>
      </c>
      <c r="T98" s="186">
        <f>S98*H98</f>
        <v>0</v>
      </c>
      <c r="AR98" s="187" t="s">
        <v>127</v>
      </c>
      <c r="AT98" s="187" t="s">
        <v>122</v>
      </c>
      <c r="AU98" s="187" t="s">
        <v>79</v>
      </c>
      <c r="AY98" s="17" t="s">
        <v>119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17" t="s">
        <v>77</v>
      </c>
      <c r="BK98" s="188">
        <f>ROUND(I98*H98,2)</f>
        <v>0</v>
      </c>
      <c r="BL98" s="17" t="s">
        <v>127</v>
      </c>
      <c r="BM98" s="187" t="s">
        <v>135</v>
      </c>
    </row>
    <row r="99" spans="2:65" s="11" customFormat="1" ht="25.95" customHeight="1">
      <c r="B99" s="160"/>
      <c r="C99" s="161"/>
      <c r="D99" s="162" t="s">
        <v>68</v>
      </c>
      <c r="E99" s="163" t="s">
        <v>136</v>
      </c>
      <c r="F99" s="163" t="s">
        <v>137</v>
      </c>
      <c r="G99" s="161"/>
      <c r="H99" s="161"/>
      <c r="I99" s="164"/>
      <c r="J99" s="165">
        <f>BK99</f>
        <v>0</v>
      </c>
      <c r="K99" s="161"/>
      <c r="L99" s="166"/>
      <c r="M99" s="167"/>
      <c r="N99" s="168"/>
      <c r="O99" s="168"/>
      <c r="P99" s="169">
        <f>P100+P148+P184+P186+P196+P232+P257+P297+P306</f>
        <v>0</v>
      </c>
      <c r="Q99" s="168"/>
      <c r="R99" s="169">
        <f>R100+R148+R184+R186+R196+R232+R257+R297+R306</f>
        <v>12.0241053</v>
      </c>
      <c r="S99" s="168"/>
      <c r="T99" s="170">
        <f>T100+T148+T184+T186+T196+T232+T257+T297+T306</f>
        <v>16.00910322</v>
      </c>
      <c r="AR99" s="171" t="s">
        <v>79</v>
      </c>
      <c r="AT99" s="172" t="s">
        <v>68</v>
      </c>
      <c r="AU99" s="172" t="s">
        <v>69</v>
      </c>
      <c r="AY99" s="171" t="s">
        <v>119</v>
      </c>
      <c r="BK99" s="173">
        <f>BK100+BK148+BK184+BK186+BK196+BK232+BK257+BK297+BK306</f>
        <v>0</v>
      </c>
    </row>
    <row r="100" spans="2:65" s="11" customFormat="1" ht="22.8" customHeight="1">
      <c r="B100" s="160"/>
      <c r="C100" s="161"/>
      <c r="D100" s="162" t="s">
        <v>68</v>
      </c>
      <c r="E100" s="174" t="s">
        <v>138</v>
      </c>
      <c r="F100" s="174" t="s">
        <v>139</v>
      </c>
      <c r="G100" s="161"/>
      <c r="H100" s="161"/>
      <c r="I100" s="164"/>
      <c r="J100" s="175">
        <f>BK100</f>
        <v>0</v>
      </c>
      <c r="K100" s="161"/>
      <c r="L100" s="166"/>
      <c r="M100" s="167"/>
      <c r="N100" s="168"/>
      <c r="O100" s="168"/>
      <c r="P100" s="169">
        <f>SUM(P101:P147)</f>
        <v>0</v>
      </c>
      <c r="Q100" s="168"/>
      <c r="R100" s="169">
        <f>SUM(R101:R147)</f>
        <v>0.68194288000000003</v>
      </c>
      <c r="S100" s="168"/>
      <c r="T100" s="170">
        <f>SUM(T101:T147)</f>
        <v>0</v>
      </c>
      <c r="AR100" s="171" t="s">
        <v>79</v>
      </c>
      <c r="AT100" s="172" t="s">
        <v>68</v>
      </c>
      <c r="AU100" s="172" t="s">
        <v>77</v>
      </c>
      <c r="AY100" s="171" t="s">
        <v>119</v>
      </c>
      <c r="BK100" s="173">
        <f>SUM(BK101:BK147)</f>
        <v>0</v>
      </c>
    </row>
    <row r="101" spans="2:65" s="1" customFormat="1" ht="16.5" customHeight="1">
      <c r="B101" s="34"/>
      <c r="C101" s="176" t="s">
        <v>127</v>
      </c>
      <c r="D101" s="176" t="s">
        <v>122</v>
      </c>
      <c r="E101" s="177" t="s">
        <v>140</v>
      </c>
      <c r="F101" s="178" t="s">
        <v>141</v>
      </c>
      <c r="G101" s="179" t="s">
        <v>142</v>
      </c>
      <c r="H101" s="180">
        <v>83.1</v>
      </c>
      <c r="I101" s="181"/>
      <c r="J101" s="182">
        <f>ROUND(I101*H101,2)</f>
        <v>0</v>
      </c>
      <c r="K101" s="178" t="s">
        <v>126</v>
      </c>
      <c r="L101" s="38"/>
      <c r="M101" s="183" t="s">
        <v>19</v>
      </c>
      <c r="N101" s="184" t="s">
        <v>40</v>
      </c>
      <c r="O101" s="63"/>
      <c r="P101" s="185">
        <f>O101*H101</f>
        <v>0</v>
      </c>
      <c r="Q101" s="185">
        <v>8.0000000000000007E-5</v>
      </c>
      <c r="R101" s="185">
        <f>Q101*H101</f>
        <v>6.6480000000000003E-3</v>
      </c>
      <c r="S101" s="185">
        <v>0</v>
      </c>
      <c r="T101" s="186">
        <f>S101*H101</f>
        <v>0</v>
      </c>
      <c r="AR101" s="187" t="s">
        <v>143</v>
      </c>
      <c r="AT101" s="187" t="s">
        <v>122</v>
      </c>
      <c r="AU101" s="187" t="s">
        <v>79</v>
      </c>
      <c r="AY101" s="17" t="s">
        <v>119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7" t="s">
        <v>77</v>
      </c>
      <c r="BK101" s="188">
        <f>ROUND(I101*H101,2)</f>
        <v>0</v>
      </c>
      <c r="BL101" s="17" t="s">
        <v>143</v>
      </c>
      <c r="BM101" s="187" t="s">
        <v>144</v>
      </c>
    </row>
    <row r="102" spans="2:65" s="12" customFormat="1" ht="10.199999999999999">
      <c r="B102" s="189"/>
      <c r="C102" s="190"/>
      <c r="D102" s="191" t="s">
        <v>145</v>
      </c>
      <c r="E102" s="192" t="s">
        <v>19</v>
      </c>
      <c r="F102" s="193" t="s">
        <v>146</v>
      </c>
      <c r="G102" s="190"/>
      <c r="H102" s="192" t="s">
        <v>19</v>
      </c>
      <c r="I102" s="194"/>
      <c r="J102" s="190"/>
      <c r="K102" s="190"/>
      <c r="L102" s="195"/>
      <c r="M102" s="196"/>
      <c r="N102" s="197"/>
      <c r="O102" s="197"/>
      <c r="P102" s="197"/>
      <c r="Q102" s="197"/>
      <c r="R102" s="197"/>
      <c r="S102" s="197"/>
      <c r="T102" s="198"/>
      <c r="AT102" s="199" t="s">
        <v>145</v>
      </c>
      <c r="AU102" s="199" t="s">
        <v>79</v>
      </c>
      <c r="AV102" s="12" t="s">
        <v>77</v>
      </c>
      <c r="AW102" s="12" t="s">
        <v>31</v>
      </c>
      <c r="AX102" s="12" t="s">
        <v>69</v>
      </c>
      <c r="AY102" s="199" t="s">
        <v>119</v>
      </c>
    </row>
    <row r="103" spans="2:65" s="13" customFormat="1" ht="10.199999999999999">
      <c r="B103" s="200"/>
      <c r="C103" s="201"/>
      <c r="D103" s="191" t="s">
        <v>145</v>
      </c>
      <c r="E103" s="202" t="s">
        <v>19</v>
      </c>
      <c r="F103" s="203" t="s">
        <v>147</v>
      </c>
      <c r="G103" s="201"/>
      <c r="H103" s="204">
        <v>83.1</v>
      </c>
      <c r="I103" s="205"/>
      <c r="J103" s="201"/>
      <c r="K103" s="201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145</v>
      </c>
      <c r="AU103" s="210" t="s">
        <v>79</v>
      </c>
      <c r="AV103" s="13" t="s">
        <v>79</v>
      </c>
      <c r="AW103" s="13" t="s">
        <v>31</v>
      </c>
      <c r="AX103" s="13" t="s">
        <v>69</v>
      </c>
      <c r="AY103" s="210" t="s">
        <v>119</v>
      </c>
    </row>
    <row r="104" spans="2:65" s="14" customFormat="1" ht="10.199999999999999">
      <c r="B104" s="211"/>
      <c r="C104" s="212"/>
      <c r="D104" s="191" t="s">
        <v>145</v>
      </c>
      <c r="E104" s="213" t="s">
        <v>19</v>
      </c>
      <c r="F104" s="214" t="s">
        <v>148</v>
      </c>
      <c r="G104" s="212"/>
      <c r="H104" s="215">
        <v>83.1</v>
      </c>
      <c r="I104" s="216"/>
      <c r="J104" s="212"/>
      <c r="K104" s="212"/>
      <c r="L104" s="217"/>
      <c r="M104" s="218"/>
      <c r="N104" s="219"/>
      <c r="O104" s="219"/>
      <c r="P104" s="219"/>
      <c r="Q104" s="219"/>
      <c r="R104" s="219"/>
      <c r="S104" s="219"/>
      <c r="T104" s="220"/>
      <c r="AT104" s="221" t="s">
        <v>145</v>
      </c>
      <c r="AU104" s="221" t="s">
        <v>79</v>
      </c>
      <c r="AV104" s="14" t="s">
        <v>127</v>
      </c>
      <c r="AW104" s="14" t="s">
        <v>31</v>
      </c>
      <c r="AX104" s="14" t="s">
        <v>77</v>
      </c>
      <c r="AY104" s="221" t="s">
        <v>119</v>
      </c>
    </row>
    <row r="105" spans="2:65" s="1" customFormat="1" ht="16.5" customHeight="1">
      <c r="B105" s="34"/>
      <c r="C105" s="176" t="s">
        <v>149</v>
      </c>
      <c r="D105" s="176" t="s">
        <v>122</v>
      </c>
      <c r="E105" s="177" t="s">
        <v>150</v>
      </c>
      <c r="F105" s="178" t="s">
        <v>151</v>
      </c>
      <c r="G105" s="179" t="s">
        <v>142</v>
      </c>
      <c r="H105" s="180">
        <v>93.064999999999998</v>
      </c>
      <c r="I105" s="181"/>
      <c r="J105" s="182">
        <f>ROUND(I105*H105,2)</f>
        <v>0</v>
      </c>
      <c r="K105" s="178" t="s">
        <v>126</v>
      </c>
      <c r="L105" s="38"/>
      <c r="M105" s="183" t="s">
        <v>19</v>
      </c>
      <c r="N105" s="184" t="s">
        <v>40</v>
      </c>
      <c r="O105" s="63"/>
      <c r="P105" s="185">
        <f>O105*H105</f>
        <v>0</v>
      </c>
      <c r="Q105" s="185">
        <v>1.4999999999999999E-4</v>
      </c>
      <c r="R105" s="185">
        <f>Q105*H105</f>
        <v>1.3959749999999998E-2</v>
      </c>
      <c r="S105" s="185">
        <v>0</v>
      </c>
      <c r="T105" s="186">
        <f>S105*H105</f>
        <v>0</v>
      </c>
      <c r="AR105" s="187" t="s">
        <v>143</v>
      </c>
      <c r="AT105" s="187" t="s">
        <v>122</v>
      </c>
      <c r="AU105" s="187" t="s">
        <v>79</v>
      </c>
      <c r="AY105" s="17" t="s">
        <v>119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17" t="s">
        <v>77</v>
      </c>
      <c r="BK105" s="188">
        <f>ROUND(I105*H105,2)</f>
        <v>0</v>
      </c>
      <c r="BL105" s="17" t="s">
        <v>143</v>
      </c>
      <c r="BM105" s="187" t="s">
        <v>152</v>
      </c>
    </row>
    <row r="106" spans="2:65" s="12" customFormat="1" ht="10.199999999999999">
      <c r="B106" s="189"/>
      <c r="C106" s="190"/>
      <c r="D106" s="191" t="s">
        <v>145</v>
      </c>
      <c r="E106" s="192" t="s">
        <v>19</v>
      </c>
      <c r="F106" s="193" t="s">
        <v>153</v>
      </c>
      <c r="G106" s="190"/>
      <c r="H106" s="192" t="s">
        <v>19</v>
      </c>
      <c r="I106" s="194"/>
      <c r="J106" s="190"/>
      <c r="K106" s="190"/>
      <c r="L106" s="195"/>
      <c r="M106" s="196"/>
      <c r="N106" s="197"/>
      <c r="O106" s="197"/>
      <c r="P106" s="197"/>
      <c r="Q106" s="197"/>
      <c r="R106" s="197"/>
      <c r="S106" s="197"/>
      <c r="T106" s="198"/>
      <c r="AT106" s="199" t="s">
        <v>145</v>
      </c>
      <c r="AU106" s="199" t="s">
        <v>79</v>
      </c>
      <c r="AV106" s="12" t="s">
        <v>77</v>
      </c>
      <c r="AW106" s="12" t="s">
        <v>31</v>
      </c>
      <c r="AX106" s="12" t="s">
        <v>69</v>
      </c>
      <c r="AY106" s="199" t="s">
        <v>119</v>
      </c>
    </row>
    <row r="107" spans="2:65" s="13" customFormat="1" ht="10.199999999999999">
      <c r="B107" s="200"/>
      <c r="C107" s="201"/>
      <c r="D107" s="191" t="s">
        <v>145</v>
      </c>
      <c r="E107" s="202" t="s">
        <v>19</v>
      </c>
      <c r="F107" s="203" t="s">
        <v>154</v>
      </c>
      <c r="G107" s="201"/>
      <c r="H107" s="204">
        <v>93.064999999999998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145</v>
      </c>
      <c r="AU107" s="210" t="s">
        <v>79</v>
      </c>
      <c r="AV107" s="13" t="s">
        <v>79</v>
      </c>
      <c r="AW107" s="13" t="s">
        <v>31</v>
      </c>
      <c r="AX107" s="13" t="s">
        <v>69</v>
      </c>
      <c r="AY107" s="210" t="s">
        <v>119</v>
      </c>
    </row>
    <row r="108" spans="2:65" s="14" customFormat="1" ht="10.199999999999999">
      <c r="B108" s="211"/>
      <c r="C108" s="212"/>
      <c r="D108" s="191" t="s">
        <v>145</v>
      </c>
      <c r="E108" s="213" t="s">
        <v>19</v>
      </c>
      <c r="F108" s="214" t="s">
        <v>148</v>
      </c>
      <c r="G108" s="212"/>
      <c r="H108" s="215">
        <v>93.064999999999998</v>
      </c>
      <c r="I108" s="216"/>
      <c r="J108" s="212"/>
      <c r="K108" s="212"/>
      <c r="L108" s="217"/>
      <c r="M108" s="218"/>
      <c r="N108" s="219"/>
      <c r="O108" s="219"/>
      <c r="P108" s="219"/>
      <c r="Q108" s="219"/>
      <c r="R108" s="219"/>
      <c r="S108" s="219"/>
      <c r="T108" s="220"/>
      <c r="AT108" s="221" t="s">
        <v>145</v>
      </c>
      <c r="AU108" s="221" t="s">
        <v>79</v>
      </c>
      <c r="AV108" s="14" t="s">
        <v>127</v>
      </c>
      <c r="AW108" s="14" t="s">
        <v>31</v>
      </c>
      <c r="AX108" s="14" t="s">
        <v>77</v>
      </c>
      <c r="AY108" s="221" t="s">
        <v>119</v>
      </c>
    </row>
    <row r="109" spans="2:65" s="1" customFormat="1" ht="16.5" customHeight="1">
      <c r="B109" s="34"/>
      <c r="C109" s="176" t="s">
        <v>155</v>
      </c>
      <c r="D109" s="176" t="s">
        <v>122</v>
      </c>
      <c r="E109" s="177" t="s">
        <v>156</v>
      </c>
      <c r="F109" s="178" t="s">
        <v>157</v>
      </c>
      <c r="G109" s="179" t="s">
        <v>142</v>
      </c>
      <c r="H109" s="180">
        <v>104.31100000000001</v>
      </c>
      <c r="I109" s="181"/>
      <c r="J109" s="182">
        <f>ROUND(I109*H109,2)</f>
        <v>0</v>
      </c>
      <c r="K109" s="178" t="s">
        <v>126</v>
      </c>
      <c r="L109" s="38"/>
      <c r="M109" s="183" t="s">
        <v>19</v>
      </c>
      <c r="N109" s="184" t="s">
        <v>40</v>
      </c>
      <c r="O109" s="63"/>
      <c r="P109" s="185">
        <f>O109*H109</f>
        <v>0</v>
      </c>
      <c r="Q109" s="185">
        <v>2.3000000000000001E-4</v>
      </c>
      <c r="R109" s="185">
        <f>Q109*H109</f>
        <v>2.3991530000000004E-2</v>
      </c>
      <c r="S109" s="185">
        <v>0</v>
      </c>
      <c r="T109" s="186">
        <f>S109*H109</f>
        <v>0</v>
      </c>
      <c r="AR109" s="187" t="s">
        <v>143</v>
      </c>
      <c r="AT109" s="187" t="s">
        <v>122</v>
      </c>
      <c r="AU109" s="187" t="s">
        <v>79</v>
      </c>
      <c r="AY109" s="17" t="s">
        <v>119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7" t="s">
        <v>77</v>
      </c>
      <c r="BK109" s="188">
        <f>ROUND(I109*H109,2)</f>
        <v>0</v>
      </c>
      <c r="BL109" s="17" t="s">
        <v>143</v>
      </c>
      <c r="BM109" s="187" t="s">
        <v>158</v>
      </c>
    </row>
    <row r="110" spans="2:65" s="12" customFormat="1" ht="10.199999999999999">
      <c r="B110" s="189"/>
      <c r="C110" s="190"/>
      <c r="D110" s="191" t="s">
        <v>145</v>
      </c>
      <c r="E110" s="192" t="s">
        <v>19</v>
      </c>
      <c r="F110" s="193" t="s">
        <v>159</v>
      </c>
      <c r="G110" s="190"/>
      <c r="H110" s="192" t="s">
        <v>19</v>
      </c>
      <c r="I110" s="194"/>
      <c r="J110" s="190"/>
      <c r="K110" s="190"/>
      <c r="L110" s="195"/>
      <c r="M110" s="196"/>
      <c r="N110" s="197"/>
      <c r="O110" s="197"/>
      <c r="P110" s="197"/>
      <c r="Q110" s="197"/>
      <c r="R110" s="197"/>
      <c r="S110" s="197"/>
      <c r="T110" s="198"/>
      <c r="AT110" s="199" t="s">
        <v>145</v>
      </c>
      <c r="AU110" s="199" t="s">
        <v>79</v>
      </c>
      <c r="AV110" s="12" t="s">
        <v>77</v>
      </c>
      <c r="AW110" s="12" t="s">
        <v>31</v>
      </c>
      <c r="AX110" s="12" t="s">
        <v>69</v>
      </c>
      <c r="AY110" s="199" t="s">
        <v>119</v>
      </c>
    </row>
    <row r="111" spans="2:65" s="13" customFormat="1" ht="10.199999999999999">
      <c r="B111" s="200"/>
      <c r="C111" s="201"/>
      <c r="D111" s="191" t="s">
        <v>145</v>
      </c>
      <c r="E111" s="202" t="s">
        <v>19</v>
      </c>
      <c r="F111" s="203" t="s">
        <v>160</v>
      </c>
      <c r="G111" s="201"/>
      <c r="H111" s="204">
        <v>87.870999999999995</v>
      </c>
      <c r="I111" s="205"/>
      <c r="J111" s="201"/>
      <c r="K111" s="201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145</v>
      </c>
      <c r="AU111" s="210" t="s">
        <v>79</v>
      </c>
      <c r="AV111" s="13" t="s">
        <v>79</v>
      </c>
      <c r="AW111" s="13" t="s">
        <v>31</v>
      </c>
      <c r="AX111" s="13" t="s">
        <v>69</v>
      </c>
      <c r="AY111" s="210" t="s">
        <v>119</v>
      </c>
    </row>
    <row r="112" spans="2:65" s="13" customFormat="1" ht="10.199999999999999">
      <c r="B112" s="200"/>
      <c r="C112" s="201"/>
      <c r="D112" s="191" t="s">
        <v>145</v>
      </c>
      <c r="E112" s="202" t="s">
        <v>19</v>
      </c>
      <c r="F112" s="203" t="s">
        <v>161</v>
      </c>
      <c r="G112" s="201"/>
      <c r="H112" s="204">
        <v>16.440000000000001</v>
      </c>
      <c r="I112" s="205"/>
      <c r="J112" s="201"/>
      <c r="K112" s="201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145</v>
      </c>
      <c r="AU112" s="210" t="s">
        <v>79</v>
      </c>
      <c r="AV112" s="13" t="s">
        <v>79</v>
      </c>
      <c r="AW112" s="13" t="s">
        <v>31</v>
      </c>
      <c r="AX112" s="13" t="s">
        <v>69</v>
      </c>
      <c r="AY112" s="210" t="s">
        <v>119</v>
      </c>
    </row>
    <row r="113" spans="2:65" s="14" customFormat="1" ht="10.199999999999999">
      <c r="B113" s="211"/>
      <c r="C113" s="212"/>
      <c r="D113" s="191" t="s">
        <v>145</v>
      </c>
      <c r="E113" s="213" t="s">
        <v>19</v>
      </c>
      <c r="F113" s="214" t="s">
        <v>148</v>
      </c>
      <c r="G113" s="212"/>
      <c r="H113" s="215">
        <v>104.31099999999999</v>
      </c>
      <c r="I113" s="216"/>
      <c r="J113" s="212"/>
      <c r="K113" s="212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145</v>
      </c>
      <c r="AU113" s="221" t="s">
        <v>79</v>
      </c>
      <c r="AV113" s="14" t="s">
        <v>127</v>
      </c>
      <c r="AW113" s="14" t="s">
        <v>31</v>
      </c>
      <c r="AX113" s="14" t="s">
        <v>77</v>
      </c>
      <c r="AY113" s="221" t="s">
        <v>119</v>
      </c>
    </row>
    <row r="114" spans="2:65" s="1" customFormat="1" ht="16.5" customHeight="1">
      <c r="B114" s="34"/>
      <c r="C114" s="222" t="s">
        <v>162</v>
      </c>
      <c r="D114" s="222" t="s">
        <v>163</v>
      </c>
      <c r="E114" s="223" t="s">
        <v>164</v>
      </c>
      <c r="F114" s="224" t="s">
        <v>165</v>
      </c>
      <c r="G114" s="225" t="s">
        <v>142</v>
      </c>
      <c r="H114" s="226">
        <v>335.44400000000002</v>
      </c>
      <c r="I114" s="227"/>
      <c r="J114" s="228">
        <f>ROUND(I114*H114,2)</f>
        <v>0</v>
      </c>
      <c r="K114" s="224" t="s">
        <v>126</v>
      </c>
      <c r="L114" s="229"/>
      <c r="M114" s="230" t="s">
        <v>19</v>
      </c>
      <c r="N114" s="231" t="s">
        <v>40</v>
      </c>
      <c r="O114" s="63"/>
      <c r="P114" s="185">
        <f>O114*H114</f>
        <v>0</v>
      </c>
      <c r="Q114" s="185">
        <v>1.9E-3</v>
      </c>
      <c r="R114" s="185">
        <f>Q114*H114</f>
        <v>0.63734360000000001</v>
      </c>
      <c r="S114" s="185">
        <v>0</v>
      </c>
      <c r="T114" s="186">
        <f>S114*H114</f>
        <v>0</v>
      </c>
      <c r="AR114" s="187" t="s">
        <v>166</v>
      </c>
      <c r="AT114" s="187" t="s">
        <v>163</v>
      </c>
      <c r="AU114" s="187" t="s">
        <v>79</v>
      </c>
      <c r="AY114" s="17" t="s">
        <v>119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7" t="s">
        <v>77</v>
      </c>
      <c r="BK114" s="188">
        <f>ROUND(I114*H114,2)</f>
        <v>0</v>
      </c>
      <c r="BL114" s="17" t="s">
        <v>143</v>
      </c>
      <c r="BM114" s="187" t="s">
        <v>167</v>
      </c>
    </row>
    <row r="115" spans="2:65" s="13" customFormat="1" ht="10.199999999999999">
      <c r="B115" s="200"/>
      <c r="C115" s="201"/>
      <c r="D115" s="191" t="s">
        <v>145</v>
      </c>
      <c r="E115" s="202" t="s">
        <v>19</v>
      </c>
      <c r="F115" s="203" t="s">
        <v>168</v>
      </c>
      <c r="G115" s="201"/>
      <c r="H115" s="204">
        <v>233.565</v>
      </c>
      <c r="I115" s="205"/>
      <c r="J115" s="201"/>
      <c r="K115" s="201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145</v>
      </c>
      <c r="AU115" s="210" t="s">
        <v>79</v>
      </c>
      <c r="AV115" s="13" t="s">
        <v>79</v>
      </c>
      <c r="AW115" s="13" t="s">
        <v>31</v>
      </c>
      <c r="AX115" s="13" t="s">
        <v>69</v>
      </c>
      <c r="AY115" s="210" t="s">
        <v>119</v>
      </c>
    </row>
    <row r="116" spans="2:65" s="12" customFormat="1" ht="10.199999999999999">
      <c r="B116" s="189"/>
      <c r="C116" s="190"/>
      <c r="D116" s="191" t="s">
        <v>145</v>
      </c>
      <c r="E116" s="192" t="s">
        <v>19</v>
      </c>
      <c r="F116" s="193" t="s">
        <v>169</v>
      </c>
      <c r="G116" s="190"/>
      <c r="H116" s="192" t="s">
        <v>19</v>
      </c>
      <c r="I116" s="194"/>
      <c r="J116" s="190"/>
      <c r="K116" s="190"/>
      <c r="L116" s="195"/>
      <c r="M116" s="196"/>
      <c r="N116" s="197"/>
      <c r="O116" s="197"/>
      <c r="P116" s="197"/>
      <c r="Q116" s="197"/>
      <c r="R116" s="197"/>
      <c r="S116" s="197"/>
      <c r="T116" s="198"/>
      <c r="AT116" s="199" t="s">
        <v>145</v>
      </c>
      <c r="AU116" s="199" t="s">
        <v>79</v>
      </c>
      <c r="AV116" s="12" t="s">
        <v>77</v>
      </c>
      <c r="AW116" s="12" t="s">
        <v>31</v>
      </c>
      <c r="AX116" s="12" t="s">
        <v>69</v>
      </c>
      <c r="AY116" s="199" t="s">
        <v>119</v>
      </c>
    </row>
    <row r="117" spans="2:65" s="13" customFormat="1" ht="10.199999999999999">
      <c r="B117" s="200"/>
      <c r="C117" s="201"/>
      <c r="D117" s="191" t="s">
        <v>145</v>
      </c>
      <c r="E117" s="202" t="s">
        <v>19</v>
      </c>
      <c r="F117" s="203" t="s">
        <v>170</v>
      </c>
      <c r="G117" s="201"/>
      <c r="H117" s="204">
        <v>-11.73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145</v>
      </c>
      <c r="AU117" s="210" t="s">
        <v>79</v>
      </c>
      <c r="AV117" s="13" t="s">
        <v>79</v>
      </c>
      <c r="AW117" s="13" t="s">
        <v>31</v>
      </c>
      <c r="AX117" s="13" t="s">
        <v>69</v>
      </c>
      <c r="AY117" s="210" t="s">
        <v>119</v>
      </c>
    </row>
    <row r="118" spans="2:65" s="13" customFormat="1" ht="10.199999999999999">
      <c r="B118" s="200"/>
      <c r="C118" s="201"/>
      <c r="D118" s="191" t="s">
        <v>145</v>
      </c>
      <c r="E118" s="202" t="s">
        <v>19</v>
      </c>
      <c r="F118" s="203" t="s">
        <v>171</v>
      </c>
      <c r="G118" s="201"/>
      <c r="H118" s="204">
        <v>87.974999999999994</v>
      </c>
      <c r="I118" s="205"/>
      <c r="J118" s="201"/>
      <c r="K118" s="201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145</v>
      </c>
      <c r="AU118" s="210" t="s">
        <v>79</v>
      </c>
      <c r="AV118" s="13" t="s">
        <v>79</v>
      </c>
      <c r="AW118" s="13" t="s">
        <v>31</v>
      </c>
      <c r="AX118" s="13" t="s">
        <v>69</v>
      </c>
      <c r="AY118" s="210" t="s">
        <v>119</v>
      </c>
    </row>
    <row r="119" spans="2:65" s="12" customFormat="1" ht="10.199999999999999">
      <c r="B119" s="189"/>
      <c r="C119" s="190"/>
      <c r="D119" s="191" t="s">
        <v>145</v>
      </c>
      <c r="E119" s="192" t="s">
        <v>19</v>
      </c>
      <c r="F119" s="193" t="s">
        <v>172</v>
      </c>
      <c r="G119" s="190"/>
      <c r="H119" s="192" t="s">
        <v>19</v>
      </c>
      <c r="I119" s="194"/>
      <c r="J119" s="190"/>
      <c r="K119" s="190"/>
      <c r="L119" s="195"/>
      <c r="M119" s="196"/>
      <c r="N119" s="197"/>
      <c r="O119" s="197"/>
      <c r="P119" s="197"/>
      <c r="Q119" s="197"/>
      <c r="R119" s="197"/>
      <c r="S119" s="197"/>
      <c r="T119" s="198"/>
      <c r="AT119" s="199" t="s">
        <v>145</v>
      </c>
      <c r="AU119" s="199" t="s">
        <v>79</v>
      </c>
      <c r="AV119" s="12" t="s">
        <v>77</v>
      </c>
      <c r="AW119" s="12" t="s">
        <v>31</v>
      </c>
      <c r="AX119" s="12" t="s">
        <v>69</v>
      </c>
      <c r="AY119" s="199" t="s">
        <v>119</v>
      </c>
    </row>
    <row r="120" spans="2:65" s="13" customFormat="1" ht="10.199999999999999">
      <c r="B120" s="200"/>
      <c r="C120" s="201"/>
      <c r="D120" s="191" t="s">
        <v>145</v>
      </c>
      <c r="E120" s="202" t="s">
        <v>19</v>
      </c>
      <c r="F120" s="203" t="s">
        <v>173</v>
      </c>
      <c r="G120" s="201"/>
      <c r="H120" s="204">
        <v>4.4160000000000004</v>
      </c>
      <c r="I120" s="205"/>
      <c r="J120" s="201"/>
      <c r="K120" s="201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145</v>
      </c>
      <c r="AU120" s="210" t="s">
        <v>79</v>
      </c>
      <c r="AV120" s="13" t="s">
        <v>79</v>
      </c>
      <c r="AW120" s="13" t="s">
        <v>31</v>
      </c>
      <c r="AX120" s="13" t="s">
        <v>69</v>
      </c>
      <c r="AY120" s="210" t="s">
        <v>119</v>
      </c>
    </row>
    <row r="121" spans="2:65" s="13" customFormat="1" ht="10.199999999999999">
      <c r="B121" s="200"/>
      <c r="C121" s="201"/>
      <c r="D121" s="191" t="s">
        <v>145</v>
      </c>
      <c r="E121" s="202" t="s">
        <v>19</v>
      </c>
      <c r="F121" s="203" t="s">
        <v>174</v>
      </c>
      <c r="G121" s="201"/>
      <c r="H121" s="204">
        <v>14.49</v>
      </c>
      <c r="I121" s="205"/>
      <c r="J121" s="201"/>
      <c r="K121" s="201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145</v>
      </c>
      <c r="AU121" s="210" t="s">
        <v>79</v>
      </c>
      <c r="AV121" s="13" t="s">
        <v>79</v>
      </c>
      <c r="AW121" s="13" t="s">
        <v>31</v>
      </c>
      <c r="AX121" s="13" t="s">
        <v>69</v>
      </c>
      <c r="AY121" s="210" t="s">
        <v>119</v>
      </c>
    </row>
    <row r="122" spans="2:65" s="12" customFormat="1" ht="10.199999999999999">
      <c r="B122" s="189"/>
      <c r="C122" s="190"/>
      <c r="D122" s="191" t="s">
        <v>145</v>
      </c>
      <c r="E122" s="192" t="s">
        <v>19</v>
      </c>
      <c r="F122" s="193" t="s">
        <v>175</v>
      </c>
      <c r="G122" s="190"/>
      <c r="H122" s="192" t="s">
        <v>19</v>
      </c>
      <c r="I122" s="194"/>
      <c r="J122" s="190"/>
      <c r="K122" s="190"/>
      <c r="L122" s="195"/>
      <c r="M122" s="196"/>
      <c r="N122" s="197"/>
      <c r="O122" s="197"/>
      <c r="P122" s="197"/>
      <c r="Q122" s="197"/>
      <c r="R122" s="197"/>
      <c r="S122" s="197"/>
      <c r="T122" s="198"/>
      <c r="AT122" s="199" t="s">
        <v>145</v>
      </c>
      <c r="AU122" s="199" t="s">
        <v>79</v>
      </c>
      <c r="AV122" s="12" t="s">
        <v>77</v>
      </c>
      <c r="AW122" s="12" t="s">
        <v>31</v>
      </c>
      <c r="AX122" s="12" t="s">
        <v>69</v>
      </c>
      <c r="AY122" s="199" t="s">
        <v>119</v>
      </c>
    </row>
    <row r="123" spans="2:65" s="13" customFormat="1" ht="10.199999999999999">
      <c r="B123" s="200"/>
      <c r="C123" s="201"/>
      <c r="D123" s="191" t="s">
        <v>145</v>
      </c>
      <c r="E123" s="202" t="s">
        <v>19</v>
      </c>
      <c r="F123" s="203" t="s">
        <v>176</v>
      </c>
      <c r="G123" s="201"/>
      <c r="H123" s="204">
        <v>6.7279999999999998</v>
      </c>
      <c r="I123" s="205"/>
      <c r="J123" s="201"/>
      <c r="K123" s="201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145</v>
      </c>
      <c r="AU123" s="210" t="s">
        <v>79</v>
      </c>
      <c r="AV123" s="13" t="s">
        <v>79</v>
      </c>
      <c r="AW123" s="13" t="s">
        <v>31</v>
      </c>
      <c r="AX123" s="13" t="s">
        <v>69</v>
      </c>
      <c r="AY123" s="210" t="s">
        <v>119</v>
      </c>
    </row>
    <row r="124" spans="2:65" s="14" customFormat="1" ht="10.199999999999999">
      <c r="B124" s="211"/>
      <c r="C124" s="212"/>
      <c r="D124" s="191" t="s">
        <v>145</v>
      </c>
      <c r="E124" s="213" t="s">
        <v>19</v>
      </c>
      <c r="F124" s="214" t="s">
        <v>148</v>
      </c>
      <c r="G124" s="212"/>
      <c r="H124" s="215">
        <v>335.44400000000002</v>
      </c>
      <c r="I124" s="216"/>
      <c r="J124" s="212"/>
      <c r="K124" s="212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145</v>
      </c>
      <c r="AU124" s="221" t="s">
        <v>79</v>
      </c>
      <c r="AV124" s="14" t="s">
        <v>127</v>
      </c>
      <c r="AW124" s="14" t="s">
        <v>31</v>
      </c>
      <c r="AX124" s="14" t="s">
        <v>77</v>
      </c>
      <c r="AY124" s="221" t="s">
        <v>119</v>
      </c>
    </row>
    <row r="125" spans="2:65" s="1" customFormat="1" ht="16.5" customHeight="1">
      <c r="B125" s="34"/>
      <c r="C125" s="176" t="s">
        <v>177</v>
      </c>
      <c r="D125" s="176" t="s">
        <v>122</v>
      </c>
      <c r="E125" s="177" t="s">
        <v>178</v>
      </c>
      <c r="F125" s="178" t="s">
        <v>179</v>
      </c>
      <c r="G125" s="179" t="s">
        <v>142</v>
      </c>
      <c r="H125" s="180">
        <v>291.69</v>
      </c>
      <c r="I125" s="181"/>
      <c r="J125" s="182">
        <f>ROUND(I125*H125,2)</f>
        <v>0</v>
      </c>
      <c r="K125" s="178" t="s">
        <v>126</v>
      </c>
      <c r="L125" s="38"/>
      <c r="M125" s="183" t="s">
        <v>19</v>
      </c>
      <c r="N125" s="184" t="s">
        <v>40</v>
      </c>
      <c r="O125" s="63"/>
      <c r="P125" s="185">
        <f>O125*H125</f>
        <v>0</v>
      </c>
      <c r="Q125" s="185">
        <v>0</v>
      </c>
      <c r="R125" s="185">
        <f>Q125*H125</f>
        <v>0</v>
      </c>
      <c r="S125" s="185">
        <v>0</v>
      </c>
      <c r="T125" s="186">
        <f>S125*H125</f>
        <v>0</v>
      </c>
      <c r="AR125" s="187" t="s">
        <v>143</v>
      </c>
      <c r="AT125" s="187" t="s">
        <v>122</v>
      </c>
      <c r="AU125" s="187" t="s">
        <v>79</v>
      </c>
      <c r="AY125" s="17" t="s">
        <v>119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7" t="s">
        <v>77</v>
      </c>
      <c r="BK125" s="188">
        <f>ROUND(I125*H125,2)</f>
        <v>0</v>
      </c>
      <c r="BL125" s="17" t="s">
        <v>143</v>
      </c>
      <c r="BM125" s="187" t="s">
        <v>180</v>
      </c>
    </row>
    <row r="126" spans="2:65" s="13" customFormat="1" ht="10.199999999999999">
      <c r="B126" s="200"/>
      <c r="C126" s="201"/>
      <c r="D126" s="191" t="s">
        <v>145</v>
      </c>
      <c r="E126" s="202" t="s">
        <v>19</v>
      </c>
      <c r="F126" s="203" t="s">
        <v>181</v>
      </c>
      <c r="G126" s="201"/>
      <c r="H126" s="204">
        <v>203.1</v>
      </c>
      <c r="I126" s="205"/>
      <c r="J126" s="201"/>
      <c r="K126" s="201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145</v>
      </c>
      <c r="AU126" s="210" t="s">
        <v>79</v>
      </c>
      <c r="AV126" s="13" t="s">
        <v>79</v>
      </c>
      <c r="AW126" s="13" t="s">
        <v>31</v>
      </c>
      <c r="AX126" s="13" t="s">
        <v>69</v>
      </c>
      <c r="AY126" s="210" t="s">
        <v>119</v>
      </c>
    </row>
    <row r="127" spans="2:65" s="12" customFormat="1" ht="10.199999999999999">
      <c r="B127" s="189"/>
      <c r="C127" s="190"/>
      <c r="D127" s="191" t="s">
        <v>145</v>
      </c>
      <c r="E127" s="192" t="s">
        <v>19</v>
      </c>
      <c r="F127" s="193" t="s">
        <v>169</v>
      </c>
      <c r="G127" s="190"/>
      <c r="H127" s="192" t="s">
        <v>19</v>
      </c>
      <c r="I127" s="194"/>
      <c r="J127" s="190"/>
      <c r="K127" s="190"/>
      <c r="L127" s="195"/>
      <c r="M127" s="196"/>
      <c r="N127" s="197"/>
      <c r="O127" s="197"/>
      <c r="P127" s="197"/>
      <c r="Q127" s="197"/>
      <c r="R127" s="197"/>
      <c r="S127" s="197"/>
      <c r="T127" s="198"/>
      <c r="AT127" s="199" t="s">
        <v>145</v>
      </c>
      <c r="AU127" s="199" t="s">
        <v>79</v>
      </c>
      <c r="AV127" s="12" t="s">
        <v>77</v>
      </c>
      <c r="AW127" s="12" t="s">
        <v>31</v>
      </c>
      <c r="AX127" s="12" t="s">
        <v>69</v>
      </c>
      <c r="AY127" s="199" t="s">
        <v>119</v>
      </c>
    </row>
    <row r="128" spans="2:65" s="13" customFormat="1" ht="10.199999999999999">
      <c r="B128" s="200"/>
      <c r="C128" s="201"/>
      <c r="D128" s="191" t="s">
        <v>145</v>
      </c>
      <c r="E128" s="202" t="s">
        <v>19</v>
      </c>
      <c r="F128" s="203" t="s">
        <v>182</v>
      </c>
      <c r="G128" s="201"/>
      <c r="H128" s="204">
        <v>-10.199999999999999</v>
      </c>
      <c r="I128" s="205"/>
      <c r="J128" s="201"/>
      <c r="K128" s="201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145</v>
      </c>
      <c r="AU128" s="210" t="s">
        <v>79</v>
      </c>
      <c r="AV128" s="13" t="s">
        <v>79</v>
      </c>
      <c r="AW128" s="13" t="s">
        <v>31</v>
      </c>
      <c r="AX128" s="13" t="s">
        <v>69</v>
      </c>
      <c r="AY128" s="210" t="s">
        <v>119</v>
      </c>
    </row>
    <row r="129" spans="2:65" s="13" customFormat="1" ht="10.199999999999999">
      <c r="B129" s="200"/>
      <c r="C129" s="201"/>
      <c r="D129" s="191" t="s">
        <v>145</v>
      </c>
      <c r="E129" s="202" t="s">
        <v>19</v>
      </c>
      <c r="F129" s="203" t="s">
        <v>183</v>
      </c>
      <c r="G129" s="201"/>
      <c r="H129" s="204">
        <v>76.5</v>
      </c>
      <c r="I129" s="205"/>
      <c r="J129" s="201"/>
      <c r="K129" s="201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145</v>
      </c>
      <c r="AU129" s="210" t="s">
        <v>79</v>
      </c>
      <c r="AV129" s="13" t="s">
        <v>79</v>
      </c>
      <c r="AW129" s="13" t="s">
        <v>31</v>
      </c>
      <c r="AX129" s="13" t="s">
        <v>69</v>
      </c>
      <c r="AY129" s="210" t="s">
        <v>119</v>
      </c>
    </row>
    <row r="130" spans="2:65" s="12" customFormat="1" ht="10.199999999999999">
      <c r="B130" s="189"/>
      <c r="C130" s="190"/>
      <c r="D130" s="191" t="s">
        <v>145</v>
      </c>
      <c r="E130" s="192" t="s">
        <v>19</v>
      </c>
      <c r="F130" s="193" t="s">
        <v>172</v>
      </c>
      <c r="G130" s="190"/>
      <c r="H130" s="192" t="s">
        <v>19</v>
      </c>
      <c r="I130" s="194"/>
      <c r="J130" s="190"/>
      <c r="K130" s="190"/>
      <c r="L130" s="195"/>
      <c r="M130" s="196"/>
      <c r="N130" s="197"/>
      <c r="O130" s="197"/>
      <c r="P130" s="197"/>
      <c r="Q130" s="197"/>
      <c r="R130" s="197"/>
      <c r="S130" s="197"/>
      <c r="T130" s="198"/>
      <c r="AT130" s="199" t="s">
        <v>145</v>
      </c>
      <c r="AU130" s="199" t="s">
        <v>79</v>
      </c>
      <c r="AV130" s="12" t="s">
        <v>77</v>
      </c>
      <c r="AW130" s="12" t="s">
        <v>31</v>
      </c>
      <c r="AX130" s="12" t="s">
        <v>69</v>
      </c>
      <c r="AY130" s="199" t="s">
        <v>119</v>
      </c>
    </row>
    <row r="131" spans="2:65" s="13" customFormat="1" ht="10.199999999999999">
      <c r="B131" s="200"/>
      <c r="C131" s="201"/>
      <c r="D131" s="191" t="s">
        <v>145</v>
      </c>
      <c r="E131" s="202" t="s">
        <v>19</v>
      </c>
      <c r="F131" s="203" t="s">
        <v>184</v>
      </c>
      <c r="G131" s="201"/>
      <c r="H131" s="204">
        <v>3.84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145</v>
      </c>
      <c r="AU131" s="210" t="s">
        <v>79</v>
      </c>
      <c r="AV131" s="13" t="s">
        <v>79</v>
      </c>
      <c r="AW131" s="13" t="s">
        <v>31</v>
      </c>
      <c r="AX131" s="13" t="s">
        <v>69</v>
      </c>
      <c r="AY131" s="210" t="s">
        <v>119</v>
      </c>
    </row>
    <row r="132" spans="2:65" s="13" customFormat="1" ht="10.199999999999999">
      <c r="B132" s="200"/>
      <c r="C132" s="201"/>
      <c r="D132" s="191" t="s">
        <v>145</v>
      </c>
      <c r="E132" s="202" t="s">
        <v>19</v>
      </c>
      <c r="F132" s="203" t="s">
        <v>185</v>
      </c>
      <c r="G132" s="201"/>
      <c r="H132" s="204">
        <v>12.6</v>
      </c>
      <c r="I132" s="205"/>
      <c r="J132" s="201"/>
      <c r="K132" s="201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145</v>
      </c>
      <c r="AU132" s="210" t="s">
        <v>79</v>
      </c>
      <c r="AV132" s="13" t="s">
        <v>79</v>
      </c>
      <c r="AW132" s="13" t="s">
        <v>31</v>
      </c>
      <c r="AX132" s="13" t="s">
        <v>69</v>
      </c>
      <c r="AY132" s="210" t="s">
        <v>119</v>
      </c>
    </row>
    <row r="133" spans="2:65" s="12" customFormat="1" ht="10.199999999999999">
      <c r="B133" s="189"/>
      <c r="C133" s="190"/>
      <c r="D133" s="191" t="s">
        <v>145</v>
      </c>
      <c r="E133" s="192" t="s">
        <v>19</v>
      </c>
      <c r="F133" s="193" t="s">
        <v>175</v>
      </c>
      <c r="G133" s="190"/>
      <c r="H133" s="192" t="s">
        <v>19</v>
      </c>
      <c r="I133" s="194"/>
      <c r="J133" s="190"/>
      <c r="K133" s="190"/>
      <c r="L133" s="195"/>
      <c r="M133" s="196"/>
      <c r="N133" s="197"/>
      <c r="O133" s="197"/>
      <c r="P133" s="197"/>
      <c r="Q133" s="197"/>
      <c r="R133" s="197"/>
      <c r="S133" s="197"/>
      <c r="T133" s="198"/>
      <c r="AT133" s="199" t="s">
        <v>145</v>
      </c>
      <c r="AU133" s="199" t="s">
        <v>79</v>
      </c>
      <c r="AV133" s="12" t="s">
        <v>77</v>
      </c>
      <c r="AW133" s="12" t="s">
        <v>31</v>
      </c>
      <c r="AX133" s="12" t="s">
        <v>69</v>
      </c>
      <c r="AY133" s="199" t="s">
        <v>119</v>
      </c>
    </row>
    <row r="134" spans="2:65" s="13" customFormat="1" ht="10.199999999999999">
      <c r="B134" s="200"/>
      <c r="C134" s="201"/>
      <c r="D134" s="191" t="s">
        <v>145</v>
      </c>
      <c r="E134" s="202" t="s">
        <v>19</v>
      </c>
      <c r="F134" s="203" t="s">
        <v>186</v>
      </c>
      <c r="G134" s="201"/>
      <c r="H134" s="204">
        <v>5.85</v>
      </c>
      <c r="I134" s="205"/>
      <c r="J134" s="201"/>
      <c r="K134" s="201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145</v>
      </c>
      <c r="AU134" s="210" t="s">
        <v>79</v>
      </c>
      <c r="AV134" s="13" t="s">
        <v>79</v>
      </c>
      <c r="AW134" s="13" t="s">
        <v>31</v>
      </c>
      <c r="AX134" s="13" t="s">
        <v>69</v>
      </c>
      <c r="AY134" s="210" t="s">
        <v>119</v>
      </c>
    </row>
    <row r="135" spans="2:65" s="14" customFormat="1" ht="10.199999999999999">
      <c r="B135" s="211"/>
      <c r="C135" s="212"/>
      <c r="D135" s="191" t="s">
        <v>145</v>
      </c>
      <c r="E135" s="213" t="s">
        <v>19</v>
      </c>
      <c r="F135" s="214" t="s">
        <v>148</v>
      </c>
      <c r="G135" s="212"/>
      <c r="H135" s="215">
        <v>291.69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145</v>
      </c>
      <c r="AU135" s="221" t="s">
        <v>79</v>
      </c>
      <c r="AV135" s="14" t="s">
        <v>127</v>
      </c>
      <c r="AW135" s="14" t="s">
        <v>31</v>
      </c>
      <c r="AX135" s="14" t="s">
        <v>77</v>
      </c>
      <c r="AY135" s="221" t="s">
        <v>119</v>
      </c>
    </row>
    <row r="136" spans="2:65" s="1" customFormat="1" ht="16.5" customHeight="1">
      <c r="B136" s="34"/>
      <c r="C136" s="222" t="s">
        <v>187</v>
      </c>
      <c r="D136" s="222" t="s">
        <v>163</v>
      </c>
      <c r="E136" s="223" t="s">
        <v>188</v>
      </c>
      <c r="F136" s="224" t="s">
        <v>189</v>
      </c>
      <c r="G136" s="225" t="s">
        <v>142</v>
      </c>
      <c r="H136" s="226">
        <v>335.44400000000002</v>
      </c>
      <c r="I136" s="227"/>
      <c r="J136" s="228">
        <f>ROUND(I136*H136,2)</f>
        <v>0</v>
      </c>
      <c r="K136" s="224" t="s">
        <v>19</v>
      </c>
      <c r="L136" s="229"/>
      <c r="M136" s="230" t="s">
        <v>19</v>
      </c>
      <c r="N136" s="231" t="s">
        <v>40</v>
      </c>
      <c r="O136" s="63"/>
      <c r="P136" s="185">
        <f>O136*H136</f>
        <v>0</v>
      </c>
      <c r="Q136" s="185">
        <v>0</v>
      </c>
      <c r="R136" s="185">
        <f>Q136*H136</f>
        <v>0</v>
      </c>
      <c r="S136" s="185">
        <v>0</v>
      </c>
      <c r="T136" s="186">
        <f>S136*H136</f>
        <v>0</v>
      </c>
      <c r="AR136" s="187" t="s">
        <v>166</v>
      </c>
      <c r="AT136" s="187" t="s">
        <v>163</v>
      </c>
      <c r="AU136" s="187" t="s">
        <v>79</v>
      </c>
      <c r="AY136" s="17" t="s">
        <v>119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7" t="s">
        <v>77</v>
      </c>
      <c r="BK136" s="188">
        <f>ROUND(I136*H136,2)</f>
        <v>0</v>
      </c>
      <c r="BL136" s="17" t="s">
        <v>143</v>
      </c>
      <c r="BM136" s="187" t="s">
        <v>190</v>
      </c>
    </row>
    <row r="137" spans="2:65" s="13" customFormat="1" ht="10.199999999999999">
      <c r="B137" s="200"/>
      <c r="C137" s="201"/>
      <c r="D137" s="191" t="s">
        <v>145</v>
      </c>
      <c r="E137" s="202" t="s">
        <v>19</v>
      </c>
      <c r="F137" s="203" t="s">
        <v>168</v>
      </c>
      <c r="G137" s="201"/>
      <c r="H137" s="204">
        <v>233.565</v>
      </c>
      <c r="I137" s="205"/>
      <c r="J137" s="201"/>
      <c r="K137" s="201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145</v>
      </c>
      <c r="AU137" s="210" t="s">
        <v>79</v>
      </c>
      <c r="AV137" s="13" t="s">
        <v>79</v>
      </c>
      <c r="AW137" s="13" t="s">
        <v>31</v>
      </c>
      <c r="AX137" s="13" t="s">
        <v>69</v>
      </c>
      <c r="AY137" s="210" t="s">
        <v>119</v>
      </c>
    </row>
    <row r="138" spans="2:65" s="12" customFormat="1" ht="10.199999999999999">
      <c r="B138" s="189"/>
      <c r="C138" s="190"/>
      <c r="D138" s="191" t="s">
        <v>145</v>
      </c>
      <c r="E138" s="192" t="s">
        <v>19</v>
      </c>
      <c r="F138" s="193" t="s">
        <v>169</v>
      </c>
      <c r="G138" s="190"/>
      <c r="H138" s="192" t="s">
        <v>19</v>
      </c>
      <c r="I138" s="194"/>
      <c r="J138" s="190"/>
      <c r="K138" s="190"/>
      <c r="L138" s="195"/>
      <c r="M138" s="196"/>
      <c r="N138" s="197"/>
      <c r="O138" s="197"/>
      <c r="P138" s="197"/>
      <c r="Q138" s="197"/>
      <c r="R138" s="197"/>
      <c r="S138" s="197"/>
      <c r="T138" s="198"/>
      <c r="AT138" s="199" t="s">
        <v>145</v>
      </c>
      <c r="AU138" s="199" t="s">
        <v>79</v>
      </c>
      <c r="AV138" s="12" t="s">
        <v>77</v>
      </c>
      <c r="AW138" s="12" t="s">
        <v>31</v>
      </c>
      <c r="AX138" s="12" t="s">
        <v>69</v>
      </c>
      <c r="AY138" s="199" t="s">
        <v>119</v>
      </c>
    </row>
    <row r="139" spans="2:65" s="13" customFormat="1" ht="10.199999999999999">
      <c r="B139" s="200"/>
      <c r="C139" s="201"/>
      <c r="D139" s="191" t="s">
        <v>145</v>
      </c>
      <c r="E139" s="202" t="s">
        <v>19</v>
      </c>
      <c r="F139" s="203" t="s">
        <v>170</v>
      </c>
      <c r="G139" s="201"/>
      <c r="H139" s="204">
        <v>-11.73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145</v>
      </c>
      <c r="AU139" s="210" t="s">
        <v>79</v>
      </c>
      <c r="AV139" s="13" t="s">
        <v>79</v>
      </c>
      <c r="AW139" s="13" t="s">
        <v>31</v>
      </c>
      <c r="AX139" s="13" t="s">
        <v>69</v>
      </c>
      <c r="AY139" s="210" t="s">
        <v>119</v>
      </c>
    </row>
    <row r="140" spans="2:65" s="13" customFormat="1" ht="10.199999999999999">
      <c r="B140" s="200"/>
      <c r="C140" s="201"/>
      <c r="D140" s="191" t="s">
        <v>145</v>
      </c>
      <c r="E140" s="202" t="s">
        <v>19</v>
      </c>
      <c r="F140" s="203" t="s">
        <v>171</v>
      </c>
      <c r="G140" s="201"/>
      <c r="H140" s="204">
        <v>87.974999999999994</v>
      </c>
      <c r="I140" s="205"/>
      <c r="J140" s="201"/>
      <c r="K140" s="201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145</v>
      </c>
      <c r="AU140" s="210" t="s">
        <v>79</v>
      </c>
      <c r="AV140" s="13" t="s">
        <v>79</v>
      </c>
      <c r="AW140" s="13" t="s">
        <v>31</v>
      </c>
      <c r="AX140" s="13" t="s">
        <v>69</v>
      </c>
      <c r="AY140" s="210" t="s">
        <v>119</v>
      </c>
    </row>
    <row r="141" spans="2:65" s="12" customFormat="1" ht="10.199999999999999">
      <c r="B141" s="189"/>
      <c r="C141" s="190"/>
      <c r="D141" s="191" t="s">
        <v>145</v>
      </c>
      <c r="E141" s="192" t="s">
        <v>19</v>
      </c>
      <c r="F141" s="193" t="s">
        <v>172</v>
      </c>
      <c r="G141" s="190"/>
      <c r="H141" s="192" t="s">
        <v>19</v>
      </c>
      <c r="I141" s="194"/>
      <c r="J141" s="190"/>
      <c r="K141" s="190"/>
      <c r="L141" s="195"/>
      <c r="M141" s="196"/>
      <c r="N141" s="197"/>
      <c r="O141" s="197"/>
      <c r="P141" s="197"/>
      <c r="Q141" s="197"/>
      <c r="R141" s="197"/>
      <c r="S141" s="197"/>
      <c r="T141" s="198"/>
      <c r="AT141" s="199" t="s">
        <v>145</v>
      </c>
      <c r="AU141" s="199" t="s">
        <v>79</v>
      </c>
      <c r="AV141" s="12" t="s">
        <v>77</v>
      </c>
      <c r="AW141" s="12" t="s">
        <v>31</v>
      </c>
      <c r="AX141" s="12" t="s">
        <v>69</v>
      </c>
      <c r="AY141" s="199" t="s">
        <v>119</v>
      </c>
    </row>
    <row r="142" spans="2:65" s="13" customFormat="1" ht="10.199999999999999">
      <c r="B142" s="200"/>
      <c r="C142" s="201"/>
      <c r="D142" s="191" t="s">
        <v>145</v>
      </c>
      <c r="E142" s="202" t="s">
        <v>19</v>
      </c>
      <c r="F142" s="203" t="s">
        <v>173</v>
      </c>
      <c r="G142" s="201"/>
      <c r="H142" s="204">
        <v>4.4160000000000004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145</v>
      </c>
      <c r="AU142" s="210" t="s">
        <v>79</v>
      </c>
      <c r="AV142" s="13" t="s">
        <v>79</v>
      </c>
      <c r="AW142" s="13" t="s">
        <v>31</v>
      </c>
      <c r="AX142" s="13" t="s">
        <v>69</v>
      </c>
      <c r="AY142" s="210" t="s">
        <v>119</v>
      </c>
    </row>
    <row r="143" spans="2:65" s="13" customFormat="1" ht="10.199999999999999">
      <c r="B143" s="200"/>
      <c r="C143" s="201"/>
      <c r="D143" s="191" t="s">
        <v>145</v>
      </c>
      <c r="E143" s="202" t="s">
        <v>19</v>
      </c>
      <c r="F143" s="203" t="s">
        <v>174</v>
      </c>
      <c r="G143" s="201"/>
      <c r="H143" s="204">
        <v>14.49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145</v>
      </c>
      <c r="AU143" s="210" t="s">
        <v>79</v>
      </c>
      <c r="AV143" s="13" t="s">
        <v>79</v>
      </c>
      <c r="AW143" s="13" t="s">
        <v>31</v>
      </c>
      <c r="AX143" s="13" t="s">
        <v>69</v>
      </c>
      <c r="AY143" s="210" t="s">
        <v>119</v>
      </c>
    </row>
    <row r="144" spans="2:65" s="12" customFormat="1" ht="10.199999999999999">
      <c r="B144" s="189"/>
      <c r="C144" s="190"/>
      <c r="D144" s="191" t="s">
        <v>145</v>
      </c>
      <c r="E144" s="192" t="s">
        <v>19</v>
      </c>
      <c r="F144" s="193" t="s">
        <v>175</v>
      </c>
      <c r="G144" s="190"/>
      <c r="H144" s="192" t="s">
        <v>19</v>
      </c>
      <c r="I144" s="194"/>
      <c r="J144" s="190"/>
      <c r="K144" s="190"/>
      <c r="L144" s="195"/>
      <c r="M144" s="196"/>
      <c r="N144" s="197"/>
      <c r="O144" s="197"/>
      <c r="P144" s="197"/>
      <c r="Q144" s="197"/>
      <c r="R144" s="197"/>
      <c r="S144" s="197"/>
      <c r="T144" s="198"/>
      <c r="AT144" s="199" t="s">
        <v>145</v>
      </c>
      <c r="AU144" s="199" t="s">
        <v>79</v>
      </c>
      <c r="AV144" s="12" t="s">
        <v>77</v>
      </c>
      <c r="AW144" s="12" t="s">
        <v>31</v>
      </c>
      <c r="AX144" s="12" t="s">
        <v>69</v>
      </c>
      <c r="AY144" s="199" t="s">
        <v>119</v>
      </c>
    </row>
    <row r="145" spans="2:65" s="13" customFormat="1" ht="10.199999999999999">
      <c r="B145" s="200"/>
      <c r="C145" s="201"/>
      <c r="D145" s="191" t="s">
        <v>145</v>
      </c>
      <c r="E145" s="202" t="s">
        <v>19</v>
      </c>
      <c r="F145" s="203" t="s">
        <v>176</v>
      </c>
      <c r="G145" s="201"/>
      <c r="H145" s="204">
        <v>6.7279999999999998</v>
      </c>
      <c r="I145" s="205"/>
      <c r="J145" s="201"/>
      <c r="K145" s="201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145</v>
      </c>
      <c r="AU145" s="210" t="s">
        <v>79</v>
      </c>
      <c r="AV145" s="13" t="s">
        <v>79</v>
      </c>
      <c r="AW145" s="13" t="s">
        <v>31</v>
      </c>
      <c r="AX145" s="13" t="s">
        <v>69</v>
      </c>
      <c r="AY145" s="210" t="s">
        <v>119</v>
      </c>
    </row>
    <row r="146" spans="2:65" s="14" customFormat="1" ht="10.199999999999999">
      <c r="B146" s="211"/>
      <c r="C146" s="212"/>
      <c r="D146" s="191" t="s">
        <v>145</v>
      </c>
      <c r="E146" s="213" t="s">
        <v>19</v>
      </c>
      <c r="F146" s="214" t="s">
        <v>148</v>
      </c>
      <c r="G146" s="212"/>
      <c r="H146" s="215">
        <v>335.44400000000002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145</v>
      </c>
      <c r="AU146" s="221" t="s">
        <v>79</v>
      </c>
      <c r="AV146" s="14" t="s">
        <v>127</v>
      </c>
      <c r="AW146" s="14" t="s">
        <v>31</v>
      </c>
      <c r="AX146" s="14" t="s">
        <v>77</v>
      </c>
      <c r="AY146" s="221" t="s">
        <v>119</v>
      </c>
    </row>
    <row r="147" spans="2:65" s="1" customFormat="1" ht="16.5" customHeight="1">
      <c r="B147" s="34"/>
      <c r="C147" s="176" t="s">
        <v>191</v>
      </c>
      <c r="D147" s="176" t="s">
        <v>122</v>
      </c>
      <c r="E147" s="177" t="s">
        <v>192</v>
      </c>
      <c r="F147" s="178" t="s">
        <v>193</v>
      </c>
      <c r="G147" s="179" t="s">
        <v>194</v>
      </c>
      <c r="H147" s="232"/>
      <c r="I147" s="181"/>
      <c r="J147" s="182">
        <f>ROUND(I147*H147,2)</f>
        <v>0</v>
      </c>
      <c r="K147" s="178" t="s">
        <v>126</v>
      </c>
      <c r="L147" s="38"/>
      <c r="M147" s="183" t="s">
        <v>19</v>
      </c>
      <c r="N147" s="184" t="s">
        <v>40</v>
      </c>
      <c r="O147" s="63"/>
      <c r="P147" s="185">
        <f>O147*H147</f>
        <v>0</v>
      </c>
      <c r="Q147" s="185">
        <v>0</v>
      </c>
      <c r="R147" s="185">
        <f>Q147*H147</f>
        <v>0</v>
      </c>
      <c r="S147" s="185">
        <v>0</v>
      </c>
      <c r="T147" s="186">
        <f>S147*H147</f>
        <v>0</v>
      </c>
      <c r="AR147" s="187" t="s">
        <v>143</v>
      </c>
      <c r="AT147" s="187" t="s">
        <v>122</v>
      </c>
      <c r="AU147" s="187" t="s">
        <v>79</v>
      </c>
      <c r="AY147" s="17" t="s">
        <v>119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7" t="s">
        <v>77</v>
      </c>
      <c r="BK147" s="188">
        <f>ROUND(I147*H147,2)</f>
        <v>0</v>
      </c>
      <c r="BL147" s="17" t="s">
        <v>143</v>
      </c>
      <c r="BM147" s="187" t="s">
        <v>195</v>
      </c>
    </row>
    <row r="148" spans="2:65" s="11" customFormat="1" ht="22.8" customHeight="1">
      <c r="B148" s="160"/>
      <c r="C148" s="161"/>
      <c r="D148" s="162" t="s">
        <v>68</v>
      </c>
      <c r="E148" s="174" t="s">
        <v>196</v>
      </c>
      <c r="F148" s="174" t="s">
        <v>197</v>
      </c>
      <c r="G148" s="161"/>
      <c r="H148" s="161"/>
      <c r="I148" s="164"/>
      <c r="J148" s="175">
        <f>BK148</f>
        <v>0</v>
      </c>
      <c r="K148" s="161"/>
      <c r="L148" s="166"/>
      <c r="M148" s="167"/>
      <c r="N148" s="168"/>
      <c r="O148" s="168"/>
      <c r="P148" s="169">
        <f>SUM(P149:P183)</f>
        <v>0</v>
      </c>
      <c r="Q148" s="168"/>
      <c r="R148" s="169">
        <f>SUM(R149:R183)</f>
        <v>3.9675824999999998</v>
      </c>
      <c r="S148" s="168"/>
      <c r="T148" s="170">
        <f>SUM(T149:T183)</f>
        <v>4.6666500000000006</v>
      </c>
      <c r="AR148" s="171" t="s">
        <v>79</v>
      </c>
      <c r="AT148" s="172" t="s">
        <v>68</v>
      </c>
      <c r="AU148" s="172" t="s">
        <v>77</v>
      </c>
      <c r="AY148" s="171" t="s">
        <v>119</v>
      </c>
      <c r="BK148" s="173">
        <f>SUM(BK149:BK183)</f>
        <v>0</v>
      </c>
    </row>
    <row r="149" spans="2:65" s="1" customFormat="1" ht="16.5" customHeight="1">
      <c r="B149" s="34"/>
      <c r="C149" s="176" t="s">
        <v>198</v>
      </c>
      <c r="D149" s="176" t="s">
        <v>122</v>
      </c>
      <c r="E149" s="177" t="s">
        <v>199</v>
      </c>
      <c r="F149" s="178" t="s">
        <v>200</v>
      </c>
      <c r="G149" s="179" t="s">
        <v>142</v>
      </c>
      <c r="H149" s="180">
        <v>176.1</v>
      </c>
      <c r="I149" s="181"/>
      <c r="J149" s="182">
        <f>ROUND(I149*H149,2)</f>
        <v>0</v>
      </c>
      <c r="K149" s="178" t="s">
        <v>126</v>
      </c>
      <c r="L149" s="38"/>
      <c r="M149" s="183" t="s">
        <v>19</v>
      </c>
      <c r="N149" s="184" t="s">
        <v>40</v>
      </c>
      <c r="O149" s="63"/>
      <c r="P149" s="185">
        <f>O149*H149</f>
        <v>0</v>
      </c>
      <c r="Q149" s="185">
        <v>0</v>
      </c>
      <c r="R149" s="185">
        <f>Q149*H149</f>
        <v>0</v>
      </c>
      <c r="S149" s="185">
        <v>1.4500000000000001E-2</v>
      </c>
      <c r="T149" s="186">
        <f>S149*H149</f>
        <v>2.5534500000000002</v>
      </c>
      <c r="AR149" s="187" t="s">
        <v>143</v>
      </c>
      <c r="AT149" s="187" t="s">
        <v>122</v>
      </c>
      <c r="AU149" s="187" t="s">
        <v>79</v>
      </c>
      <c r="AY149" s="17" t="s">
        <v>119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7" t="s">
        <v>77</v>
      </c>
      <c r="BK149" s="188">
        <f>ROUND(I149*H149,2)</f>
        <v>0</v>
      </c>
      <c r="BL149" s="17" t="s">
        <v>143</v>
      </c>
      <c r="BM149" s="187" t="s">
        <v>201</v>
      </c>
    </row>
    <row r="150" spans="2:65" s="13" customFormat="1" ht="10.199999999999999">
      <c r="B150" s="200"/>
      <c r="C150" s="201"/>
      <c r="D150" s="191" t="s">
        <v>145</v>
      </c>
      <c r="E150" s="202" t="s">
        <v>19</v>
      </c>
      <c r="F150" s="203" t="s">
        <v>202</v>
      </c>
      <c r="G150" s="201"/>
      <c r="H150" s="204">
        <v>176.1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145</v>
      </c>
      <c r="AU150" s="210" t="s">
        <v>79</v>
      </c>
      <c r="AV150" s="13" t="s">
        <v>79</v>
      </c>
      <c r="AW150" s="13" t="s">
        <v>31</v>
      </c>
      <c r="AX150" s="13" t="s">
        <v>69</v>
      </c>
      <c r="AY150" s="210" t="s">
        <v>119</v>
      </c>
    </row>
    <row r="151" spans="2:65" s="14" customFormat="1" ht="10.199999999999999">
      <c r="B151" s="211"/>
      <c r="C151" s="212"/>
      <c r="D151" s="191" t="s">
        <v>145</v>
      </c>
      <c r="E151" s="213" t="s">
        <v>19</v>
      </c>
      <c r="F151" s="214" t="s">
        <v>148</v>
      </c>
      <c r="G151" s="212"/>
      <c r="H151" s="215">
        <v>176.1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145</v>
      </c>
      <c r="AU151" s="221" t="s">
        <v>79</v>
      </c>
      <c r="AV151" s="14" t="s">
        <v>127</v>
      </c>
      <c r="AW151" s="14" t="s">
        <v>31</v>
      </c>
      <c r="AX151" s="14" t="s">
        <v>77</v>
      </c>
      <c r="AY151" s="221" t="s">
        <v>119</v>
      </c>
    </row>
    <row r="152" spans="2:65" s="1" customFormat="1" ht="16.5" customHeight="1">
      <c r="B152" s="34"/>
      <c r="C152" s="176" t="s">
        <v>203</v>
      </c>
      <c r="D152" s="176" t="s">
        <v>122</v>
      </c>
      <c r="E152" s="177" t="s">
        <v>204</v>
      </c>
      <c r="F152" s="178" t="s">
        <v>205</v>
      </c>
      <c r="G152" s="179" t="s">
        <v>142</v>
      </c>
      <c r="H152" s="180">
        <v>88.05</v>
      </c>
      <c r="I152" s="181"/>
      <c r="J152" s="182">
        <f>ROUND(I152*H152,2)</f>
        <v>0</v>
      </c>
      <c r="K152" s="178" t="s">
        <v>126</v>
      </c>
      <c r="L152" s="38"/>
      <c r="M152" s="183" t="s">
        <v>19</v>
      </c>
      <c r="N152" s="184" t="s">
        <v>40</v>
      </c>
      <c r="O152" s="63"/>
      <c r="P152" s="185">
        <f>O152*H152</f>
        <v>0</v>
      </c>
      <c r="Q152" s="185">
        <v>0</v>
      </c>
      <c r="R152" s="185">
        <f>Q152*H152</f>
        <v>0</v>
      </c>
      <c r="S152" s="185">
        <v>2.4E-2</v>
      </c>
      <c r="T152" s="186">
        <f>S152*H152</f>
        <v>2.1132</v>
      </c>
      <c r="AR152" s="187" t="s">
        <v>143</v>
      </c>
      <c r="AT152" s="187" t="s">
        <v>122</v>
      </c>
      <c r="AU152" s="187" t="s">
        <v>79</v>
      </c>
      <c r="AY152" s="17" t="s">
        <v>119</v>
      </c>
      <c r="BE152" s="188">
        <f>IF(N152="základní",J152,0)</f>
        <v>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17" t="s">
        <v>77</v>
      </c>
      <c r="BK152" s="188">
        <f>ROUND(I152*H152,2)</f>
        <v>0</v>
      </c>
      <c r="BL152" s="17" t="s">
        <v>143</v>
      </c>
      <c r="BM152" s="187" t="s">
        <v>206</v>
      </c>
    </row>
    <row r="153" spans="2:65" s="13" customFormat="1" ht="10.199999999999999">
      <c r="B153" s="200"/>
      <c r="C153" s="201"/>
      <c r="D153" s="191" t="s">
        <v>145</v>
      </c>
      <c r="E153" s="202" t="s">
        <v>19</v>
      </c>
      <c r="F153" s="203" t="s">
        <v>207</v>
      </c>
      <c r="G153" s="201"/>
      <c r="H153" s="204">
        <v>88.05</v>
      </c>
      <c r="I153" s="205"/>
      <c r="J153" s="201"/>
      <c r="K153" s="201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145</v>
      </c>
      <c r="AU153" s="210" t="s">
        <v>79</v>
      </c>
      <c r="AV153" s="13" t="s">
        <v>79</v>
      </c>
      <c r="AW153" s="13" t="s">
        <v>31</v>
      </c>
      <c r="AX153" s="13" t="s">
        <v>69</v>
      </c>
      <c r="AY153" s="210" t="s">
        <v>119</v>
      </c>
    </row>
    <row r="154" spans="2:65" s="14" customFormat="1" ht="10.199999999999999">
      <c r="B154" s="211"/>
      <c r="C154" s="212"/>
      <c r="D154" s="191" t="s">
        <v>145</v>
      </c>
      <c r="E154" s="213" t="s">
        <v>19</v>
      </c>
      <c r="F154" s="214" t="s">
        <v>148</v>
      </c>
      <c r="G154" s="212"/>
      <c r="H154" s="215">
        <v>88.05</v>
      </c>
      <c r="I154" s="216"/>
      <c r="J154" s="212"/>
      <c r="K154" s="212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145</v>
      </c>
      <c r="AU154" s="221" t="s">
        <v>79</v>
      </c>
      <c r="AV154" s="14" t="s">
        <v>127</v>
      </c>
      <c r="AW154" s="14" t="s">
        <v>31</v>
      </c>
      <c r="AX154" s="14" t="s">
        <v>77</v>
      </c>
      <c r="AY154" s="221" t="s">
        <v>119</v>
      </c>
    </row>
    <row r="155" spans="2:65" s="1" customFormat="1" ht="24" customHeight="1">
      <c r="B155" s="34"/>
      <c r="C155" s="176" t="s">
        <v>208</v>
      </c>
      <c r="D155" s="176" t="s">
        <v>122</v>
      </c>
      <c r="E155" s="177" t="s">
        <v>209</v>
      </c>
      <c r="F155" s="178" t="s">
        <v>210</v>
      </c>
      <c r="G155" s="179" t="s">
        <v>142</v>
      </c>
      <c r="H155" s="180">
        <v>88.05</v>
      </c>
      <c r="I155" s="181"/>
      <c r="J155" s="182">
        <f>ROUND(I155*H155,2)</f>
        <v>0</v>
      </c>
      <c r="K155" s="178" t="s">
        <v>19</v>
      </c>
      <c r="L155" s="38"/>
      <c r="M155" s="183" t="s">
        <v>19</v>
      </c>
      <c r="N155" s="184" t="s">
        <v>40</v>
      </c>
      <c r="O155" s="63"/>
      <c r="P155" s="185">
        <f>O155*H155</f>
        <v>0</v>
      </c>
      <c r="Q155" s="185">
        <v>0</v>
      </c>
      <c r="R155" s="185">
        <f>Q155*H155</f>
        <v>0</v>
      </c>
      <c r="S155" s="185">
        <v>0</v>
      </c>
      <c r="T155" s="186">
        <f>S155*H155</f>
        <v>0</v>
      </c>
      <c r="AR155" s="187" t="s">
        <v>143</v>
      </c>
      <c r="AT155" s="187" t="s">
        <v>122</v>
      </c>
      <c r="AU155" s="187" t="s">
        <v>79</v>
      </c>
      <c r="AY155" s="17" t="s">
        <v>119</v>
      </c>
      <c r="BE155" s="188">
        <f>IF(N155="základní",J155,0)</f>
        <v>0</v>
      </c>
      <c r="BF155" s="188">
        <f>IF(N155="snížená",J155,0)</f>
        <v>0</v>
      </c>
      <c r="BG155" s="188">
        <f>IF(N155="zákl. přenesená",J155,0)</f>
        <v>0</v>
      </c>
      <c r="BH155" s="188">
        <f>IF(N155="sníž. přenesená",J155,0)</f>
        <v>0</v>
      </c>
      <c r="BI155" s="188">
        <f>IF(N155="nulová",J155,0)</f>
        <v>0</v>
      </c>
      <c r="BJ155" s="17" t="s">
        <v>77</v>
      </c>
      <c r="BK155" s="188">
        <f>ROUND(I155*H155,2)</f>
        <v>0</v>
      </c>
      <c r="BL155" s="17" t="s">
        <v>143</v>
      </c>
      <c r="BM155" s="187" t="s">
        <v>211</v>
      </c>
    </row>
    <row r="156" spans="2:65" s="13" customFormat="1" ht="10.199999999999999">
      <c r="B156" s="200"/>
      <c r="C156" s="201"/>
      <c r="D156" s="191" t="s">
        <v>145</v>
      </c>
      <c r="E156" s="202" t="s">
        <v>19</v>
      </c>
      <c r="F156" s="203" t="s">
        <v>207</v>
      </c>
      <c r="G156" s="201"/>
      <c r="H156" s="204">
        <v>88.05</v>
      </c>
      <c r="I156" s="205"/>
      <c r="J156" s="201"/>
      <c r="K156" s="201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145</v>
      </c>
      <c r="AU156" s="210" t="s">
        <v>79</v>
      </c>
      <c r="AV156" s="13" t="s">
        <v>79</v>
      </c>
      <c r="AW156" s="13" t="s">
        <v>31</v>
      </c>
      <c r="AX156" s="13" t="s">
        <v>69</v>
      </c>
      <c r="AY156" s="210" t="s">
        <v>119</v>
      </c>
    </row>
    <row r="157" spans="2:65" s="14" customFormat="1" ht="10.199999999999999">
      <c r="B157" s="211"/>
      <c r="C157" s="212"/>
      <c r="D157" s="191" t="s">
        <v>145</v>
      </c>
      <c r="E157" s="213" t="s">
        <v>19</v>
      </c>
      <c r="F157" s="214" t="s">
        <v>148</v>
      </c>
      <c r="G157" s="212"/>
      <c r="H157" s="215">
        <v>88.05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145</v>
      </c>
      <c r="AU157" s="221" t="s">
        <v>79</v>
      </c>
      <c r="AV157" s="14" t="s">
        <v>127</v>
      </c>
      <c r="AW157" s="14" t="s">
        <v>31</v>
      </c>
      <c r="AX157" s="14" t="s">
        <v>77</v>
      </c>
      <c r="AY157" s="221" t="s">
        <v>119</v>
      </c>
    </row>
    <row r="158" spans="2:65" s="1" customFormat="1" ht="16.5" customHeight="1">
      <c r="B158" s="34"/>
      <c r="C158" s="176" t="s">
        <v>212</v>
      </c>
      <c r="D158" s="176" t="s">
        <v>122</v>
      </c>
      <c r="E158" s="177" t="s">
        <v>213</v>
      </c>
      <c r="F158" s="178" t="s">
        <v>214</v>
      </c>
      <c r="G158" s="179" t="s">
        <v>142</v>
      </c>
      <c r="H158" s="180">
        <v>385.875</v>
      </c>
      <c r="I158" s="181"/>
      <c r="J158" s="182">
        <f>ROUND(I158*H158,2)</f>
        <v>0</v>
      </c>
      <c r="K158" s="178" t="s">
        <v>126</v>
      </c>
      <c r="L158" s="38"/>
      <c r="M158" s="183" t="s">
        <v>19</v>
      </c>
      <c r="N158" s="184" t="s">
        <v>40</v>
      </c>
      <c r="O158" s="63"/>
      <c r="P158" s="185">
        <f>O158*H158</f>
        <v>0</v>
      </c>
      <c r="Q158" s="185">
        <v>0</v>
      </c>
      <c r="R158" s="185">
        <f>Q158*H158</f>
        <v>0</v>
      </c>
      <c r="S158" s="185">
        <v>0</v>
      </c>
      <c r="T158" s="186">
        <f>S158*H158</f>
        <v>0</v>
      </c>
      <c r="AR158" s="187" t="s">
        <v>143</v>
      </c>
      <c r="AT158" s="187" t="s">
        <v>122</v>
      </c>
      <c r="AU158" s="187" t="s">
        <v>79</v>
      </c>
      <c r="AY158" s="17" t="s">
        <v>119</v>
      </c>
      <c r="BE158" s="188">
        <f>IF(N158="základní",J158,0)</f>
        <v>0</v>
      </c>
      <c r="BF158" s="188">
        <f>IF(N158="snížená",J158,0)</f>
        <v>0</v>
      </c>
      <c r="BG158" s="188">
        <f>IF(N158="zákl. přenesená",J158,0)</f>
        <v>0</v>
      </c>
      <c r="BH158" s="188">
        <f>IF(N158="sníž. přenesená",J158,0)</f>
        <v>0</v>
      </c>
      <c r="BI158" s="188">
        <f>IF(N158="nulová",J158,0)</f>
        <v>0</v>
      </c>
      <c r="BJ158" s="17" t="s">
        <v>77</v>
      </c>
      <c r="BK158" s="188">
        <f>ROUND(I158*H158,2)</f>
        <v>0</v>
      </c>
      <c r="BL158" s="17" t="s">
        <v>143</v>
      </c>
      <c r="BM158" s="187" t="s">
        <v>215</v>
      </c>
    </row>
    <row r="159" spans="2:65" s="13" customFormat="1" ht="10.199999999999999">
      <c r="B159" s="200"/>
      <c r="C159" s="201"/>
      <c r="D159" s="191" t="s">
        <v>145</v>
      </c>
      <c r="E159" s="202" t="s">
        <v>19</v>
      </c>
      <c r="F159" s="203" t="s">
        <v>216</v>
      </c>
      <c r="G159" s="201"/>
      <c r="H159" s="204">
        <v>352.2</v>
      </c>
      <c r="I159" s="205"/>
      <c r="J159" s="201"/>
      <c r="K159" s="201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145</v>
      </c>
      <c r="AU159" s="210" t="s">
        <v>79</v>
      </c>
      <c r="AV159" s="13" t="s">
        <v>79</v>
      </c>
      <c r="AW159" s="13" t="s">
        <v>31</v>
      </c>
      <c r="AX159" s="13" t="s">
        <v>69</v>
      </c>
      <c r="AY159" s="210" t="s">
        <v>119</v>
      </c>
    </row>
    <row r="160" spans="2:65" s="12" customFormat="1" ht="10.199999999999999">
      <c r="B160" s="189"/>
      <c r="C160" s="190"/>
      <c r="D160" s="191" t="s">
        <v>145</v>
      </c>
      <c r="E160" s="192" t="s">
        <v>19</v>
      </c>
      <c r="F160" s="193" t="s">
        <v>169</v>
      </c>
      <c r="G160" s="190"/>
      <c r="H160" s="192" t="s">
        <v>19</v>
      </c>
      <c r="I160" s="194"/>
      <c r="J160" s="190"/>
      <c r="K160" s="190"/>
      <c r="L160" s="195"/>
      <c r="M160" s="196"/>
      <c r="N160" s="197"/>
      <c r="O160" s="197"/>
      <c r="P160" s="197"/>
      <c r="Q160" s="197"/>
      <c r="R160" s="197"/>
      <c r="S160" s="197"/>
      <c r="T160" s="198"/>
      <c r="AT160" s="199" t="s">
        <v>145</v>
      </c>
      <c r="AU160" s="199" t="s">
        <v>79</v>
      </c>
      <c r="AV160" s="12" t="s">
        <v>77</v>
      </c>
      <c r="AW160" s="12" t="s">
        <v>31</v>
      </c>
      <c r="AX160" s="12" t="s">
        <v>69</v>
      </c>
      <c r="AY160" s="199" t="s">
        <v>119</v>
      </c>
    </row>
    <row r="161" spans="2:65" s="13" customFormat="1" ht="10.199999999999999">
      <c r="B161" s="200"/>
      <c r="C161" s="201"/>
      <c r="D161" s="191" t="s">
        <v>145</v>
      </c>
      <c r="E161" s="202" t="s">
        <v>19</v>
      </c>
      <c r="F161" s="203" t="s">
        <v>217</v>
      </c>
      <c r="G161" s="201"/>
      <c r="H161" s="204">
        <v>29.58</v>
      </c>
      <c r="I161" s="205"/>
      <c r="J161" s="201"/>
      <c r="K161" s="201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145</v>
      </c>
      <c r="AU161" s="210" t="s">
        <v>79</v>
      </c>
      <c r="AV161" s="13" t="s">
        <v>79</v>
      </c>
      <c r="AW161" s="13" t="s">
        <v>31</v>
      </c>
      <c r="AX161" s="13" t="s">
        <v>69</v>
      </c>
      <c r="AY161" s="210" t="s">
        <v>119</v>
      </c>
    </row>
    <row r="162" spans="2:65" s="12" customFormat="1" ht="10.199999999999999">
      <c r="B162" s="189"/>
      <c r="C162" s="190"/>
      <c r="D162" s="191" t="s">
        <v>145</v>
      </c>
      <c r="E162" s="192" t="s">
        <v>19</v>
      </c>
      <c r="F162" s="193" t="s">
        <v>175</v>
      </c>
      <c r="G162" s="190"/>
      <c r="H162" s="192" t="s">
        <v>19</v>
      </c>
      <c r="I162" s="194"/>
      <c r="J162" s="190"/>
      <c r="K162" s="190"/>
      <c r="L162" s="195"/>
      <c r="M162" s="196"/>
      <c r="N162" s="197"/>
      <c r="O162" s="197"/>
      <c r="P162" s="197"/>
      <c r="Q162" s="197"/>
      <c r="R162" s="197"/>
      <c r="S162" s="197"/>
      <c r="T162" s="198"/>
      <c r="AT162" s="199" t="s">
        <v>145</v>
      </c>
      <c r="AU162" s="199" t="s">
        <v>79</v>
      </c>
      <c r="AV162" s="12" t="s">
        <v>77</v>
      </c>
      <c r="AW162" s="12" t="s">
        <v>31</v>
      </c>
      <c r="AX162" s="12" t="s">
        <v>69</v>
      </c>
      <c r="AY162" s="199" t="s">
        <v>119</v>
      </c>
    </row>
    <row r="163" spans="2:65" s="13" customFormat="1" ht="10.199999999999999">
      <c r="B163" s="200"/>
      <c r="C163" s="201"/>
      <c r="D163" s="191" t="s">
        <v>145</v>
      </c>
      <c r="E163" s="202" t="s">
        <v>19</v>
      </c>
      <c r="F163" s="203" t="s">
        <v>218</v>
      </c>
      <c r="G163" s="201"/>
      <c r="H163" s="204">
        <v>4.0949999999999998</v>
      </c>
      <c r="I163" s="205"/>
      <c r="J163" s="201"/>
      <c r="K163" s="201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145</v>
      </c>
      <c r="AU163" s="210" t="s">
        <v>79</v>
      </c>
      <c r="AV163" s="13" t="s">
        <v>79</v>
      </c>
      <c r="AW163" s="13" t="s">
        <v>31</v>
      </c>
      <c r="AX163" s="13" t="s">
        <v>69</v>
      </c>
      <c r="AY163" s="210" t="s">
        <v>119</v>
      </c>
    </row>
    <row r="164" spans="2:65" s="14" customFormat="1" ht="10.199999999999999">
      <c r="B164" s="211"/>
      <c r="C164" s="212"/>
      <c r="D164" s="191" t="s">
        <v>145</v>
      </c>
      <c r="E164" s="213" t="s">
        <v>19</v>
      </c>
      <c r="F164" s="214" t="s">
        <v>148</v>
      </c>
      <c r="G164" s="212"/>
      <c r="H164" s="215">
        <v>385.875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145</v>
      </c>
      <c r="AU164" s="221" t="s">
        <v>79</v>
      </c>
      <c r="AV164" s="14" t="s">
        <v>127</v>
      </c>
      <c r="AW164" s="14" t="s">
        <v>31</v>
      </c>
      <c r="AX164" s="14" t="s">
        <v>77</v>
      </c>
      <c r="AY164" s="221" t="s">
        <v>119</v>
      </c>
    </row>
    <row r="165" spans="2:65" s="1" customFormat="1" ht="16.5" customHeight="1">
      <c r="B165" s="34"/>
      <c r="C165" s="222" t="s">
        <v>8</v>
      </c>
      <c r="D165" s="222" t="s">
        <v>163</v>
      </c>
      <c r="E165" s="223" t="s">
        <v>219</v>
      </c>
      <c r="F165" s="224" t="s">
        <v>220</v>
      </c>
      <c r="G165" s="225" t="s">
        <v>142</v>
      </c>
      <c r="H165" s="226">
        <v>120.417</v>
      </c>
      <c r="I165" s="227"/>
      <c r="J165" s="228">
        <f>ROUND(I165*H165,2)</f>
        <v>0</v>
      </c>
      <c r="K165" s="224" t="s">
        <v>19</v>
      </c>
      <c r="L165" s="229"/>
      <c r="M165" s="230" t="s">
        <v>19</v>
      </c>
      <c r="N165" s="231" t="s">
        <v>40</v>
      </c>
      <c r="O165" s="63"/>
      <c r="P165" s="185">
        <f>O165*H165</f>
        <v>0</v>
      </c>
      <c r="Q165" s="185">
        <v>1.4999999999999999E-2</v>
      </c>
      <c r="R165" s="185">
        <f>Q165*H165</f>
        <v>1.8062549999999999</v>
      </c>
      <c r="S165" s="185">
        <v>0</v>
      </c>
      <c r="T165" s="186">
        <f>S165*H165</f>
        <v>0</v>
      </c>
      <c r="AR165" s="187" t="s">
        <v>166</v>
      </c>
      <c r="AT165" s="187" t="s">
        <v>163</v>
      </c>
      <c r="AU165" s="187" t="s">
        <v>79</v>
      </c>
      <c r="AY165" s="17" t="s">
        <v>119</v>
      </c>
      <c r="BE165" s="188">
        <f>IF(N165="základní",J165,0)</f>
        <v>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17" t="s">
        <v>77</v>
      </c>
      <c r="BK165" s="188">
        <f>ROUND(I165*H165,2)</f>
        <v>0</v>
      </c>
      <c r="BL165" s="17" t="s">
        <v>143</v>
      </c>
      <c r="BM165" s="187" t="s">
        <v>221</v>
      </c>
    </row>
    <row r="166" spans="2:65" s="13" customFormat="1" ht="10.199999999999999">
      <c r="B166" s="200"/>
      <c r="C166" s="201"/>
      <c r="D166" s="191" t="s">
        <v>145</v>
      </c>
      <c r="E166" s="202" t="s">
        <v>19</v>
      </c>
      <c r="F166" s="203" t="s">
        <v>222</v>
      </c>
      <c r="G166" s="201"/>
      <c r="H166" s="204">
        <v>96.855000000000004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145</v>
      </c>
      <c r="AU166" s="210" t="s">
        <v>79</v>
      </c>
      <c r="AV166" s="13" t="s">
        <v>79</v>
      </c>
      <c r="AW166" s="13" t="s">
        <v>31</v>
      </c>
      <c r="AX166" s="13" t="s">
        <v>69</v>
      </c>
      <c r="AY166" s="210" t="s">
        <v>119</v>
      </c>
    </row>
    <row r="167" spans="2:65" s="12" customFormat="1" ht="10.199999999999999">
      <c r="B167" s="189"/>
      <c r="C167" s="190"/>
      <c r="D167" s="191" t="s">
        <v>145</v>
      </c>
      <c r="E167" s="192" t="s">
        <v>19</v>
      </c>
      <c r="F167" s="193" t="s">
        <v>169</v>
      </c>
      <c r="G167" s="190"/>
      <c r="H167" s="192" t="s">
        <v>19</v>
      </c>
      <c r="I167" s="194"/>
      <c r="J167" s="190"/>
      <c r="K167" s="190"/>
      <c r="L167" s="195"/>
      <c r="M167" s="196"/>
      <c r="N167" s="197"/>
      <c r="O167" s="197"/>
      <c r="P167" s="197"/>
      <c r="Q167" s="197"/>
      <c r="R167" s="197"/>
      <c r="S167" s="197"/>
      <c r="T167" s="198"/>
      <c r="AT167" s="199" t="s">
        <v>145</v>
      </c>
      <c r="AU167" s="199" t="s">
        <v>79</v>
      </c>
      <c r="AV167" s="12" t="s">
        <v>77</v>
      </c>
      <c r="AW167" s="12" t="s">
        <v>31</v>
      </c>
      <c r="AX167" s="12" t="s">
        <v>69</v>
      </c>
      <c r="AY167" s="199" t="s">
        <v>119</v>
      </c>
    </row>
    <row r="168" spans="2:65" s="13" customFormat="1" ht="10.199999999999999">
      <c r="B168" s="200"/>
      <c r="C168" s="201"/>
      <c r="D168" s="191" t="s">
        <v>145</v>
      </c>
      <c r="E168" s="202" t="s">
        <v>19</v>
      </c>
      <c r="F168" s="203" t="s">
        <v>223</v>
      </c>
      <c r="G168" s="201"/>
      <c r="H168" s="204">
        <v>23.562000000000001</v>
      </c>
      <c r="I168" s="205"/>
      <c r="J168" s="201"/>
      <c r="K168" s="201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145</v>
      </c>
      <c r="AU168" s="210" t="s">
        <v>79</v>
      </c>
      <c r="AV168" s="13" t="s">
        <v>79</v>
      </c>
      <c r="AW168" s="13" t="s">
        <v>31</v>
      </c>
      <c r="AX168" s="13" t="s">
        <v>69</v>
      </c>
      <c r="AY168" s="210" t="s">
        <v>119</v>
      </c>
    </row>
    <row r="169" spans="2:65" s="14" customFormat="1" ht="10.199999999999999">
      <c r="B169" s="211"/>
      <c r="C169" s="212"/>
      <c r="D169" s="191" t="s">
        <v>145</v>
      </c>
      <c r="E169" s="213" t="s">
        <v>19</v>
      </c>
      <c r="F169" s="214" t="s">
        <v>148</v>
      </c>
      <c r="G169" s="212"/>
      <c r="H169" s="215">
        <v>120.417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145</v>
      </c>
      <c r="AU169" s="221" t="s">
        <v>79</v>
      </c>
      <c r="AV169" s="14" t="s">
        <v>127</v>
      </c>
      <c r="AW169" s="14" t="s">
        <v>31</v>
      </c>
      <c r="AX169" s="14" t="s">
        <v>77</v>
      </c>
      <c r="AY169" s="221" t="s">
        <v>119</v>
      </c>
    </row>
    <row r="170" spans="2:65" s="1" customFormat="1" ht="16.5" customHeight="1">
      <c r="B170" s="34"/>
      <c r="C170" s="222" t="s">
        <v>143</v>
      </c>
      <c r="D170" s="222" t="s">
        <v>163</v>
      </c>
      <c r="E170" s="223" t="s">
        <v>224</v>
      </c>
      <c r="F170" s="224" t="s">
        <v>225</v>
      </c>
      <c r="G170" s="225" t="s">
        <v>142</v>
      </c>
      <c r="H170" s="226">
        <v>110.336</v>
      </c>
      <c r="I170" s="227"/>
      <c r="J170" s="228">
        <f>ROUND(I170*H170,2)</f>
        <v>0</v>
      </c>
      <c r="K170" s="224" t="s">
        <v>19</v>
      </c>
      <c r="L170" s="229"/>
      <c r="M170" s="230" t="s">
        <v>19</v>
      </c>
      <c r="N170" s="231" t="s">
        <v>40</v>
      </c>
      <c r="O170" s="63"/>
      <c r="P170" s="185">
        <f>O170*H170</f>
        <v>0</v>
      </c>
      <c r="Q170" s="185">
        <v>1.4999999999999999E-2</v>
      </c>
      <c r="R170" s="185">
        <f>Q170*H170</f>
        <v>1.6550399999999998</v>
      </c>
      <c r="S170" s="185">
        <v>0</v>
      </c>
      <c r="T170" s="186">
        <f>S170*H170</f>
        <v>0</v>
      </c>
      <c r="AR170" s="187" t="s">
        <v>166</v>
      </c>
      <c r="AT170" s="187" t="s">
        <v>163</v>
      </c>
      <c r="AU170" s="187" t="s">
        <v>79</v>
      </c>
      <c r="AY170" s="17" t="s">
        <v>119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7" t="s">
        <v>77</v>
      </c>
      <c r="BK170" s="188">
        <f>ROUND(I170*H170,2)</f>
        <v>0</v>
      </c>
      <c r="BL170" s="17" t="s">
        <v>143</v>
      </c>
      <c r="BM170" s="187" t="s">
        <v>226</v>
      </c>
    </row>
    <row r="171" spans="2:65" s="13" customFormat="1" ht="10.199999999999999">
      <c r="B171" s="200"/>
      <c r="C171" s="201"/>
      <c r="D171" s="191" t="s">
        <v>145</v>
      </c>
      <c r="E171" s="202" t="s">
        <v>19</v>
      </c>
      <c r="F171" s="203" t="s">
        <v>222</v>
      </c>
      <c r="G171" s="201"/>
      <c r="H171" s="204">
        <v>96.855000000000004</v>
      </c>
      <c r="I171" s="205"/>
      <c r="J171" s="201"/>
      <c r="K171" s="201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145</v>
      </c>
      <c r="AU171" s="210" t="s">
        <v>79</v>
      </c>
      <c r="AV171" s="13" t="s">
        <v>79</v>
      </c>
      <c r="AW171" s="13" t="s">
        <v>31</v>
      </c>
      <c r="AX171" s="13" t="s">
        <v>69</v>
      </c>
      <c r="AY171" s="210" t="s">
        <v>119</v>
      </c>
    </row>
    <row r="172" spans="2:65" s="12" customFormat="1" ht="10.199999999999999">
      <c r="B172" s="189"/>
      <c r="C172" s="190"/>
      <c r="D172" s="191" t="s">
        <v>145</v>
      </c>
      <c r="E172" s="192" t="s">
        <v>19</v>
      </c>
      <c r="F172" s="193" t="s">
        <v>169</v>
      </c>
      <c r="G172" s="190"/>
      <c r="H172" s="192" t="s">
        <v>19</v>
      </c>
      <c r="I172" s="194"/>
      <c r="J172" s="190"/>
      <c r="K172" s="190"/>
      <c r="L172" s="195"/>
      <c r="M172" s="196"/>
      <c r="N172" s="197"/>
      <c r="O172" s="197"/>
      <c r="P172" s="197"/>
      <c r="Q172" s="197"/>
      <c r="R172" s="197"/>
      <c r="S172" s="197"/>
      <c r="T172" s="198"/>
      <c r="AT172" s="199" t="s">
        <v>145</v>
      </c>
      <c r="AU172" s="199" t="s">
        <v>79</v>
      </c>
      <c r="AV172" s="12" t="s">
        <v>77</v>
      </c>
      <c r="AW172" s="12" t="s">
        <v>31</v>
      </c>
      <c r="AX172" s="12" t="s">
        <v>69</v>
      </c>
      <c r="AY172" s="199" t="s">
        <v>119</v>
      </c>
    </row>
    <row r="173" spans="2:65" s="13" customFormat="1" ht="10.199999999999999">
      <c r="B173" s="200"/>
      <c r="C173" s="201"/>
      <c r="D173" s="191" t="s">
        <v>145</v>
      </c>
      <c r="E173" s="202" t="s">
        <v>19</v>
      </c>
      <c r="F173" s="203" t="s">
        <v>227</v>
      </c>
      <c r="G173" s="201"/>
      <c r="H173" s="204">
        <v>8.9760000000000009</v>
      </c>
      <c r="I173" s="205"/>
      <c r="J173" s="201"/>
      <c r="K173" s="201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145</v>
      </c>
      <c r="AU173" s="210" t="s">
        <v>79</v>
      </c>
      <c r="AV173" s="13" t="s">
        <v>79</v>
      </c>
      <c r="AW173" s="13" t="s">
        <v>31</v>
      </c>
      <c r="AX173" s="13" t="s">
        <v>69</v>
      </c>
      <c r="AY173" s="210" t="s">
        <v>119</v>
      </c>
    </row>
    <row r="174" spans="2:65" s="12" customFormat="1" ht="10.199999999999999">
      <c r="B174" s="189"/>
      <c r="C174" s="190"/>
      <c r="D174" s="191" t="s">
        <v>145</v>
      </c>
      <c r="E174" s="192" t="s">
        <v>19</v>
      </c>
      <c r="F174" s="193" t="s">
        <v>175</v>
      </c>
      <c r="G174" s="190"/>
      <c r="H174" s="192" t="s">
        <v>19</v>
      </c>
      <c r="I174" s="194"/>
      <c r="J174" s="190"/>
      <c r="K174" s="190"/>
      <c r="L174" s="195"/>
      <c r="M174" s="196"/>
      <c r="N174" s="197"/>
      <c r="O174" s="197"/>
      <c r="P174" s="197"/>
      <c r="Q174" s="197"/>
      <c r="R174" s="197"/>
      <c r="S174" s="197"/>
      <c r="T174" s="198"/>
      <c r="AT174" s="199" t="s">
        <v>145</v>
      </c>
      <c r="AU174" s="199" t="s">
        <v>79</v>
      </c>
      <c r="AV174" s="12" t="s">
        <v>77</v>
      </c>
      <c r="AW174" s="12" t="s">
        <v>31</v>
      </c>
      <c r="AX174" s="12" t="s">
        <v>69</v>
      </c>
      <c r="AY174" s="199" t="s">
        <v>119</v>
      </c>
    </row>
    <row r="175" spans="2:65" s="13" customFormat="1" ht="10.199999999999999">
      <c r="B175" s="200"/>
      <c r="C175" s="201"/>
      <c r="D175" s="191" t="s">
        <v>145</v>
      </c>
      <c r="E175" s="202" t="s">
        <v>19</v>
      </c>
      <c r="F175" s="203" t="s">
        <v>228</v>
      </c>
      <c r="G175" s="201"/>
      <c r="H175" s="204">
        <v>4.5049999999999999</v>
      </c>
      <c r="I175" s="205"/>
      <c r="J175" s="201"/>
      <c r="K175" s="201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145</v>
      </c>
      <c r="AU175" s="210" t="s">
        <v>79</v>
      </c>
      <c r="AV175" s="13" t="s">
        <v>79</v>
      </c>
      <c r="AW175" s="13" t="s">
        <v>31</v>
      </c>
      <c r="AX175" s="13" t="s">
        <v>69</v>
      </c>
      <c r="AY175" s="210" t="s">
        <v>119</v>
      </c>
    </row>
    <row r="176" spans="2:65" s="14" customFormat="1" ht="10.199999999999999">
      <c r="B176" s="211"/>
      <c r="C176" s="212"/>
      <c r="D176" s="191" t="s">
        <v>145</v>
      </c>
      <c r="E176" s="213" t="s">
        <v>19</v>
      </c>
      <c r="F176" s="214" t="s">
        <v>148</v>
      </c>
      <c r="G176" s="212"/>
      <c r="H176" s="215">
        <v>110.336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145</v>
      </c>
      <c r="AU176" s="221" t="s">
        <v>79</v>
      </c>
      <c r="AV176" s="14" t="s">
        <v>127</v>
      </c>
      <c r="AW176" s="14" t="s">
        <v>31</v>
      </c>
      <c r="AX176" s="14" t="s">
        <v>77</v>
      </c>
      <c r="AY176" s="221" t="s">
        <v>119</v>
      </c>
    </row>
    <row r="177" spans="2:65" s="1" customFormat="1" ht="16.5" customHeight="1">
      <c r="B177" s="34"/>
      <c r="C177" s="176" t="s">
        <v>229</v>
      </c>
      <c r="D177" s="176" t="s">
        <v>122</v>
      </c>
      <c r="E177" s="177" t="s">
        <v>230</v>
      </c>
      <c r="F177" s="178" t="s">
        <v>231</v>
      </c>
      <c r="G177" s="179" t="s">
        <v>142</v>
      </c>
      <c r="H177" s="180">
        <v>176.1</v>
      </c>
      <c r="I177" s="181"/>
      <c r="J177" s="182">
        <f>ROUND(I177*H177,2)</f>
        <v>0</v>
      </c>
      <c r="K177" s="178" t="s">
        <v>126</v>
      </c>
      <c r="L177" s="38"/>
      <c r="M177" s="183" t="s">
        <v>19</v>
      </c>
      <c r="N177" s="184" t="s">
        <v>40</v>
      </c>
      <c r="O177" s="63"/>
      <c r="P177" s="185">
        <f>O177*H177</f>
        <v>0</v>
      </c>
      <c r="Q177" s="185">
        <v>0</v>
      </c>
      <c r="R177" s="185">
        <f>Q177*H177</f>
        <v>0</v>
      </c>
      <c r="S177" s="185">
        <v>0</v>
      </c>
      <c r="T177" s="186">
        <f>S177*H177</f>
        <v>0</v>
      </c>
      <c r="AR177" s="187" t="s">
        <v>143</v>
      </c>
      <c r="AT177" s="187" t="s">
        <v>122</v>
      </c>
      <c r="AU177" s="187" t="s">
        <v>79</v>
      </c>
      <c r="AY177" s="17" t="s">
        <v>119</v>
      </c>
      <c r="BE177" s="188">
        <f>IF(N177="základní",J177,0)</f>
        <v>0</v>
      </c>
      <c r="BF177" s="188">
        <f>IF(N177="snížená",J177,0)</f>
        <v>0</v>
      </c>
      <c r="BG177" s="188">
        <f>IF(N177="zákl. přenesená",J177,0)</f>
        <v>0</v>
      </c>
      <c r="BH177" s="188">
        <f>IF(N177="sníž. přenesená",J177,0)</f>
        <v>0</v>
      </c>
      <c r="BI177" s="188">
        <f>IF(N177="nulová",J177,0)</f>
        <v>0</v>
      </c>
      <c r="BJ177" s="17" t="s">
        <v>77</v>
      </c>
      <c r="BK177" s="188">
        <f>ROUND(I177*H177,2)</f>
        <v>0</v>
      </c>
      <c r="BL177" s="17" t="s">
        <v>143</v>
      </c>
      <c r="BM177" s="187" t="s">
        <v>232</v>
      </c>
    </row>
    <row r="178" spans="2:65" s="13" customFormat="1" ht="10.199999999999999">
      <c r="B178" s="200"/>
      <c r="C178" s="201"/>
      <c r="D178" s="191" t="s">
        <v>145</v>
      </c>
      <c r="E178" s="202" t="s">
        <v>19</v>
      </c>
      <c r="F178" s="203" t="s">
        <v>202</v>
      </c>
      <c r="G178" s="201"/>
      <c r="H178" s="204">
        <v>176.1</v>
      </c>
      <c r="I178" s="205"/>
      <c r="J178" s="201"/>
      <c r="K178" s="201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145</v>
      </c>
      <c r="AU178" s="210" t="s">
        <v>79</v>
      </c>
      <c r="AV178" s="13" t="s">
        <v>79</v>
      </c>
      <c r="AW178" s="13" t="s">
        <v>31</v>
      </c>
      <c r="AX178" s="13" t="s">
        <v>69</v>
      </c>
      <c r="AY178" s="210" t="s">
        <v>119</v>
      </c>
    </row>
    <row r="179" spans="2:65" s="14" customFormat="1" ht="10.199999999999999">
      <c r="B179" s="211"/>
      <c r="C179" s="212"/>
      <c r="D179" s="191" t="s">
        <v>145</v>
      </c>
      <c r="E179" s="213" t="s">
        <v>19</v>
      </c>
      <c r="F179" s="214" t="s">
        <v>148</v>
      </c>
      <c r="G179" s="212"/>
      <c r="H179" s="215">
        <v>176.1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145</v>
      </c>
      <c r="AU179" s="221" t="s">
        <v>79</v>
      </c>
      <c r="AV179" s="14" t="s">
        <v>127</v>
      </c>
      <c r="AW179" s="14" t="s">
        <v>31</v>
      </c>
      <c r="AX179" s="14" t="s">
        <v>77</v>
      </c>
      <c r="AY179" s="221" t="s">
        <v>119</v>
      </c>
    </row>
    <row r="180" spans="2:65" s="1" customFormat="1" ht="24" customHeight="1">
      <c r="B180" s="34"/>
      <c r="C180" s="222" t="s">
        <v>233</v>
      </c>
      <c r="D180" s="222" t="s">
        <v>163</v>
      </c>
      <c r="E180" s="223" t="s">
        <v>234</v>
      </c>
      <c r="F180" s="224" t="s">
        <v>235</v>
      </c>
      <c r="G180" s="225" t="s">
        <v>142</v>
      </c>
      <c r="H180" s="226">
        <v>202.51499999999999</v>
      </c>
      <c r="I180" s="227"/>
      <c r="J180" s="228">
        <f>ROUND(I180*H180,2)</f>
        <v>0</v>
      </c>
      <c r="K180" s="224" t="s">
        <v>126</v>
      </c>
      <c r="L180" s="229"/>
      <c r="M180" s="230" t="s">
        <v>19</v>
      </c>
      <c r="N180" s="231" t="s">
        <v>40</v>
      </c>
      <c r="O180" s="63"/>
      <c r="P180" s="185">
        <f>O180*H180</f>
        <v>0</v>
      </c>
      <c r="Q180" s="185">
        <v>2.5000000000000001E-3</v>
      </c>
      <c r="R180" s="185">
        <f>Q180*H180</f>
        <v>0.5062875</v>
      </c>
      <c r="S180" s="185">
        <v>0</v>
      </c>
      <c r="T180" s="186">
        <f>S180*H180</f>
        <v>0</v>
      </c>
      <c r="AR180" s="187" t="s">
        <v>166</v>
      </c>
      <c r="AT180" s="187" t="s">
        <v>163</v>
      </c>
      <c r="AU180" s="187" t="s">
        <v>79</v>
      </c>
      <c r="AY180" s="17" t="s">
        <v>119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17" t="s">
        <v>77</v>
      </c>
      <c r="BK180" s="188">
        <f>ROUND(I180*H180,2)</f>
        <v>0</v>
      </c>
      <c r="BL180" s="17" t="s">
        <v>143</v>
      </c>
      <c r="BM180" s="187" t="s">
        <v>236</v>
      </c>
    </row>
    <row r="181" spans="2:65" s="13" customFormat="1" ht="10.199999999999999">
      <c r="B181" s="200"/>
      <c r="C181" s="201"/>
      <c r="D181" s="191" t="s">
        <v>145</v>
      </c>
      <c r="E181" s="202" t="s">
        <v>19</v>
      </c>
      <c r="F181" s="203" t="s">
        <v>237</v>
      </c>
      <c r="G181" s="201"/>
      <c r="H181" s="204">
        <v>202.51499999999999</v>
      </c>
      <c r="I181" s="205"/>
      <c r="J181" s="201"/>
      <c r="K181" s="201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145</v>
      </c>
      <c r="AU181" s="210" t="s">
        <v>79</v>
      </c>
      <c r="AV181" s="13" t="s">
        <v>79</v>
      </c>
      <c r="AW181" s="13" t="s">
        <v>31</v>
      </c>
      <c r="AX181" s="13" t="s">
        <v>69</v>
      </c>
      <c r="AY181" s="210" t="s">
        <v>119</v>
      </c>
    </row>
    <row r="182" spans="2:65" s="14" customFormat="1" ht="10.199999999999999">
      <c r="B182" s="211"/>
      <c r="C182" s="212"/>
      <c r="D182" s="191" t="s">
        <v>145</v>
      </c>
      <c r="E182" s="213" t="s">
        <v>19</v>
      </c>
      <c r="F182" s="214" t="s">
        <v>148</v>
      </c>
      <c r="G182" s="212"/>
      <c r="H182" s="215">
        <v>202.51499999999999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145</v>
      </c>
      <c r="AU182" s="221" t="s">
        <v>79</v>
      </c>
      <c r="AV182" s="14" t="s">
        <v>127</v>
      </c>
      <c r="AW182" s="14" t="s">
        <v>31</v>
      </c>
      <c r="AX182" s="14" t="s">
        <v>77</v>
      </c>
      <c r="AY182" s="221" t="s">
        <v>119</v>
      </c>
    </row>
    <row r="183" spans="2:65" s="1" customFormat="1" ht="16.5" customHeight="1">
      <c r="B183" s="34"/>
      <c r="C183" s="176" t="s">
        <v>238</v>
      </c>
      <c r="D183" s="176" t="s">
        <v>122</v>
      </c>
      <c r="E183" s="177" t="s">
        <v>239</v>
      </c>
      <c r="F183" s="178" t="s">
        <v>240</v>
      </c>
      <c r="G183" s="179" t="s">
        <v>194</v>
      </c>
      <c r="H183" s="232"/>
      <c r="I183" s="181"/>
      <c r="J183" s="182">
        <f>ROUND(I183*H183,2)</f>
        <v>0</v>
      </c>
      <c r="K183" s="178" t="s">
        <v>126</v>
      </c>
      <c r="L183" s="38"/>
      <c r="M183" s="183" t="s">
        <v>19</v>
      </c>
      <c r="N183" s="184" t="s">
        <v>40</v>
      </c>
      <c r="O183" s="63"/>
      <c r="P183" s="185">
        <f>O183*H183</f>
        <v>0</v>
      </c>
      <c r="Q183" s="185">
        <v>0</v>
      </c>
      <c r="R183" s="185">
        <f>Q183*H183</f>
        <v>0</v>
      </c>
      <c r="S183" s="185">
        <v>0</v>
      </c>
      <c r="T183" s="186">
        <f>S183*H183</f>
        <v>0</v>
      </c>
      <c r="AR183" s="187" t="s">
        <v>143</v>
      </c>
      <c r="AT183" s="187" t="s">
        <v>122</v>
      </c>
      <c r="AU183" s="187" t="s">
        <v>79</v>
      </c>
      <c r="AY183" s="17" t="s">
        <v>119</v>
      </c>
      <c r="BE183" s="188">
        <f>IF(N183="základní",J183,0)</f>
        <v>0</v>
      </c>
      <c r="BF183" s="188">
        <f>IF(N183="snížená",J183,0)</f>
        <v>0</v>
      </c>
      <c r="BG183" s="188">
        <f>IF(N183="zákl. přenesená",J183,0)</f>
        <v>0</v>
      </c>
      <c r="BH183" s="188">
        <f>IF(N183="sníž. přenesená",J183,0)</f>
        <v>0</v>
      </c>
      <c r="BI183" s="188">
        <f>IF(N183="nulová",J183,0)</f>
        <v>0</v>
      </c>
      <c r="BJ183" s="17" t="s">
        <v>77</v>
      </c>
      <c r="BK183" s="188">
        <f>ROUND(I183*H183,2)</f>
        <v>0</v>
      </c>
      <c r="BL183" s="17" t="s">
        <v>143</v>
      </c>
      <c r="BM183" s="187" t="s">
        <v>241</v>
      </c>
    </row>
    <row r="184" spans="2:65" s="11" customFormat="1" ht="22.8" customHeight="1">
      <c r="B184" s="160"/>
      <c r="C184" s="161"/>
      <c r="D184" s="162" t="s">
        <v>68</v>
      </c>
      <c r="E184" s="174" t="s">
        <v>242</v>
      </c>
      <c r="F184" s="174" t="s">
        <v>243</v>
      </c>
      <c r="G184" s="161"/>
      <c r="H184" s="161"/>
      <c r="I184" s="164"/>
      <c r="J184" s="175">
        <f>BK184</f>
        <v>0</v>
      </c>
      <c r="K184" s="161"/>
      <c r="L184" s="166"/>
      <c r="M184" s="167"/>
      <c r="N184" s="168"/>
      <c r="O184" s="168"/>
      <c r="P184" s="169">
        <f>P185</f>
        <v>0</v>
      </c>
      <c r="Q184" s="168"/>
      <c r="R184" s="169">
        <f>R185</f>
        <v>0</v>
      </c>
      <c r="S184" s="168"/>
      <c r="T184" s="170">
        <f>T185</f>
        <v>0</v>
      </c>
      <c r="AR184" s="171" t="s">
        <v>79</v>
      </c>
      <c r="AT184" s="172" t="s">
        <v>68</v>
      </c>
      <c r="AU184" s="172" t="s">
        <v>77</v>
      </c>
      <c r="AY184" s="171" t="s">
        <v>119</v>
      </c>
      <c r="BK184" s="173">
        <f>BK185</f>
        <v>0</v>
      </c>
    </row>
    <row r="185" spans="2:65" s="1" customFormat="1" ht="24" customHeight="1">
      <c r="B185" s="34"/>
      <c r="C185" s="176" t="s">
        <v>244</v>
      </c>
      <c r="D185" s="176" t="s">
        <v>122</v>
      </c>
      <c r="E185" s="177" t="s">
        <v>245</v>
      </c>
      <c r="F185" s="178" t="s">
        <v>246</v>
      </c>
      <c r="G185" s="179" t="s">
        <v>247</v>
      </c>
      <c r="H185" s="180">
        <v>1</v>
      </c>
      <c r="I185" s="181"/>
      <c r="J185" s="182">
        <f>ROUND(I185*H185,2)</f>
        <v>0</v>
      </c>
      <c r="K185" s="178" t="s">
        <v>19</v>
      </c>
      <c r="L185" s="38"/>
      <c r="M185" s="183" t="s">
        <v>19</v>
      </c>
      <c r="N185" s="184" t="s">
        <v>40</v>
      </c>
      <c r="O185" s="63"/>
      <c r="P185" s="185">
        <f>O185*H185</f>
        <v>0</v>
      </c>
      <c r="Q185" s="185">
        <v>0</v>
      </c>
      <c r="R185" s="185">
        <f>Q185*H185</f>
        <v>0</v>
      </c>
      <c r="S185" s="185">
        <v>0</v>
      </c>
      <c r="T185" s="186">
        <f>S185*H185</f>
        <v>0</v>
      </c>
      <c r="AR185" s="187" t="s">
        <v>143</v>
      </c>
      <c r="AT185" s="187" t="s">
        <v>122</v>
      </c>
      <c r="AU185" s="187" t="s">
        <v>79</v>
      </c>
      <c r="AY185" s="17" t="s">
        <v>119</v>
      </c>
      <c r="BE185" s="188">
        <f>IF(N185="základní",J185,0)</f>
        <v>0</v>
      </c>
      <c r="BF185" s="188">
        <f>IF(N185="snížená",J185,0)</f>
        <v>0</v>
      </c>
      <c r="BG185" s="188">
        <f>IF(N185="zákl. přenesená",J185,0)</f>
        <v>0</v>
      </c>
      <c r="BH185" s="188">
        <f>IF(N185="sníž. přenesená",J185,0)</f>
        <v>0</v>
      </c>
      <c r="BI185" s="188">
        <f>IF(N185="nulová",J185,0)</f>
        <v>0</v>
      </c>
      <c r="BJ185" s="17" t="s">
        <v>77</v>
      </c>
      <c r="BK185" s="188">
        <f>ROUND(I185*H185,2)</f>
        <v>0</v>
      </c>
      <c r="BL185" s="17" t="s">
        <v>143</v>
      </c>
      <c r="BM185" s="187" t="s">
        <v>248</v>
      </c>
    </row>
    <row r="186" spans="2:65" s="11" customFormat="1" ht="22.8" customHeight="1">
      <c r="B186" s="160"/>
      <c r="C186" s="161"/>
      <c r="D186" s="162" t="s">
        <v>68</v>
      </c>
      <c r="E186" s="174" t="s">
        <v>249</v>
      </c>
      <c r="F186" s="174" t="s">
        <v>250</v>
      </c>
      <c r="G186" s="161"/>
      <c r="H186" s="161"/>
      <c r="I186" s="164"/>
      <c r="J186" s="175">
        <f>BK186</f>
        <v>0</v>
      </c>
      <c r="K186" s="161"/>
      <c r="L186" s="166"/>
      <c r="M186" s="167"/>
      <c r="N186" s="168"/>
      <c r="O186" s="168"/>
      <c r="P186" s="169">
        <f>SUM(P187:P195)</f>
        <v>0</v>
      </c>
      <c r="Q186" s="168"/>
      <c r="R186" s="169">
        <f>SUM(R187:R195)</f>
        <v>0</v>
      </c>
      <c r="S186" s="168"/>
      <c r="T186" s="170">
        <f>SUM(T187:T195)</f>
        <v>0</v>
      </c>
      <c r="AR186" s="171" t="s">
        <v>79</v>
      </c>
      <c r="AT186" s="172" t="s">
        <v>68</v>
      </c>
      <c r="AU186" s="172" t="s">
        <v>77</v>
      </c>
      <c r="AY186" s="171" t="s">
        <v>119</v>
      </c>
      <c r="BK186" s="173">
        <f>SUM(BK187:BK195)</f>
        <v>0</v>
      </c>
    </row>
    <row r="187" spans="2:65" s="1" customFormat="1" ht="16.5" customHeight="1">
      <c r="B187" s="34"/>
      <c r="C187" s="176" t="s">
        <v>7</v>
      </c>
      <c r="D187" s="176" t="s">
        <v>122</v>
      </c>
      <c r="E187" s="177" t="s">
        <v>251</v>
      </c>
      <c r="F187" s="178" t="s">
        <v>252</v>
      </c>
      <c r="G187" s="179" t="s">
        <v>253</v>
      </c>
      <c r="H187" s="180">
        <v>16</v>
      </c>
      <c r="I187" s="181"/>
      <c r="J187" s="182">
        <f>ROUND(I187*H187,2)</f>
        <v>0</v>
      </c>
      <c r="K187" s="178" t="s">
        <v>126</v>
      </c>
      <c r="L187" s="38"/>
      <c r="M187" s="183" t="s">
        <v>19</v>
      </c>
      <c r="N187" s="184" t="s">
        <v>40</v>
      </c>
      <c r="O187" s="63"/>
      <c r="P187" s="185">
        <f>O187*H187</f>
        <v>0</v>
      </c>
      <c r="Q187" s="185">
        <v>0</v>
      </c>
      <c r="R187" s="185">
        <f>Q187*H187</f>
        <v>0</v>
      </c>
      <c r="S187" s="185">
        <v>0</v>
      </c>
      <c r="T187" s="186">
        <f>S187*H187</f>
        <v>0</v>
      </c>
      <c r="AR187" s="187" t="s">
        <v>143</v>
      </c>
      <c r="AT187" s="187" t="s">
        <v>122</v>
      </c>
      <c r="AU187" s="187" t="s">
        <v>79</v>
      </c>
      <c r="AY187" s="17" t="s">
        <v>119</v>
      </c>
      <c r="BE187" s="188">
        <f>IF(N187="základní",J187,0)</f>
        <v>0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17" t="s">
        <v>77</v>
      </c>
      <c r="BK187" s="188">
        <f>ROUND(I187*H187,2)</f>
        <v>0</v>
      </c>
      <c r="BL187" s="17" t="s">
        <v>143</v>
      </c>
      <c r="BM187" s="187" t="s">
        <v>254</v>
      </c>
    </row>
    <row r="188" spans="2:65" s="12" customFormat="1" ht="10.199999999999999">
      <c r="B188" s="189"/>
      <c r="C188" s="190"/>
      <c r="D188" s="191" t="s">
        <v>145</v>
      </c>
      <c r="E188" s="192" t="s">
        <v>19</v>
      </c>
      <c r="F188" s="193" t="s">
        <v>255</v>
      </c>
      <c r="G188" s="190"/>
      <c r="H188" s="192" t="s">
        <v>19</v>
      </c>
      <c r="I188" s="194"/>
      <c r="J188" s="190"/>
      <c r="K188" s="190"/>
      <c r="L188" s="195"/>
      <c r="M188" s="196"/>
      <c r="N188" s="197"/>
      <c r="O188" s="197"/>
      <c r="P188" s="197"/>
      <c r="Q188" s="197"/>
      <c r="R188" s="197"/>
      <c r="S188" s="197"/>
      <c r="T188" s="198"/>
      <c r="AT188" s="199" t="s">
        <v>145</v>
      </c>
      <c r="AU188" s="199" t="s">
        <v>79</v>
      </c>
      <c r="AV188" s="12" t="s">
        <v>77</v>
      </c>
      <c r="AW188" s="12" t="s">
        <v>31</v>
      </c>
      <c r="AX188" s="12" t="s">
        <v>69</v>
      </c>
      <c r="AY188" s="199" t="s">
        <v>119</v>
      </c>
    </row>
    <row r="189" spans="2:65" s="12" customFormat="1" ht="10.199999999999999">
      <c r="B189" s="189"/>
      <c r="C189" s="190"/>
      <c r="D189" s="191" t="s">
        <v>145</v>
      </c>
      <c r="E189" s="192" t="s">
        <v>19</v>
      </c>
      <c r="F189" s="193" t="s">
        <v>256</v>
      </c>
      <c r="G189" s="190"/>
      <c r="H189" s="192" t="s">
        <v>19</v>
      </c>
      <c r="I189" s="194"/>
      <c r="J189" s="190"/>
      <c r="K189" s="190"/>
      <c r="L189" s="195"/>
      <c r="M189" s="196"/>
      <c r="N189" s="197"/>
      <c r="O189" s="197"/>
      <c r="P189" s="197"/>
      <c r="Q189" s="197"/>
      <c r="R189" s="197"/>
      <c r="S189" s="197"/>
      <c r="T189" s="198"/>
      <c r="AT189" s="199" t="s">
        <v>145</v>
      </c>
      <c r="AU189" s="199" t="s">
        <v>79</v>
      </c>
      <c r="AV189" s="12" t="s">
        <v>77</v>
      </c>
      <c r="AW189" s="12" t="s">
        <v>31</v>
      </c>
      <c r="AX189" s="12" t="s">
        <v>69</v>
      </c>
      <c r="AY189" s="199" t="s">
        <v>119</v>
      </c>
    </row>
    <row r="190" spans="2:65" s="13" customFormat="1" ht="10.199999999999999">
      <c r="B190" s="200"/>
      <c r="C190" s="201"/>
      <c r="D190" s="191" t="s">
        <v>145</v>
      </c>
      <c r="E190" s="202" t="s">
        <v>19</v>
      </c>
      <c r="F190" s="203" t="s">
        <v>257</v>
      </c>
      <c r="G190" s="201"/>
      <c r="H190" s="204">
        <v>16</v>
      </c>
      <c r="I190" s="205"/>
      <c r="J190" s="201"/>
      <c r="K190" s="201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145</v>
      </c>
      <c r="AU190" s="210" t="s">
        <v>79</v>
      </c>
      <c r="AV190" s="13" t="s">
        <v>79</v>
      </c>
      <c r="AW190" s="13" t="s">
        <v>31</v>
      </c>
      <c r="AX190" s="13" t="s">
        <v>69</v>
      </c>
      <c r="AY190" s="210" t="s">
        <v>119</v>
      </c>
    </row>
    <row r="191" spans="2:65" s="14" customFormat="1" ht="10.199999999999999">
      <c r="B191" s="211"/>
      <c r="C191" s="212"/>
      <c r="D191" s="191" t="s">
        <v>145</v>
      </c>
      <c r="E191" s="213" t="s">
        <v>19</v>
      </c>
      <c r="F191" s="214" t="s">
        <v>148</v>
      </c>
      <c r="G191" s="212"/>
      <c r="H191" s="215">
        <v>16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145</v>
      </c>
      <c r="AU191" s="221" t="s">
        <v>79</v>
      </c>
      <c r="AV191" s="14" t="s">
        <v>127</v>
      </c>
      <c r="AW191" s="14" t="s">
        <v>31</v>
      </c>
      <c r="AX191" s="14" t="s">
        <v>77</v>
      </c>
      <c r="AY191" s="221" t="s">
        <v>119</v>
      </c>
    </row>
    <row r="192" spans="2:65" s="1" customFormat="1" ht="16.5" customHeight="1">
      <c r="B192" s="34"/>
      <c r="C192" s="222" t="s">
        <v>258</v>
      </c>
      <c r="D192" s="222" t="s">
        <v>163</v>
      </c>
      <c r="E192" s="223" t="s">
        <v>259</v>
      </c>
      <c r="F192" s="224" t="s">
        <v>260</v>
      </c>
      <c r="G192" s="225" t="s">
        <v>247</v>
      </c>
      <c r="H192" s="226">
        <v>16</v>
      </c>
      <c r="I192" s="227"/>
      <c r="J192" s="228">
        <f>ROUND(I192*H192,2)</f>
        <v>0</v>
      </c>
      <c r="K192" s="224" t="s">
        <v>19</v>
      </c>
      <c r="L192" s="229"/>
      <c r="M192" s="230" t="s">
        <v>19</v>
      </c>
      <c r="N192" s="231" t="s">
        <v>40</v>
      </c>
      <c r="O192" s="63"/>
      <c r="P192" s="185">
        <f>O192*H192</f>
        <v>0</v>
      </c>
      <c r="Q192" s="185">
        <v>0</v>
      </c>
      <c r="R192" s="185">
        <f>Q192*H192</f>
        <v>0</v>
      </c>
      <c r="S192" s="185">
        <v>0</v>
      </c>
      <c r="T192" s="186">
        <f>S192*H192</f>
        <v>0</v>
      </c>
      <c r="AR192" s="187" t="s">
        <v>166</v>
      </c>
      <c r="AT192" s="187" t="s">
        <v>163</v>
      </c>
      <c r="AU192" s="187" t="s">
        <v>79</v>
      </c>
      <c r="AY192" s="17" t="s">
        <v>119</v>
      </c>
      <c r="BE192" s="188">
        <f>IF(N192="základní",J192,0)</f>
        <v>0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17" t="s">
        <v>77</v>
      </c>
      <c r="BK192" s="188">
        <f>ROUND(I192*H192,2)</f>
        <v>0</v>
      </c>
      <c r="BL192" s="17" t="s">
        <v>143</v>
      </c>
      <c r="BM192" s="187" t="s">
        <v>261</v>
      </c>
    </row>
    <row r="193" spans="2:65" s="13" customFormat="1" ht="10.199999999999999">
      <c r="B193" s="200"/>
      <c r="C193" s="201"/>
      <c r="D193" s="191" t="s">
        <v>145</v>
      </c>
      <c r="E193" s="202" t="s">
        <v>19</v>
      </c>
      <c r="F193" s="203" t="s">
        <v>257</v>
      </c>
      <c r="G193" s="201"/>
      <c r="H193" s="204">
        <v>16</v>
      </c>
      <c r="I193" s="205"/>
      <c r="J193" s="201"/>
      <c r="K193" s="201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145</v>
      </c>
      <c r="AU193" s="210" t="s">
        <v>79</v>
      </c>
      <c r="AV193" s="13" t="s">
        <v>79</v>
      </c>
      <c r="AW193" s="13" t="s">
        <v>31</v>
      </c>
      <c r="AX193" s="13" t="s">
        <v>69</v>
      </c>
      <c r="AY193" s="210" t="s">
        <v>119</v>
      </c>
    </row>
    <row r="194" spans="2:65" s="14" customFormat="1" ht="10.199999999999999">
      <c r="B194" s="211"/>
      <c r="C194" s="212"/>
      <c r="D194" s="191" t="s">
        <v>145</v>
      </c>
      <c r="E194" s="213" t="s">
        <v>19</v>
      </c>
      <c r="F194" s="214" t="s">
        <v>148</v>
      </c>
      <c r="G194" s="212"/>
      <c r="H194" s="215">
        <v>16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145</v>
      </c>
      <c r="AU194" s="221" t="s">
        <v>79</v>
      </c>
      <c r="AV194" s="14" t="s">
        <v>127</v>
      </c>
      <c r="AW194" s="14" t="s">
        <v>31</v>
      </c>
      <c r="AX194" s="14" t="s">
        <v>77</v>
      </c>
      <c r="AY194" s="221" t="s">
        <v>119</v>
      </c>
    </row>
    <row r="195" spans="2:65" s="1" customFormat="1" ht="16.5" customHeight="1">
      <c r="B195" s="34"/>
      <c r="C195" s="176" t="s">
        <v>262</v>
      </c>
      <c r="D195" s="176" t="s">
        <v>122</v>
      </c>
      <c r="E195" s="177" t="s">
        <v>263</v>
      </c>
      <c r="F195" s="178" t="s">
        <v>264</v>
      </c>
      <c r="G195" s="179" t="s">
        <v>194</v>
      </c>
      <c r="H195" s="232"/>
      <c r="I195" s="181"/>
      <c r="J195" s="182">
        <f>ROUND(I195*H195,2)</f>
        <v>0</v>
      </c>
      <c r="K195" s="178" t="s">
        <v>126</v>
      </c>
      <c r="L195" s="38"/>
      <c r="M195" s="183" t="s">
        <v>19</v>
      </c>
      <c r="N195" s="184" t="s">
        <v>40</v>
      </c>
      <c r="O195" s="63"/>
      <c r="P195" s="185">
        <f>O195*H195</f>
        <v>0</v>
      </c>
      <c r="Q195" s="185">
        <v>0</v>
      </c>
      <c r="R195" s="185">
        <f>Q195*H195</f>
        <v>0</v>
      </c>
      <c r="S195" s="185">
        <v>0</v>
      </c>
      <c r="T195" s="186">
        <f>S195*H195</f>
        <v>0</v>
      </c>
      <c r="AR195" s="187" t="s">
        <v>143</v>
      </c>
      <c r="AT195" s="187" t="s">
        <v>122</v>
      </c>
      <c r="AU195" s="187" t="s">
        <v>79</v>
      </c>
      <c r="AY195" s="17" t="s">
        <v>119</v>
      </c>
      <c r="BE195" s="188">
        <f>IF(N195="základní",J195,0)</f>
        <v>0</v>
      </c>
      <c r="BF195" s="188">
        <f>IF(N195="snížená",J195,0)</f>
        <v>0</v>
      </c>
      <c r="BG195" s="188">
        <f>IF(N195="zákl. přenesená",J195,0)</f>
        <v>0</v>
      </c>
      <c r="BH195" s="188">
        <f>IF(N195="sníž. přenesená",J195,0)</f>
        <v>0</v>
      </c>
      <c r="BI195" s="188">
        <f>IF(N195="nulová",J195,0)</f>
        <v>0</v>
      </c>
      <c r="BJ195" s="17" t="s">
        <v>77</v>
      </c>
      <c r="BK195" s="188">
        <f>ROUND(I195*H195,2)</f>
        <v>0</v>
      </c>
      <c r="BL195" s="17" t="s">
        <v>143</v>
      </c>
      <c r="BM195" s="187" t="s">
        <v>265</v>
      </c>
    </row>
    <row r="196" spans="2:65" s="11" customFormat="1" ht="22.8" customHeight="1">
      <c r="B196" s="160"/>
      <c r="C196" s="161"/>
      <c r="D196" s="162" t="s">
        <v>68</v>
      </c>
      <c r="E196" s="174" t="s">
        <v>266</v>
      </c>
      <c r="F196" s="174" t="s">
        <v>267</v>
      </c>
      <c r="G196" s="161"/>
      <c r="H196" s="161"/>
      <c r="I196" s="164"/>
      <c r="J196" s="175">
        <f>BK196</f>
        <v>0</v>
      </c>
      <c r="K196" s="161"/>
      <c r="L196" s="166"/>
      <c r="M196" s="167"/>
      <c r="N196" s="168"/>
      <c r="O196" s="168"/>
      <c r="P196" s="169">
        <f>SUM(P197:P231)</f>
        <v>0</v>
      </c>
      <c r="Q196" s="168"/>
      <c r="R196" s="169">
        <f>SUM(R197:R231)</f>
        <v>5.8097054000000004</v>
      </c>
      <c r="S196" s="168"/>
      <c r="T196" s="170">
        <f>SUM(T197:T231)</f>
        <v>7.6872780000000001</v>
      </c>
      <c r="AR196" s="171" t="s">
        <v>79</v>
      </c>
      <c r="AT196" s="172" t="s">
        <v>68</v>
      </c>
      <c r="AU196" s="172" t="s">
        <v>77</v>
      </c>
      <c r="AY196" s="171" t="s">
        <v>119</v>
      </c>
      <c r="BK196" s="173">
        <f>SUM(BK197:BK231)</f>
        <v>0</v>
      </c>
    </row>
    <row r="197" spans="2:65" s="1" customFormat="1" ht="16.5" customHeight="1">
      <c r="B197" s="34"/>
      <c r="C197" s="176" t="s">
        <v>268</v>
      </c>
      <c r="D197" s="176" t="s">
        <v>122</v>
      </c>
      <c r="E197" s="177" t="s">
        <v>269</v>
      </c>
      <c r="F197" s="178" t="s">
        <v>270</v>
      </c>
      <c r="G197" s="179" t="s">
        <v>142</v>
      </c>
      <c r="H197" s="180">
        <v>76.5</v>
      </c>
      <c r="I197" s="181"/>
      <c r="J197" s="182">
        <f>ROUND(I197*H197,2)</f>
        <v>0</v>
      </c>
      <c r="K197" s="178" t="s">
        <v>126</v>
      </c>
      <c r="L197" s="38"/>
      <c r="M197" s="183" t="s">
        <v>19</v>
      </c>
      <c r="N197" s="184" t="s">
        <v>40</v>
      </c>
      <c r="O197" s="63"/>
      <c r="P197" s="185">
        <f>O197*H197</f>
        <v>0</v>
      </c>
      <c r="Q197" s="185">
        <v>0</v>
      </c>
      <c r="R197" s="185">
        <f>Q197*H197</f>
        <v>0</v>
      </c>
      <c r="S197" s="185">
        <v>0</v>
      </c>
      <c r="T197" s="186">
        <f>S197*H197</f>
        <v>0</v>
      </c>
      <c r="AR197" s="187" t="s">
        <v>143</v>
      </c>
      <c r="AT197" s="187" t="s">
        <v>122</v>
      </c>
      <c r="AU197" s="187" t="s">
        <v>79</v>
      </c>
      <c r="AY197" s="17" t="s">
        <v>119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7" t="s">
        <v>77</v>
      </c>
      <c r="BK197" s="188">
        <f>ROUND(I197*H197,2)</f>
        <v>0</v>
      </c>
      <c r="BL197" s="17" t="s">
        <v>143</v>
      </c>
      <c r="BM197" s="187" t="s">
        <v>271</v>
      </c>
    </row>
    <row r="198" spans="2:65" s="13" customFormat="1" ht="10.199999999999999">
      <c r="B198" s="200"/>
      <c r="C198" s="201"/>
      <c r="D198" s="191" t="s">
        <v>145</v>
      </c>
      <c r="E198" s="202" t="s">
        <v>19</v>
      </c>
      <c r="F198" s="203" t="s">
        <v>272</v>
      </c>
      <c r="G198" s="201"/>
      <c r="H198" s="204">
        <v>76.5</v>
      </c>
      <c r="I198" s="205"/>
      <c r="J198" s="201"/>
      <c r="K198" s="201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145</v>
      </c>
      <c r="AU198" s="210" t="s">
        <v>79</v>
      </c>
      <c r="AV198" s="13" t="s">
        <v>79</v>
      </c>
      <c r="AW198" s="13" t="s">
        <v>31</v>
      </c>
      <c r="AX198" s="13" t="s">
        <v>69</v>
      </c>
      <c r="AY198" s="210" t="s">
        <v>119</v>
      </c>
    </row>
    <row r="199" spans="2:65" s="14" customFormat="1" ht="10.199999999999999">
      <c r="B199" s="211"/>
      <c r="C199" s="212"/>
      <c r="D199" s="191" t="s">
        <v>145</v>
      </c>
      <c r="E199" s="213" t="s">
        <v>19</v>
      </c>
      <c r="F199" s="214" t="s">
        <v>148</v>
      </c>
      <c r="G199" s="212"/>
      <c r="H199" s="215">
        <v>76.5</v>
      </c>
      <c r="I199" s="216"/>
      <c r="J199" s="212"/>
      <c r="K199" s="212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145</v>
      </c>
      <c r="AU199" s="221" t="s">
        <v>79</v>
      </c>
      <c r="AV199" s="14" t="s">
        <v>127</v>
      </c>
      <c r="AW199" s="14" t="s">
        <v>31</v>
      </c>
      <c r="AX199" s="14" t="s">
        <v>77</v>
      </c>
      <c r="AY199" s="221" t="s">
        <v>119</v>
      </c>
    </row>
    <row r="200" spans="2:65" s="1" customFormat="1" ht="16.5" customHeight="1">
      <c r="B200" s="34"/>
      <c r="C200" s="222" t="s">
        <v>273</v>
      </c>
      <c r="D200" s="222" t="s">
        <v>163</v>
      </c>
      <c r="E200" s="223" t="s">
        <v>274</v>
      </c>
      <c r="F200" s="224" t="s">
        <v>275</v>
      </c>
      <c r="G200" s="225" t="s">
        <v>276</v>
      </c>
      <c r="H200" s="226">
        <v>2.5249999999999999</v>
      </c>
      <c r="I200" s="227"/>
      <c r="J200" s="228">
        <f>ROUND(I200*H200,2)</f>
        <v>0</v>
      </c>
      <c r="K200" s="224" t="s">
        <v>126</v>
      </c>
      <c r="L200" s="229"/>
      <c r="M200" s="230" t="s">
        <v>19</v>
      </c>
      <c r="N200" s="231" t="s">
        <v>40</v>
      </c>
      <c r="O200" s="63"/>
      <c r="P200" s="185">
        <f>O200*H200</f>
        <v>0</v>
      </c>
      <c r="Q200" s="185">
        <v>0.55000000000000004</v>
      </c>
      <c r="R200" s="185">
        <f>Q200*H200</f>
        <v>1.3887500000000002</v>
      </c>
      <c r="S200" s="185">
        <v>0</v>
      </c>
      <c r="T200" s="186">
        <f>S200*H200</f>
        <v>0</v>
      </c>
      <c r="AR200" s="187" t="s">
        <v>166</v>
      </c>
      <c r="AT200" s="187" t="s">
        <v>163</v>
      </c>
      <c r="AU200" s="187" t="s">
        <v>79</v>
      </c>
      <c r="AY200" s="17" t="s">
        <v>119</v>
      </c>
      <c r="BE200" s="188">
        <f>IF(N200="základní",J200,0)</f>
        <v>0</v>
      </c>
      <c r="BF200" s="188">
        <f>IF(N200="snížená",J200,0)</f>
        <v>0</v>
      </c>
      <c r="BG200" s="188">
        <f>IF(N200="zákl. přenesená",J200,0)</f>
        <v>0</v>
      </c>
      <c r="BH200" s="188">
        <f>IF(N200="sníž. přenesená",J200,0)</f>
        <v>0</v>
      </c>
      <c r="BI200" s="188">
        <f>IF(N200="nulová",J200,0)</f>
        <v>0</v>
      </c>
      <c r="BJ200" s="17" t="s">
        <v>77</v>
      </c>
      <c r="BK200" s="188">
        <f>ROUND(I200*H200,2)</f>
        <v>0</v>
      </c>
      <c r="BL200" s="17" t="s">
        <v>143</v>
      </c>
      <c r="BM200" s="187" t="s">
        <v>277</v>
      </c>
    </row>
    <row r="201" spans="2:65" s="13" customFormat="1" ht="10.199999999999999">
      <c r="B201" s="200"/>
      <c r="C201" s="201"/>
      <c r="D201" s="191" t="s">
        <v>145</v>
      </c>
      <c r="E201" s="202" t="s">
        <v>19</v>
      </c>
      <c r="F201" s="203" t="s">
        <v>278</v>
      </c>
      <c r="G201" s="201"/>
      <c r="H201" s="204">
        <v>2.5249999999999999</v>
      </c>
      <c r="I201" s="205"/>
      <c r="J201" s="201"/>
      <c r="K201" s="201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145</v>
      </c>
      <c r="AU201" s="210" t="s">
        <v>79</v>
      </c>
      <c r="AV201" s="13" t="s">
        <v>79</v>
      </c>
      <c r="AW201" s="13" t="s">
        <v>31</v>
      </c>
      <c r="AX201" s="13" t="s">
        <v>69</v>
      </c>
      <c r="AY201" s="210" t="s">
        <v>119</v>
      </c>
    </row>
    <row r="202" spans="2:65" s="14" customFormat="1" ht="10.199999999999999">
      <c r="B202" s="211"/>
      <c r="C202" s="212"/>
      <c r="D202" s="191" t="s">
        <v>145</v>
      </c>
      <c r="E202" s="213" t="s">
        <v>19</v>
      </c>
      <c r="F202" s="214" t="s">
        <v>148</v>
      </c>
      <c r="G202" s="212"/>
      <c r="H202" s="215">
        <v>2.5249999999999999</v>
      </c>
      <c r="I202" s="216"/>
      <c r="J202" s="212"/>
      <c r="K202" s="212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145</v>
      </c>
      <c r="AU202" s="221" t="s">
        <v>79</v>
      </c>
      <c r="AV202" s="14" t="s">
        <v>127</v>
      </c>
      <c r="AW202" s="14" t="s">
        <v>31</v>
      </c>
      <c r="AX202" s="14" t="s">
        <v>77</v>
      </c>
      <c r="AY202" s="221" t="s">
        <v>119</v>
      </c>
    </row>
    <row r="203" spans="2:65" s="1" customFormat="1" ht="16.5" customHeight="1">
      <c r="B203" s="34"/>
      <c r="C203" s="176" t="s">
        <v>279</v>
      </c>
      <c r="D203" s="176" t="s">
        <v>122</v>
      </c>
      <c r="E203" s="177" t="s">
        <v>280</v>
      </c>
      <c r="F203" s="178" t="s">
        <v>281</v>
      </c>
      <c r="G203" s="179" t="s">
        <v>282</v>
      </c>
      <c r="H203" s="180">
        <v>225</v>
      </c>
      <c r="I203" s="181"/>
      <c r="J203" s="182">
        <f>ROUND(I203*H203,2)</f>
        <v>0</v>
      </c>
      <c r="K203" s="178" t="s">
        <v>126</v>
      </c>
      <c r="L203" s="38"/>
      <c r="M203" s="183" t="s">
        <v>19</v>
      </c>
      <c r="N203" s="184" t="s">
        <v>40</v>
      </c>
      <c r="O203" s="63"/>
      <c r="P203" s="185">
        <f>O203*H203</f>
        <v>0</v>
      </c>
      <c r="Q203" s="185">
        <v>0</v>
      </c>
      <c r="R203" s="185">
        <f>Q203*H203</f>
        <v>0</v>
      </c>
      <c r="S203" s="185">
        <v>0</v>
      </c>
      <c r="T203" s="186">
        <f>S203*H203</f>
        <v>0</v>
      </c>
      <c r="AR203" s="187" t="s">
        <v>143</v>
      </c>
      <c r="AT203" s="187" t="s">
        <v>122</v>
      </c>
      <c r="AU203" s="187" t="s">
        <v>79</v>
      </c>
      <c r="AY203" s="17" t="s">
        <v>119</v>
      </c>
      <c r="BE203" s="188">
        <f>IF(N203="základní",J203,0)</f>
        <v>0</v>
      </c>
      <c r="BF203" s="188">
        <f>IF(N203="snížená",J203,0)</f>
        <v>0</v>
      </c>
      <c r="BG203" s="188">
        <f>IF(N203="zákl. přenesená",J203,0)</f>
        <v>0</v>
      </c>
      <c r="BH203" s="188">
        <f>IF(N203="sníž. přenesená",J203,0)</f>
        <v>0</v>
      </c>
      <c r="BI203" s="188">
        <f>IF(N203="nulová",J203,0)</f>
        <v>0</v>
      </c>
      <c r="BJ203" s="17" t="s">
        <v>77</v>
      </c>
      <c r="BK203" s="188">
        <f>ROUND(I203*H203,2)</f>
        <v>0</v>
      </c>
      <c r="BL203" s="17" t="s">
        <v>143</v>
      </c>
      <c r="BM203" s="187" t="s">
        <v>283</v>
      </c>
    </row>
    <row r="204" spans="2:65" s="13" customFormat="1" ht="10.199999999999999">
      <c r="B204" s="200"/>
      <c r="C204" s="201"/>
      <c r="D204" s="191" t="s">
        <v>145</v>
      </c>
      <c r="E204" s="202" t="s">
        <v>19</v>
      </c>
      <c r="F204" s="203" t="s">
        <v>284</v>
      </c>
      <c r="G204" s="201"/>
      <c r="H204" s="204">
        <v>225</v>
      </c>
      <c r="I204" s="205"/>
      <c r="J204" s="201"/>
      <c r="K204" s="201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145</v>
      </c>
      <c r="AU204" s="210" t="s">
        <v>79</v>
      </c>
      <c r="AV204" s="13" t="s">
        <v>79</v>
      </c>
      <c r="AW204" s="13" t="s">
        <v>31</v>
      </c>
      <c r="AX204" s="13" t="s">
        <v>69</v>
      </c>
      <c r="AY204" s="210" t="s">
        <v>119</v>
      </c>
    </row>
    <row r="205" spans="2:65" s="14" customFormat="1" ht="10.199999999999999">
      <c r="B205" s="211"/>
      <c r="C205" s="212"/>
      <c r="D205" s="191" t="s">
        <v>145</v>
      </c>
      <c r="E205" s="213" t="s">
        <v>19</v>
      </c>
      <c r="F205" s="214" t="s">
        <v>148</v>
      </c>
      <c r="G205" s="212"/>
      <c r="H205" s="215">
        <v>225</v>
      </c>
      <c r="I205" s="216"/>
      <c r="J205" s="212"/>
      <c r="K205" s="212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145</v>
      </c>
      <c r="AU205" s="221" t="s">
        <v>79</v>
      </c>
      <c r="AV205" s="14" t="s">
        <v>127</v>
      </c>
      <c r="AW205" s="14" t="s">
        <v>31</v>
      </c>
      <c r="AX205" s="14" t="s">
        <v>77</v>
      </c>
      <c r="AY205" s="221" t="s">
        <v>119</v>
      </c>
    </row>
    <row r="206" spans="2:65" s="1" customFormat="1" ht="16.5" customHeight="1">
      <c r="B206" s="34"/>
      <c r="C206" s="222" t="s">
        <v>285</v>
      </c>
      <c r="D206" s="222" t="s">
        <v>163</v>
      </c>
      <c r="E206" s="223" t="s">
        <v>286</v>
      </c>
      <c r="F206" s="224" t="s">
        <v>287</v>
      </c>
      <c r="G206" s="225" t="s">
        <v>276</v>
      </c>
      <c r="H206" s="226">
        <v>1.35</v>
      </c>
      <c r="I206" s="227"/>
      <c r="J206" s="228">
        <f>ROUND(I206*H206,2)</f>
        <v>0</v>
      </c>
      <c r="K206" s="224" t="s">
        <v>126</v>
      </c>
      <c r="L206" s="229"/>
      <c r="M206" s="230" t="s">
        <v>19</v>
      </c>
      <c r="N206" s="231" t="s">
        <v>40</v>
      </c>
      <c r="O206" s="63"/>
      <c r="P206" s="185">
        <f>O206*H206</f>
        <v>0</v>
      </c>
      <c r="Q206" s="185">
        <v>0.55000000000000004</v>
      </c>
      <c r="R206" s="185">
        <f>Q206*H206</f>
        <v>0.74250000000000016</v>
      </c>
      <c r="S206" s="185">
        <v>0</v>
      </c>
      <c r="T206" s="186">
        <f>S206*H206</f>
        <v>0</v>
      </c>
      <c r="AR206" s="187" t="s">
        <v>166</v>
      </c>
      <c r="AT206" s="187" t="s">
        <v>163</v>
      </c>
      <c r="AU206" s="187" t="s">
        <v>79</v>
      </c>
      <c r="AY206" s="17" t="s">
        <v>119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17" t="s">
        <v>77</v>
      </c>
      <c r="BK206" s="188">
        <f>ROUND(I206*H206,2)</f>
        <v>0</v>
      </c>
      <c r="BL206" s="17" t="s">
        <v>143</v>
      </c>
      <c r="BM206" s="187" t="s">
        <v>288</v>
      </c>
    </row>
    <row r="207" spans="2:65" s="13" customFormat="1" ht="10.199999999999999">
      <c r="B207" s="200"/>
      <c r="C207" s="201"/>
      <c r="D207" s="191" t="s">
        <v>145</v>
      </c>
      <c r="E207" s="202" t="s">
        <v>19</v>
      </c>
      <c r="F207" s="203" t="s">
        <v>289</v>
      </c>
      <c r="G207" s="201"/>
      <c r="H207" s="204">
        <v>1.35</v>
      </c>
      <c r="I207" s="205"/>
      <c r="J207" s="201"/>
      <c r="K207" s="201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145</v>
      </c>
      <c r="AU207" s="210" t="s">
        <v>79</v>
      </c>
      <c r="AV207" s="13" t="s">
        <v>79</v>
      </c>
      <c r="AW207" s="13" t="s">
        <v>31</v>
      </c>
      <c r="AX207" s="13" t="s">
        <v>69</v>
      </c>
      <c r="AY207" s="210" t="s">
        <v>119</v>
      </c>
    </row>
    <row r="208" spans="2:65" s="14" customFormat="1" ht="10.199999999999999">
      <c r="B208" s="211"/>
      <c r="C208" s="212"/>
      <c r="D208" s="191" t="s">
        <v>145</v>
      </c>
      <c r="E208" s="213" t="s">
        <v>19</v>
      </c>
      <c r="F208" s="214" t="s">
        <v>148</v>
      </c>
      <c r="G208" s="212"/>
      <c r="H208" s="215">
        <v>1.35</v>
      </c>
      <c r="I208" s="216"/>
      <c r="J208" s="212"/>
      <c r="K208" s="212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145</v>
      </c>
      <c r="AU208" s="221" t="s">
        <v>79</v>
      </c>
      <c r="AV208" s="14" t="s">
        <v>127</v>
      </c>
      <c r="AW208" s="14" t="s">
        <v>31</v>
      </c>
      <c r="AX208" s="14" t="s">
        <v>77</v>
      </c>
      <c r="AY208" s="221" t="s">
        <v>119</v>
      </c>
    </row>
    <row r="209" spans="2:65" s="1" customFormat="1" ht="16.5" customHeight="1">
      <c r="B209" s="34"/>
      <c r="C209" s="176" t="s">
        <v>290</v>
      </c>
      <c r="D209" s="176" t="s">
        <v>122</v>
      </c>
      <c r="E209" s="177" t="s">
        <v>291</v>
      </c>
      <c r="F209" s="178" t="s">
        <v>292</v>
      </c>
      <c r="G209" s="179" t="s">
        <v>142</v>
      </c>
      <c r="H209" s="180">
        <v>199.74</v>
      </c>
      <c r="I209" s="181"/>
      <c r="J209" s="182">
        <f>ROUND(I209*H209,2)</f>
        <v>0</v>
      </c>
      <c r="K209" s="178" t="s">
        <v>19</v>
      </c>
      <c r="L209" s="38"/>
      <c r="M209" s="183" t="s">
        <v>19</v>
      </c>
      <c r="N209" s="184" t="s">
        <v>40</v>
      </c>
      <c r="O209" s="63"/>
      <c r="P209" s="185">
        <f>O209*H209</f>
        <v>0</v>
      </c>
      <c r="Q209" s="185">
        <v>1.6209999999999999E-2</v>
      </c>
      <c r="R209" s="185">
        <f>Q209*H209</f>
        <v>3.2377853999999999</v>
      </c>
      <c r="S209" s="185">
        <v>0</v>
      </c>
      <c r="T209" s="186">
        <f>S209*H209</f>
        <v>0</v>
      </c>
      <c r="AR209" s="187" t="s">
        <v>143</v>
      </c>
      <c r="AT209" s="187" t="s">
        <v>122</v>
      </c>
      <c r="AU209" s="187" t="s">
        <v>79</v>
      </c>
      <c r="AY209" s="17" t="s">
        <v>119</v>
      </c>
      <c r="BE209" s="188">
        <f>IF(N209="základní",J209,0)</f>
        <v>0</v>
      </c>
      <c r="BF209" s="188">
        <f>IF(N209="snížená",J209,0)</f>
        <v>0</v>
      </c>
      <c r="BG209" s="188">
        <f>IF(N209="zákl. přenesená",J209,0)</f>
        <v>0</v>
      </c>
      <c r="BH209" s="188">
        <f>IF(N209="sníž. přenesená",J209,0)</f>
        <v>0</v>
      </c>
      <c r="BI209" s="188">
        <f>IF(N209="nulová",J209,0)</f>
        <v>0</v>
      </c>
      <c r="BJ209" s="17" t="s">
        <v>77</v>
      </c>
      <c r="BK209" s="188">
        <f>ROUND(I209*H209,2)</f>
        <v>0</v>
      </c>
      <c r="BL209" s="17" t="s">
        <v>143</v>
      </c>
      <c r="BM209" s="187" t="s">
        <v>293</v>
      </c>
    </row>
    <row r="210" spans="2:65" s="13" customFormat="1" ht="10.199999999999999">
      <c r="B210" s="200"/>
      <c r="C210" s="201"/>
      <c r="D210" s="191" t="s">
        <v>145</v>
      </c>
      <c r="E210" s="202" t="s">
        <v>19</v>
      </c>
      <c r="F210" s="203" t="s">
        <v>294</v>
      </c>
      <c r="G210" s="201"/>
      <c r="H210" s="204">
        <v>203.1</v>
      </c>
      <c r="I210" s="205"/>
      <c r="J210" s="201"/>
      <c r="K210" s="201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145</v>
      </c>
      <c r="AU210" s="210" t="s">
        <v>79</v>
      </c>
      <c r="AV210" s="13" t="s">
        <v>79</v>
      </c>
      <c r="AW210" s="13" t="s">
        <v>31</v>
      </c>
      <c r="AX210" s="13" t="s">
        <v>69</v>
      </c>
      <c r="AY210" s="210" t="s">
        <v>119</v>
      </c>
    </row>
    <row r="211" spans="2:65" s="13" customFormat="1" ht="10.199999999999999">
      <c r="B211" s="200"/>
      <c r="C211" s="201"/>
      <c r="D211" s="191" t="s">
        <v>145</v>
      </c>
      <c r="E211" s="202" t="s">
        <v>19</v>
      </c>
      <c r="F211" s="203" t="s">
        <v>295</v>
      </c>
      <c r="G211" s="201"/>
      <c r="H211" s="204">
        <v>6.84</v>
      </c>
      <c r="I211" s="205"/>
      <c r="J211" s="201"/>
      <c r="K211" s="201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145</v>
      </c>
      <c r="AU211" s="210" t="s">
        <v>79</v>
      </c>
      <c r="AV211" s="13" t="s">
        <v>79</v>
      </c>
      <c r="AW211" s="13" t="s">
        <v>31</v>
      </c>
      <c r="AX211" s="13" t="s">
        <v>69</v>
      </c>
      <c r="AY211" s="210" t="s">
        <v>119</v>
      </c>
    </row>
    <row r="212" spans="2:65" s="13" customFormat="1" ht="10.199999999999999">
      <c r="B212" s="200"/>
      <c r="C212" s="201"/>
      <c r="D212" s="191" t="s">
        <v>145</v>
      </c>
      <c r="E212" s="202" t="s">
        <v>19</v>
      </c>
      <c r="F212" s="203" t="s">
        <v>182</v>
      </c>
      <c r="G212" s="201"/>
      <c r="H212" s="204">
        <v>-10.199999999999999</v>
      </c>
      <c r="I212" s="205"/>
      <c r="J212" s="201"/>
      <c r="K212" s="201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145</v>
      </c>
      <c r="AU212" s="210" t="s">
        <v>79</v>
      </c>
      <c r="AV212" s="13" t="s">
        <v>79</v>
      </c>
      <c r="AW212" s="13" t="s">
        <v>31</v>
      </c>
      <c r="AX212" s="13" t="s">
        <v>69</v>
      </c>
      <c r="AY212" s="210" t="s">
        <v>119</v>
      </c>
    </row>
    <row r="213" spans="2:65" s="14" customFormat="1" ht="10.199999999999999">
      <c r="B213" s="211"/>
      <c r="C213" s="212"/>
      <c r="D213" s="191" t="s">
        <v>145</v>
      </c>
      <c r="E213" s="213" t="s">
        <v>19</v>
      </c>
      <c r="F213" s="214" t="s">
        <v>148</v>
      </c>
      <c r="G213" s="212"/>
      <c r="H213" s="215">
        <v>199.74</v>
      </c>
      <c r="I213" s="216"/>
      <c r="J213" s="212"/>
      <c r="K213" s="212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145</v>
      </c>
      <c r="AU213" s="221" t="s">
        <v>79</v>
      </c>
      <c r="AV213" s="14" t="s">
        <v>127</v>
      </c>
      <c r="AW213" s="14" t="s">
        <v>31</v>
      </c>
      <c r="AX213" s="14" t="s">
        <v>77</v>
      </c>
      <c r="AY213" s="221" t="s">
        <v>119</v>
      </c>
    </row>
    <row r="214" spans="2:65" s="1" customFormat="1" ht="16.5" customHeight="1">
      <c r="B214" s="34"/>
      <c r="C214" s="176" t="s">
        <v>296</v>
      </c>
      <c r="D214" s="176" t="s">
        <v>122</v>
      </c>
      <c r="E214" s="177" t="s">
        <v>297</v>
      </c>
      <c r="F214" s="178" t="s">
        <v>298</v>
      </c>
      <c r="G214" s="179" t="s">
        <v>142</v>
      </c>
      <c r="H214" s="180">
        <v>96.9</v>
      </c>
      <c r="I214" s="181"/>
      <c r="J214" s="182">
        <f>ROUND(I214*H214,2)</f>
        <v>0</v>
      </c>
      <c r="K214" s="178" t="s">
        <v>126</v>
      </c>
      <c r="L214" s="38"/>
      <c r="M214" s="183" t="s">
        <v>19</v>
      </c>
      <c r="N214" s="184" t="s">
        <v>40</v>
      </c>
      <c r="O214" s="63"/>
      <c r="P214" s="185">
        <f>O214*H214</f>
        <v>0</v>
      </c>
      <c r="Q214" s="185">
        <v>0</v>
      </c>
      <c r="R214" s="185">
        <f>Q214*H214</f>
        <v>0</v>
      </c>
      <c r="S214" s="185">
        <v>1.4999999999999999E-2</v>
      </c>
      <c r="T214" s="186">
        <f>S214*H214</f>
        <v>1.4535</v>
      </c>
      <c r="AR214" s="187" t="s">
        <v>143</v>
      </c>
      <c r="AT214" s="187" t="s">
        <v>122</v>
      </c>
      <c r="AU214" s="187" t="s">
        <v>79</v>
      </c>
      <c r="AY214" s="17" t="s">
        <v>119</v>
      </c>
      <c r="BE214" s="188">
        <f>IF(N214="základní",J214,0)</f>
        <v>0</v>
      </c>
      <c r="BF214" s="188">
        <f>IF(N214="snížená",J214,0)</f>
        <v>0</v>
      </c>
      <c r="BG214" s="188">
        <f>IF(N214="zákl. přenesená",J214,0)</f>
        <v>0</v>
      </c>
      <c r="BH214" s="188">
        <f>IF(N214="sníž. přenesená",J214,0)</f>
        <v>0</v>
      </c>
      <c r="BI214" s="188">
        <f>IF(N214="nulová",J214,0)</f>
        <v>0</v>
      </c>
      <c r="BJ214" s="17" t="s">
        <v>77</v>
      </c>
      <c r="BK214" s="188">
        <f>ROUND(I214*H214,2)</f>
        <v>0</v>
      </c>
      <c r="BL214" s="17" t="s">
        <v>143</v>
      </c>
      <c r="BM214" s="187" t="s">
        <v>299</v>
      </c>
    </row>
    <row r="215" spans="2:65" s="13" customFormat="1" ht="10.199999999999999">
      <c r="B215" s="200"/>
      <c r="C215" s="201"/>
      <c r="D215" s="191" t="s">
        <v>145</v>
      </c>
      <c r="E215" s="202" t="s">
        <v>19</v>
      </c>
      <c r="F215" s="203" t="s">
        <v>300</v>
      </c>
      <c r="G215" s="201"/>
      <c r="H215" s="204">
        <v>96.9</v>
      </c>
      <c r="I215" s="205"/>
      <c r="J215" s="201"/>
      <c r="K215" s="201"/>
      <c r="L215" s="206"/>
      <c r="M215" s="207"/>
      <c r="N215" s="208"/>
      <c r="O215" s="208"/>
      <c r="P215" s="208"/>
      <c r="Q215" s="208"/>
      <c r="R215" s="208"/>
      <c r="S215" s="208"/>
      <c r="T215" s="209"/>
      <c r="AT215" s="210" t="s">
        <v>145</v>
      </c>
      <c r="AU215" s="210" t="s">
        <v>79</v>
      </c>
      <c r="AV215" s="13" t="s">
        <v>79</v>
      </c>
      <c r="AW215" s="13" t="s">
        <v>31</v>
      </c>
      <c r="AX215" s="13" t="s">
        <v>69</v>
      </c>
      <c r="AY215" s="210" t="s">
        <v>119</v>
      </c>
    </row>
    <row r="216" spans="2:65" s="14" customFormat="1" ht="10.199999999999999">
      <c r="B216" s="211"/>
      <c r="C216" s="212"/>
      <c r="D216" s="191" t="s">
        <v>145</v>
      </c>
      <c r="E216" s="213" t="s">
        <v>19</v>
      </c>
      <c r="F216" s="214" t="s">
        <v>148</v>
      </c>
      <c r="G216" s="212"/>
      <c r="H216" s="215">
        <v>96.9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145</v>
      </c>
      <c r="AU216" s="221" t="s">
        <v>79</v>
      </c>
      <c r="AV216" s="14" t="s">
        <v>127</v>
      </c>
      <c r="AW216" s="14" t="s">
        <v>31</v>
      </c>
      <c r="AX216" s="14" t="s">
        <v>77</v>
      </c>
      <c r="AY216" s="221" t="s">
        <v>119</v>
      </c>
    </row>
    <row r="217" spans="2:65" s="1" customFormat="1" ht="16.5" customHeight="1">
      <c r="B217" s="34"/>
      <c r="C217" s="176" t="s">
        <v>301</v>
      </c>
      <c r="D217" s="176" t="s">
        <v>122</v>
      </c>
      <c r="E217" s="177" t="s">
        <v>302</v>
      </c>
      <c r="F217" s="178" t="s">
        <v>303</v>
      </c>
      <c r="G217" s="179" t="s">
        <v>142</v>
      </c>
      <c r="H217" s="180">
        <v>186.88800000000001</v>
      </c>
      <c r="I217" s="181"/>
      <c r="J217" s="182">
        <f>ROUND(I217*H217,2)</f>
        <v>0</v>
      </c>
      <c r="K217" s="178" t="s">
        <v>126</v>
      </c>
      <c r="L217" s="38"/>
      <c r="M217" s="183" t="s">
        <v>19</v>
      </c>
      <c r="N217" s="184" t="s">
        <v>40</v>
      </c>
      <c r="O217" s="63"/>
      <c r="P217" s="185">
        <f>O217*H217</f>
        <v>0</v>
      </c>
      <c r="Q217" s="185">
        <v>0</v>
      </c>
      <c r="R217" s="185">
        <f>Q217*H217</f>
        <v>0</v>
      </c>
      <c r="S217" s="185">
        <v>3.1E-2</v>
      </c>
      <c r="T217" s="186">
        <f>S217*H217</f>
        <v>5.7935280000000002</v>
      </c>
      <c r="AR217" s="187" t="s">
        <v>143</v>
      </c>
      <c r="AT217" s="187" t="s">
        <v>122</v>
      </c>
      <c r="AU217" s="187" t="s">
        <v>79</v>
      </c>
      <c r="AY217" s="17" t="s">
        <v>119</v>
      </c>
      <c r="BE217" s="188">
        <f>IF(N217="základní",J217,0)</f>
        <v>0</v>
      </c>
      <c r="BF217" s="188">
        <f>IF(N217="snížená",J217,0)</f>
        <v>0</v>
      </c>
      <c r="BG217" s="188">
        <f>IF(N217="zákl. přenesená",J217,0)</f>
        <v>0</v>
      </c>
      <c r="BH217" s="188">
        <f>IF(N217="sníž. přenesená",J217,0)</f>
        <v>0</v>
      </c>
      <c r="BI217" s="188">
        <f>IF(N217="nulová",J217,0)</f>
        <v>0</v>
      </c>
      <c r="BJ217" s="17" t="s">
        <v>77</v>
      </c>
      <c r="BK217" s="188">
        <f>ROUND(I217*H217,2)</f>
        <v>0</v>
      </c>
      <c r="BL217" s="17" t="s">
        <v>143</v>
      </c>
      <c r="BM217" s="187" t="s">
        <v>304</v>
      </c>
    </row>
    <row r="218" spans="2:65" s="13" customFormat="1" ht="10.199999999999999">
      <c r="B218" s="200"/>
      <c r="C218" s="201"/>
      <c r="D218" s="191" t="s">
        <v>145</v>
      </c>
      <c r="E218" s="202" t="s">
        <v>19</v>
      </c>
      <c r="F218" s="203" t="s">
        <v>305</v>
      </c>
      <c r="G218" s="201"/>
      <c r="H218" s="204">
        <v>186.88800000000001</v>
      </c>
      <c r="I218" s="205"/>
      <c r="J218" s="201"/>
      <c r="K218" s="201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145</v>
      </c>
      <c r="AU218" s="210" t="s">
        <v>79</v>
      </c>
      <c r="AV218" s="13" t="s">
        <v>79</v>
      </c>
      <c r="AW218" s="13" t="s">
        <v>31</v>
      </c>
      <c r="AX218" s="13" t="s">
        <v>69</v>
      </c>
      <c r="AY218" s="210" t="s">
        <v>119</v>
      </c>
    </row>
    <row r="219" spans="2:65" s="14" customFormat="1" ht="10.199999999999999">
      <c r="B219" s="211"/>
      <c r="C219" s="212"/>
      <c r="D219" s="191" t="s">
        <v>145</v>
      </c>
      <c r="E219" s="213" t="s">
        <v>19</v>
      </c>
      <c r="F219" s="214" t="s">
        <v>148</v>
      </c>
      <c r="G219" s="212"/>
      <c r="H219" s="215">
        <v>186.88800000000001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145</v>
      </c>
      <c r="AU219" s="221" t="s">
        <v>79</v>
      </c>
      <c r="AV219" s="14" t="s">
        <v>127</v>
      </c>
      <c r="AW219" s="14" t="s">
        <v>31</v>
      </c>
      <c r="AX219" s="14" t="s">
        <v>77</v>
      </c>
      <c r="AY219" s="221" t="s">
        <v>119</v>
      </c>
    </row>
    <row r="220" spans="2:65" s="1" customFormat="1" ht="16.5" customHeight="1">
      <c r="B220" s="34"/>
      <c r="C220" s="176" t="s">
        <v>306</v>
      </c>
      <c r="D220" s="176" t="s">
        <v>122</v>
      </c>
      <c r="E220" s="177" t="s">
        <v>307</v>
      </c>
      <c r="F220" s="178" t="s">
        <v>308</v>
      </c>
      <c r="G220" s="179" t="s">
        <v>282</v>
      </c>
      <c r="H220" s="180">
        <v>581.13</v>
      </c>
      <c r="I220" s="181"/>
      <c r="J220" s="182">
        <f>ROUND(I220*H220,2)</f>
        <v>0</v>
      </c>
      <c r="K220" s="178" t="s">
        <v>126</v>
      </c>
      <c r="L220" s="38"/>
      <c r="M220" s="183" t="s">
        <v>19</v>
      </c>
      <c r="N220" s="184" t="s">
        <v>40</v>
      </c>
      <c r="O220" s="63"/>
      <c r="P220" s="185">
        <f>O220*H220</f>
        <v>0</v>
      </c>
      <c r="Q220" s="185">
        <v>0</v>
      </c>
      <c r="R220" s="185">
        <f>Q220*H220</f>
        <v>0</v>
      </c>
      <c r="S220" s="185">
        <v>0</v>
      </c>
      <c r="T220" s="186">
        <f>S220*H220</f>
        <v>0</v>
      </c>
      <c r="AR220" s="187" t="s">
        <v>143</v>
      </c>
      <c r="AT220" s="187" t="s">
        <v>122</v>
      </c>
      <c r="AU220" s="187" t="s">
        <v>79</v>
      </c>
      <c r="AY220" s="17" t="s">
        <v>119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7" t="s">
        <v>77</v>
      </c>
      <c r="BK220" s="188">
        <f>ROUND(I220*H220,2)</f>
        <v>0</v>
      </c>
      <c r="BL220" s="17" t="s">
        <v>143</v>
      </c>
      <c r="BM220" s="187" t="s">
        <v>309</v>
      </c>
    </row>
    <row r="221" spans="2:65" s="13" customFormat="1" ht="10.199999999999999">
      <c r="B221" s="200"/>
      <c r="C221" s="201"/>
      <c r="D221" s="191" t="s">
        <v>145</v>
      </c>
      <c r="E221" s="202" t="s">
        <v>19</v>
      </c>
      <c r="F221" s="203" t="s">
        <v>310</v>
      </c>
      <c r="G221" s="201"/>
      <c r="H221" s="204">
        <v>581.13</v>
      </c>
      <c r="I221" s="205"/>
      <c r="J221" s="201"/>
      <c r="K221" s="201"/>
      <c r="L221" s="206"/>
      <c r="M221" s="207"/>
      <c r="N221" s="208"/>
      <c r="O221" s="208"/>
      <c r="P221" s="208"/>
      <c r="Q221" s="208"/>
      <c r="R221" s="208"/>
      <c r="S221" s="208"/>
      <c r="T221" s="209"/>
      <c r="AT221" s="210" t="s">
        <v>145</v>
      </c>
      <c r="AU221" s="210" t="s">
        <v>79</v>
      </c>
      <c r="AV221" s="13" t="s">
        <v>79</v>
      </c>
      <c r="AW221" s="13" t="s">
        <v>31</v>
      </c>
      <c r="AX221" s="13" t="s">
        <v>69</v>
      </c>
      <c r="AY221" s="210" t="s">
        <v>119</v>
      </c>
    </row>
    <row r="222" spans="2:65" s="14" customFormat="1" ht="10.199999999999999">
      <c r="B222" s="211"/>
      <c r="C222" s="212"/>
      <c r="D222" s="191" t="s">
        <v>145</v>
      </c>
      <c r="E222" s="213" t="s">
        <v>19</v>
      </c>
      <c r="F222" s="214" t="s">
        <v>148</v>
      </c>
      <c r="G222" s="212"/>
      <c r="H222" s="215">
        <v>581.13</v>
      </c>
      <c r="I222" s="216"/>
      <c r="J222" s="212"/>
      <c r="K222" s="212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145</v>
      </c>
      <c r="AU222" s="221" t="s">
        <v>79</v>
      </c>
      <c r="AV222" s="14" t="s">
        <v>127</v>
      </c>
      <c r="AW222" s="14" t="s">
        <v>31</v>
      </c>
      <c r="AX222" s="14" t="s">
        <v>77</v>
      </c>
      <c r="AY222" s="221" t="s">
        <v>119</v>
      </c>
    </row>
    <row r="223" spans="2:65" s="1" customFormat="1" ht="16.5" customHeight="1">
      <c r="B223" s="34"/>
      <c r="C223" s="222" t="s">
        <v>166</v>
      </c>
      <c r="D223" s="222" t="s">
        <v>163</v>
      </c>
      <c r="E223" s="223" t="s">
        <v>311</v>
      </c>
      <c r="F223" s="224" t="s">
        <v>312</v>
      </c>
      <c r="G223" s="225" t="s">
        <v>276</v>
      </c>
      <c r="H223" s="226">
        <v>0.79900000000000004</v>
      </c>
      <c r="I223" s="227"/>
      <c r="J223" s="228">
        <f>ROUND(I223*H223,2)</f>
        <v>0</v>
      </c>
      <c r="K223" s="224" t="s">
        <v>126</v>
      </c>
      <c r="L223" s="229"/>
      <c r="M223" s="230" t="s">
        <v>19</v>
      </c>
      <c r="N223" s="231" t="s">
        <v>40</v>
      </c>
      <c r="O223" s="63"/>
      <c r="P223" s="185">
        <f>O223*H223</f>
        <v>0</v>
      </c>
      <c r="Q223" s="185">
        <v>0.55000000000000004</v>
      </c>
      <c r="R223" s="185">
        <f>Q223*H223</f>
        <v>0.43945000000000006</v>
      </c>
      <c r="S223" s="185">
        <v>0</v>
      </c>
      <c r="T223" s="186">
        <f>S223*H223</f>
        <v>0</v>
      </c>
      <c r="AR223" s="187" t="s">
        <v>166</v>
      </c>
      <c r="AT223" s="187" t="s">
        <v>163</v>
      </c>
      <c r="AU223" s="187" t="s">
        <v>79</v>
      </c>
      <c r="AY223" s="17" t="s">
        <v>119</v>
      </c>
      <c r="BE223" s="188">
        <f>IF(N223="základní",J223,0)</f>
        <v>0</v>
      </c>
      <c r="BF223" s="188">
        <f>IF(N223="snížená",J223,0)</f>
        <v>0</v>
      </c>
      <c r="BG223" s="188">
        <f>IF(N223="zákl. přenesená",J223,0)</f>
        <v>0</v>
      </c>
      <c r="BH223" s="188">
        <f>IF(N223="sníž. přenesená",J223,0)</f>
        <v>0</v>
      </c>
      <c r="BI223" s="188">
        <f>IF(N223="nulová",J223,0)</f>
        <v>0</v>
      </c>
      <c r="BJ223" s="17" t="s">
        <v>77</v>
      </c>
      <c r="BK223" s="188">
        <f>ROUND(I223*H223,2)</f>
        <v>0</v>
      </c>
      <c r="BL223" s="17" t="s">
        <v>143</v>
      </c>
      <c r="BM223" s="187" t="s">
        <v>313</v>
      </c>
    </row>
    <row r="224" spans="2:65" s="13" customFormat="1" ht="10.199999999999999">
      <c r="B224" s="200"/>
      <c r="C224" s="201"/>
      <c r="D224" s="191" t="s">
        <v>145</v>
      </c>
      <c r="E224" s="202" t="s">
        <v>19</v>
      </c>
      <c r="F224" s="203" t="s">
        <v>314</v>
      </c>
      <c r="G224" s="201"/>
      <c r="H224" s="204">
        <v>0.72599999999999998</v>
      </c>
      <c r="I224" s="205"/>
      <c r="J224" s="201"/>
      <c r="K224" s="201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145</v>
      </c>
      <c r="AU224" s="210" t="s">
        <v>79</v>
      </c>
      <c r="AV224" s="13" t="s">
        <v>79</v>
      </c>
      <c r="AW224" s="13" t="s">
        <v>31</v>
      </c>
      <c r="AX224" s="13" t="s">
        <v>69</v>
      </c>
      <c r="AY224" s="210" t="s">
        <v>119</v>
      </c>
    </row>
    <row r="225" spans="2:65" s="14" customFormat="1" ht="10.199999999999999">
      <c r="B225" s="211"/>
      <c r="C225" s="212"/>
      <c r="D225" s="191" t="s">
        <v>145</v>
      </c>
      <c r="E225" s="213" t="s">
        <v>19</v>
      </c>
      <c r="F225" s="214" t="s">
        <v>148</v>
      </c>
      <c r="G225" s="212"/>
      <c r="H225" s="215">
        <v>0.72599999999999998</v>
      </c>
      <c r="I225" s="216"/>
      <c r="J225" s="212"/>
      <c r="K225" s="212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145</v>
      </c>
      <c r="AU225" s="221" t="s">
        <v>79</v>
      </c>
      <c r="AV225" s="14" t="s">
        <v>127</v>
      </c>
      <c r="AW225" s="14" t="s">
        <v>31</v>
      </c>
      <c r="AX225" s="14" t="s">
        <v>69</v>
      </c>
      <c r="AY225" s="221" t="s">
        <v>119</v>
      </c>
    </row>
    <row r="226" spans="2:65" s="13" customFormat="1" ht="10.199999999999999">
      <c r="B226" s="200"/>
      <c r="C226" s="201"/>
      <c r="D226" s="191" t="s">
        <v>145</v>
      </c>
      <c r="E226" s="202" t="s">
        <v>19</v>
      </c>
      <c r="F226" s="203" t="s">
        <v>315</v>
      </c>
      <c r="G226" s="201"/>
      <c r="H226" s="204">
        <v>0.79900000000000004</v>
      </c>
      <c r="I226" s="205"/>
      <c r="J226" s="201"/>
      <c r="K226" s="201"/>
      <c r="L226" s="206"/>
      <c r="M226" s="207"/>
      <c r="N226" s="208"/>
      <c r="O226" s="208"/>
      <c r="P226" s="208"/>
      <c r="Q226" s="208"/>
      <c r="R226" s="208"/>
      <c r="S226" s="208"/>
      <c r="T226" s="209"/>
      <c r="AT226" s="210" t="s">
        <v>145</v>
      </c>
      <c r="AU226" s="210" t="s">
        <v>79</v>
      </c>
      <c r="AV226" s="13" t="s">
        <v>79</v>
      </c>
      <c r="AW226" s="13" t="s">
        <v>31</v>
      </c>
      <c r="AX226" s="13" t="s">
        <v>77</v>
      </c>
      <c r="AY226" s="210" t="s">
        <v>119</v>
      </c>
    </row>
    <row r="227" spans="2:65" s="1" customFormat="1" ht="16.5" customHeight="1">
      <c r="B227" s="34"/>
      <c r="C227" s="176" t="s">
        <v>316</v>
      </c>
      <c r="D227" s="176" t="s">
        <v>122</v>
      </c>
      <c r="E227" s="177" t="s">
        <v>317</v>
      </c>
      <c r="F227" s="178" t="s">
        <v>318</v>
      </c>
      <c r="G227" s="179" t="s">
        <v>142</v>
      </c>
      <c r="H227" s="180">
        <v>176.1</v>
      </c>
      <c r="I227" s="181"/>
      <c r="J227" s="182">
        <f>ROUND(I227*H227,2)</f>
        <v>0</v>
      </c>
      <c r="K227" s="178" t="s">
        <v>19</v>
      </c>
      <c r="L227" s="38"/>
      <c r="M227" s="183" t="s">
        <v>19</v>
      </c>
      <c r="N227" s="184" t="s">
        <v>40</v>
      </c>
      <c r="O227" s="63"/>
      <c r="P227" s="185">
        <f>O227*H227</f>
        <v>0</v>
      </c>
      <c r="Q227" s="185">
        <v>0</v>
      </c>
      <c r="R227" s="185">
        <f>Q227*H227</f>
        <v>0</v>
      </c>
      <c r="S227" s="185">
        <v>2.5000000000000001E-3</v>
      </c>
      <c r="T227" s="186">
        <f>S227*H227</f>
        <v>0.44024999999999997</v>
      </c>
      <c r="AR227" s="187" t="s">
        <v>143</v>
      </c>
      <c r="AT227" s="187" t="s">
        <v>122</v>
      </c>
      <c r="AU227" s="187" t="s">
        <v>79</v>
      </c>
      <c r="AY227" s="17" t="s">
        <v>119</v>
      </c>
      <c r="BE227" s="188">
        <f>IF(N227="základní",J227,0)</f>
        <v>0</v>
      </c>
      <c r="BF227" s="188">
        <f>IF(N227="snížená",J227,0)</f>
        <v>0</v>
      </c>
      <c r="BG227" s="188">
        <f>IF(N227="zákl. přenesená",J227,0)</f>
        <v>0</v>
      </c>
      <c r="BH227" s="188">
        <f>IF(N227="sníž. přenesená",J227,0)</f>
        <v>0</v>
      </c>
      <c r="BI227" s="188">
        <f>IF(N227="nulová",J227,0)</f>
        <v>0</v>
      </c>
      <c r="BJ227" s="17" t="s">
        <v>77</v>
      </c>
      <c r="BK227" s="188">
        <f>ROUND(I227*H227,2)</f>
        <v>0</v>
      </c>
      <c r="BL227" s="17" t="s">
        <v>143</v>
      </c>
      <c r="BM227" s="187" t="s">
        <v>319</v>
      </c>
    </row>
    <row r="228" spans="2:65" s="13" customFormat="1" ht="10.199999999999999">
      <c r="B228" s="200"/>
      <c r="C228" s="201"/>
      <c r="D228" s="191" t="s">
        <v>145</v>
      </c>
      <c r="E228" s="202" t="s">
        <v>19</v>
      </c>
      <c r="F228" s="203" t="s">
        <v>202</v>
      </c>
      <c r="G228" s="201"/>
      <c r="H228" s="204">
        <v>176.1</v>
      </c>
      <c r="I228" s="205"/>
      <c r="J228" s="201"/>
      <c r="K228" s="201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145</v>
      </c>
      <c r="AU228" s="210" t="s">
        <v>79</v>
      </c>
      <c r="AV228" s="13" t="s">
        <v>79</v>
      </c>
      <c r="AW228" s="13" t="s">
        <v>31</v>
      </c>
      <c r="AX228" s="13" t="s">
        <v>69</v>
      </c>
      <c r="AY228" s="210" t="s">
        <v>119</v>
      </c>
    </row>
    <row r="229" spans="2:65" s="14" customFormat="1" ht="10.199999999999999">
      <c r="B229" s="211"/>
      <c r="C229" s="212"/>
      <c r="D229" s="191" t="s">
        <v>145</v>
      </c>
      <c r="E229" s="213" t="s">
        <v>19</v>
      </c>
      <c r="F229" s="214" t="s">
        <v>148</v>
      </c>
      <c r="G229" s="212"/>
      <c r="H229" s="215">
        <v>176.1</v>
      </c>
      <c r="I229" s="216"/>
      <c r="J229" s="212"/>
      <c r="K229" s="212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145</v>
      </c>
      <c r="AU229" s="221" t="s">
        <v>79</v>
      </c>
      <c r="AV229" s="14" t="s">
        <v>127</v>
      </c>
      <c r="AW229" s="14" t="s">
        <v>31</v>
      </c>
      <c r="AX229" s="14" t="s">
        <v>77</v>
      </c>
      <c r="AY229" s="221" t="s">
        <v>119</v>
      </c>
    </row>
    <row r="230" spans="2:65" s="1" customFormat="1" ht="36" customHeight="1">
      <c r="B230" s="34"/>
      <c r="C230" s="176" t="s">
        <v>320</v>
      </c>
      <c r="D230" s="176" t="s">
        <v>122</v>
      </c>
      <c r="E230" s="177" t="s">
        <v>321</v>
      </c>
      <c r="F230" s="178" t="s">
        <v>322</v>
      </c>
      <c r="G230" s="179" t="s">
        <v>247</v>
      </c>
      <c r="H230" s="180">
        <v>1</v>
      </c>
      <c r="I230" s="181"/>
      <c r="J230" s="182">
        <f>ROUND(I230*H230,2)</f>
        <v>0</v>
      </c>
      <c r="K230" s="178" t="s">
        <v>19</v>
      </c>
      <c r="L230" s="38"/>
      <c r="M230" s="183" t="s">
        <v>19</v>
      </c>
      <c r="N230" s="184" t="s">
        <v>40</v>
      </c>
      <c r="O230" s="63"/>
      <c r="P230" s="185">
        <f>O230*H230</f>
        <v>0</v>
      </c>
      <c r="Q230" s="185">
        <v>1.2199999999999999E-3</v>
      </c>
      <c r="R230" s="185">
        <f>Q230*H230</f>
        <v>1.2199999999999999E-3</v>
      </c>
      <c r="S230" s="185">
        <v>0</v>
      </c>
      <c r="T230" s="186">
        <f>S230*H230</f>
        <v>0</v>
      </c>
      <c r="AR230" s="187" t="s">
        <v>143</v>
      </c>
      <c r="AT230" s="187" t="s">
        <v>122</v>
      </c>
      <c r="AU230" s="187" t="s">
        <v>79</v>
      </c>
      <c r="AY230" s="17" t="s">
        <v>119</v>
      </c>
      <c r="BE230" s="188">
        <f>IF(N230="základní",J230,0)</f>
        <v>0</v>
      </c>
      <c r="BF230" s="188">
        <f>IF(N230="snížená",J230,0)</f>
        <v>0</v>
      </c>
      <c r="BG230" s="188">
        <f>IF(N230="zákl. přenesená",J230,0)</f>
        <v>0</v>
      </c>
      <c r="BH230" s="188">
        <f>IF(N230="sníž. přenesená",J230,0)</f>
        <v>0</v>
      </c>
      <c r="BI230" s="188">
        <f>IF(N230="nulová",J230,0)</f>
        <v>0</v>
      </c>
      <c r="BJ230" s="17" t="s">
        <v>77</v>
      </c>
      <c r="BK230" s="188">
        <f>ROUND(I230*H230,2)</f>
        <v>0</v>
      </c>
      <c r="BL230" s="17" t="s">
        <v>143</v>
      </c>
      <c r="BM230" s="187" t="s">
        <v>323</v>
      </c>
    </row>
    <row r="231" spans="2:65" s="1" customFormat="1" ht="16.5" customHeight="1">
      <c r="B231" s="34"/>
      <c r="C231" s="176" t="s">
        <v>324</v>
      </c>
      <c r="D231" s="176" t="s">
        <v>122</v>
      </c>
      <c r="E231" s="177" t="s">
        <v>325</v>
      </c>
      <c r="F231" s="178" t="s">
        <v>326</v>
      </c>
      <c r="G231" s="179" t="s">
        <v>194</v>
      </c>
      <c r="H231" s="232"/>
      <c r="I231" s="181"/>
      <c r="J231" s="182">
        <f>ROUND(I231*H231,2)</f>
        <v>0</v>
      </c>
      <c r="K231" s="178" t="s">
        <v>126</v>
      </c>
      <c r="L231" s="38"/>
      <c r="M231" s="183" t="s">
        <v>19</v>
      </c>
      <c r="N231" s="184" t="s">
        <v>40</v>
      </c>
      <c r="O231" s="63"/>
      <c r="P231" s="185">
        <f>O231*H231</f>
        <v>0</v>
      </c>
      <c r="Q231" s="185">
        <v>0</v>
      </c>
      <c r="R231" s="185">
        <f>Q231*H231</f>
        <v>0</v>
      </c>
      <c r="S231" s="185">
        <v>0</v>
      </c>
      <c r="T231" s="186">
        <f>S231*H231</f>
        <v>0</v>
      </c>
      <c r="AR231" s="187" t="s">
        <v>143</v>
      </c>
      <c r="AT231" s="187" t="s">
        <v>122</v>
      </c>
      <c r="AU231" s="187" t="s">
        <v>79</v>
      </c>
      <c r="AY231" s="17" t="s">
        <v>119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17" t="s">
        <v>77</v>
      </c>
      <c r="BK231" s="188">
        <f>ROUND(I231*H231,2)</f>
        <v>0</v>
      </c>
      <c r="BL231" s="17" t="s">
        <v>143</v>
      </c>
      <c r="BM231" s="187" t="s">
        <v>327</v>
      </c>
    </row>
    <row r="232" spans="2:65" s="11" customFormat="1" ht="22.8" customHeight="1">
      <c r="B232" s="160"/>
      <c r="C232" s="161"/>
      <c r="D232" s="162" t="s">
        <v>68</v>
      </c>
      <c r="E232" s="174" t="s">
        <v>328</v>
      </c>
      <c r="F232" s="174" t="s">
        <v>329</v>
      </c>
      <c r="G232" s="161"/>
      <c r="H232" s="161"/>
      <c r="I232" s="164"/>
      <c r="J232" s="175">
        <f>BK232</f>
        <v>0</v>
      </c>
      <c r="K232" s="161"/>
      <c r="L232" s="166"/>
      <c r="M232" s="167"/>
      <c r="N232" s="168"/>
      <c r="O232" s="168"/>
      <c r="P232" s="169">
        <f>SUM(P233:P256)</f>
        <v>0</v>
      </c>
      <c r="Q232" s="168"/>
      <c r="R232" s="169">
        <f>SUM(R233:R256)</f>
        <v>1.1532655000000001</v>
      </c>
      <c r="S232" s="168"/>
      <c r="T232" s="170">
        <f>SUM(T233:T256)</f>
        <v>1.5188625</v>
      </c>
      <c r="AR232" s="171" t="s">
        <v>79</v>
      </c>
      <c r="AT232" s="172" t="s">
        <v>68</v>
      </c>
      <c r="AU232" s="172" t="s">
        <v>77</v>
      </c>
      <c r="AY232" s="171" t="s">
        <v>119</v>
      </c>
      <c r="BK232" s="173">
        <f>SUM(BK233:BK256)</f>
        <v>0</v>
      </c>
    </row>
    <row r="233" spans="2:65" s="1" customFormat="1" ht="16.5" customHeight="1">
      <c r="B233" s="34"/>
      <c r="C233" s="176" t="s">
        <v>330</v>
      </c>
      <c r="D233" s="176" t="s">
        <v>122</v>
      </c>
      <c r="E233" s="177" t="s">
        <v>331</v>
      </c>
      <c r="F233" s="178" t="s">
        <v>332</v>
      </c>
      <c r="G233" s="179" t="s">
        <v>142</v>
      </c>
      <c r="H233" s="180">
        <v>88.05</v>
      </c>
      <c r="I233" s="181"/>
      <c r="J233" s="182">
        <f>ROUND(I233*H233,2)</f>
        <v>0</v>
      </c>
      <c r="K233" s="178" t="s">
        <v>126</v>
      </c>
      <c r="L233" s="38"/>
      <c r="M233" s="183" t="s">
        <v>19</v>
      </c>
      <c r="N233" s="184" t="s">
        <v>40</v>
      </c>
      <c r="O233" s="63"/>
      <c r="P233" s="185">
        <f>O233*H233</f>
        <v>0</v>
      </c>
      <c r="Q233" s="185">
        <v>1.261E-2</v>
      </c>
      <c r="R233" s="185">
        <f>Q233*H233</f>
        <v>1.1103105</v>
      </c>
      <c r="S233" s="185">
        <v>0</v>
      </c>
      <c r="T233" s="186">
        <f>S233*H233</f>
        <v>0</v>
      </c>
      <c r="AR233" s="187" t="s">
        <v>143</v>
      </c>
      <c r="AT233" s="187" t="s">
        <v>122</v>
      </c>
      <c r="AU233" s="187" t="s">
        <v>79</v>
      </c>
      <c r="AY233" s="17" t="s">
        <v>119</v>
      </c>
      <c r="BE233" s="188">
        <f>IF(N233="základní",J233,0)</f>
        <v>0</v>
      </c>
      <c r="BF233" s="188">
        <f>IF(N233="snížená",J233,0)</f>
        <v>0</v>
      </c>
      <c r="BG233" s="188">
        <f>IF(N233="zákl. přenesená",J233,0)</f>
        <v>0</v>
      </c>
      <c r="BH233" s="188">
        <f>IF(N233="sníž. přenesená",J233,0)</f>
        <v>0</v>
      </c>
      <c r="BI233" s="188">
        <f>IF(N233="nulová",J233,0)</f>
        <v>0</v>
      </c>
      <c r="BJ233" s="17" t="s">
        <v>77</v>
      </c>
      <c r="BK233" s="188">
        <f>ROUND(I233*H233,2)</f>
        <v>0</v>
      </c>
      <c r="BL233" s="17" t="s">
        <v>143</v>
      </c>
      <c r="BM233" s="187" t="s">
        <v>333</v>
      </c>
    </row>
    <row r="234" spans="2:65" s="13" customFormat="1" ht="10.199999999999999">
      <c r="B234" s="200"/>
      <c r="C234" s="201"/>
      <c r="D234" s="191" t="s">
        <v>145</v>
      </c>
      <c r="E234" s="202" t="s">
        <v>19</v>
      </c>
      <c r="F234" s="203" t="s">
        <v>207</v>
      </c>
      <c r="G234" s="201"/>
      <c r="H234" s="204">
        <v>88.05</v>
      </c>
      <c r="I234" s="205"/>
      <c r="J234" s="201"/>
      <c r="K234" s="201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145</v>
      </c>
      <c r="AU234" s="210" t="s">
        <v>79</v>
      </c>
      <c r="AV234" s="13" t="s">
        <v>79</v>
      </c>
      <c r="AW234" s="13" t="s">
        <v>31</v>
      </c>
      <c r="AX234" s="13" t="s">
        <v>69</v>
      </c>
      <c r="AY234" s="210" t="s">
        <v>119</v>
      </c>
    </row>
    <row r="235" spans="2:65" s="14" customFormat="1" ht="10.199999999999999">
      <c r="B235" s="211"/>
      <c r="C235" s="212"/>
      <c r="D235" s="191" t="s">
        <v>145</v>
      </c>
      <c r="E235" s="213" t="s">
        <v>19</v>
      </c>
      <c r="F235" s="214" t="s">
        <v>148</v>
      </c>
      <c r="G235" s="212"/>
      <c r="H235" s="215">
        <v>88.05</v>
      </c>
      <c r="I235" s="216"/>
      <c r="J235" s="212"/>
      <c r="K235" s="212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145</v>
      </c>
      <c r="AU235" s="221" t="s">
        <v>79</v>
      </c>
      <c r="AV235" s="14" t="s">
        <v>127</v>
      </c>
      <c r="AW235" s="14" t="s">
        <v>31</v>
      </c>
      <c r="AX235" s="14" t="s">
        <v>77</v>
      </c>
      <c r="AY235" s="221" t="s">
        <v>119</v>
      </c>
    </row>
    <row r="236" spans="2:65" s="1" customFormat="1" ht="16.5" customHeight="1">
      <c r="B236" s="34"/>
      <c r="C236" s="176" t="s">
        <v>334</v>
      </c>
      <c r="D236" s="176" t="s">
        <v>122</v>
      </c>
      <c r="E236" s="177" t="s">
        <v>335</v>
      </c>
      <c r="F236" s="178" t="s">
        <v>336</v>
      </c>
      <c r="G236" s="179" t="s">
        <v>142</v>
      </c>
      <c r="H236" s="180">
        <v>88.05</v>
      </c>
      <c r="I236" s="181"/>
      <c r="J236" s="182">
        <f>ROUND(I236*H236,2)</f>
        <v>0</v>
      </c>
      <c r="K236" s="178" t="s">
        <v>126</v>
      </c>
      <c r="L236" s="38"/>
      <c r="M236" s="183" t="s">
        <v>19</v>
      </c>
      <c r="N236" s="184" t="s">
        <v>40</v>
      </c>
      <c r="O236" s="63"/>
      <c r="P236" s="185">
        <f>O236*H236</f>
        <v>0</v>
      </c>
      <c r="Q236" s="185">
        <v>0</v>
      </c>
      <c r="R236" s="185">
        <f>Q236*H236</f>
        <v>0</v>
      </c>
      <c r="S236" s="185">
        <v>0</v>
      </c>
      <c r="T236" s="186">
        <f>S236*H236</f>
        <v>0</v>
      </c>
      <c r="AR236" s="187" t="s">
        <v>143</v>
      </c>
      <c r="AT236" s="187" t="s">
        <v>122</v>
      </c>
      <c r="AU236" s="187" t="s">
        <v>79</v>
      </c>
      <c r="AY236" s="17" t="s">
        <v>119</v>
      </c>
      <c r="BE236" s="188">
        <f>IF(N236="základní",J236,0)</f>
        <v>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17" t="s">
        <v>77</v>
      </c>
      <c r="BK236" s="188">
        <f>ROUND(I236*H236,2)</f>
        <v>0</v>
      </c>
      <c r="BL236" s="17" t="s">
        <v>143</v>
      </c>
      <c r="BM236" s="187" t="s">
        <v>337</v>
      </c>
    </row>
    <row r="237" spans="2:65" s="13" customFormat="1" ht="10.199999999999999">
      <c r="B237" s="200"/>
      <c r="C237" s="201"/>
      <c r="D237" s="191" t="s">
        <v>145</v>
      </c>
      <c r="E237" s="202" t="s">
        <v>19</v>
      </c>
      <c r="F237" s="203" t="s">
        <v>207</v>
      </c>
      <c r="G237" s="201"/>
      <c r="H237" s="204">
        <v>88.05</v>
      </c>
      <c r="I237" s="205"/>
      <c r="J237" s="201"/>
      <c r="K237" s="201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145</v>
      </c>
      <c r="AU237" s="210" t="s">
        <v>79</v>
      </c>
      <c r="AV237" s="13" t="s">
        <v>79</v>
      </c>
      <c r="AW237" s="13" t="s">
        <v>31</v>
      </c>
      <c r="AX237" s="13" t="s">
        <v>69</v>
      </c>
      <c r="AY237" s="210" t="s">
        <v>119</v>
      </c>
    </row>
    <row r="238" spans="2:65" s="14" customFormat="1" ht="10.199999999999999">
      <c r="B238" s="211"/>
      <c r="C238" s="212"/>
      <c r="D238" s="191" t="s">
        <v>145</v>
      </c>
      <c r="E238" s="213" t="s">
        <v>19</v>
      </c>
      <c r="F238" s="214" t="s">
        <v>148</v>
      </c>
      <c r="G238" s="212"/>
      <c r="H238" s="215">
        <v>88.05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145</v>
      </c>
      <c r="AU238" s="221" t="s">
        <v>79</v>
      </c>
      <c r="AV238" s="14" t="s">
        <v>127</v>
      </c>
      <c r="AW238" s="14" t="s">
        <v>31</v>
      </c>
      <c r="AX238" s="14" t="s">
        <v>77</v>
      </c>
      <c r="AY238" s="221" t="s">
        <v>119</v>
      </c>
    </row>
    <row r="239" spans="2:65" s="1" customFormat="1" ht="16.5" customHeight="1">
      <c r="B239" s="34"/>
      <c r="C239" s="222" t="s">
        <v>338</v>
      </c>
      <c r="D239" s="222" t="s">
        <v>163</v>
      </c>
      <c r="E239" s="223" t="s">
        <v>339</v>
      </c>
      <c r="F239" s="224" t="s">
        <v>340</v>
      </c>
      <c r="G239" s="225" t="s">
        <v>142</v>
      </c>
      <c r="H239" s="226">
        <v>88.05</v>
      </c>
      <c r="I239" s="227"/>
      <c r="J239" s="228">
        <f>ROUND(I239*H239,2)</f>
        <v>0</v>
      </c>
      <c r="K239" s="224" t="s">
        <v>126</v>
      </c>
      <c r="L239" s="229"/>
      <c r="M239" s="230" t="s">
        <v>19</v>
      </c>
      <c r="N239" s="231" t="s">
        <v>40</v>
      </c>
      <c r="O239" s="63"/>
      <c r="P239" s="185">
        <f>O239*H239</f>
        <v>0</v>
      </c>
      <c r="Q239" s="185">
        <v>1.3999999999999999E-4</v>
      </c>
      <c r="R239" s="185">
        <f>Q239*H239</f>
        <v>1.2326999999999998E-2</v>
      </c>
      <c r="S239" s="185">
        <v>0</v>
      </c>
      <c r="T239" s="186">
        <f>S239*H239</f>
        <v>0</v>
      </c>
      <c r="AR239" s="187" t="s">
        <v>166</v>
      </c>
      <c r="AT239" s="187" t="s">
        <v>163</v>
      </c>
      <c r="AU239" s="187" t="s">
        <v>79</v>
      </c>
      <c r="AY239" s="17" t="s">
        <v>119</v>
      </c>
      <c r="BE239" s="188">
        <f>IF(N239="základní",J239,0)</f>
        <v>0</v>
      </c>
      <c r="BF239" s="188">
        <f>IF(N239="snížená",J239,0)</f>
        <v>0</v>
      </c>
      <c r="BG239" s="188">
        <f>IF(N239="zákl. přenesená",J239,0)</f>
        <v>0</v>
      </c>
      <c r="BH239" s="188">
        <f>IF(N239="sníž. přenesená",J239,0)</f>
        <v>0</v>
      </c>
      <c r="BI239" s="188">
        <f>IF(N239="nulová",J239,0)</f>
        <v>0</v>
      </c>
      <c r="BJ239" s="17" t="s">
        <v>77</v>
      </c>
      <c r="BK239" s="188">
        <f>ROUND(I239*H239,2)</f>
        <v>0</v>
      </c>
      <c r="BL239" s="17" t="s">
        <v>143</v>
      </c>
      <c r="BM239" s="187" t="s">
        <v>341</v>
      </c>
    </row>
    <row r="240" spans="2:65" s="13" customFormat="1" ht="10.199999999999999">
      <c r="B240" s="200"/>
      <c r="C240" s="201"/>
      <c r="D240" s="191" t="s">
        <v>145</v>
      </c>
      <c r="E240" s="202" t="s">
        <v>19</v>
      </c>
      <c r="F240" s="203" t="s">
        <v>207</v>
      </c>
      <c r="G240" s="201"/>
      <c r="H240" s="204">
        <v>88.05</v>
      </c>
      <c r="I240" s="205"/>
      <c r="J240" s="201"/>
      <c r="K240" s="201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145</v>
      </c>
      <c r="AU240" s="210" t="s">
        <v>79</v>
      </c>
      <c r="AV240" s="13" t="s">
        <v>79</v>
      </c>
      <c r="AW240" s="13" t="s">
        <v>31</v>
      </c>
      <c r="AX240" s="13" t="s">
        <v>69</v>
      </c>
      <c r="AY240" s="210" t="s">
        <v>119</v>
      </c>
    </row>
    <row r="241" spans="2:65" s="14" customFormat="1" ht="10.199999999999999">
      <c r="B241" s="211"/>
      <c r="C241" s="212"/>
      <c r="D241" s="191" t="s">
        <v>145</v>
      </c>
      <c r="E241" s="213" t="s">
        <v>19</v>
      </c>
      <c r="F241" s="214" t="s">
        <v>148</v>
      </c>
      <c r="G241" s="212"/>
      <c r="H241" s="215">
        <v>88.05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145</v>
      </c>
      <c r="AU241" s="221" t="s">
        <v>79</v>
      </c>
      <c r="AV241" s="14" t="s">
        <v>127</v>
      </c>
      <c r="AW241" s="14" t="s">
        <v>31</v>
      </c>
      <c r="AX241" s="14" t="s">
        <v>77</v>
      </c>
      <c r="AY241" s="221" t="s">
        <v>119</v>
      </c>
    </row>
    <row r="242" spans="2:65" s="1" customFormat="1" ht="16.5" customHeight="1">
      <c r="B242" s="34"/>
      <c r="C242" s="176" t="s">
        <v>342</v>
      </c>
      <c r="D242" s="176" t="s">
        <v>122</v>
      </c>
      <c r="E242" s="177" t="s">
        <v>343</v>
      </c>
      <c r="F242" s="178" t="s">
        <v>344</v>
      </c>
      <c r="G242" s="179" t="s">
        <v>282</v>
      </c>
      <c r="H242" s="180">
        <v>117.8</v>
      </c>
      <c r="I242" s="181"/>
      <c r="J242" s="182">
        <f>ROUND(I242*H242,2)</f>
        <v>0</v>
      </c>
      <c r="K242" s="178" t="s">
        <v>19</v>
      </c>
      <c r="L242" s="38"/>
      <c r="M242" s="183" t="s">
        <v>19</v>
      </c>
      <c r="N242" s="184" t="s">
        <v>40</v>
      </c>
      <c r="O242" s="63"/>
      <c r="P242" s="185">
        <f>O242*H242</f>
        <v>0</v>
      </c>
      <c r="Q242" s="185">
        <v>2.5999999999999998E-4</v>
      </c>
      <c r="R242" s="185">
        <f>Q242*H242</f>
        <v>3.0627999999999996E-2</v>
      </c>
      <c r="S242" s="185">
        <v>0</v>
      </c>
      <c r="T242" s="186">
        <f>S242*H242</f>
        <v>0</v>
      </c>
      <c r="AR242" s="187" t="s">
        <v>143</v>
      </c>
      <c r="AT242" s="187" t="s">
        <v>122</v>
      </c>
      <c r="AU242" s="187" t="s">
        <v>79</v>
      </c>
      <c r="AY242" s="17" t="s">
        <v>119</v>
      </c>
      <c r="BE242" s="188">
        <f>IF(N242="základní",J242,0)</f>
        <v>0</v>
      </c>
      <c r="BF242" s="188">
        <f>IF(N242="snížená",J242,0)</f>
        <v>0</v>
      </c>
      <c r="BG242" s="188">
        <f>IF(N242="zákl. přenesená",J242,0)</f>
        <v>0</v>
      </c>
      <c r="BH242" s="188">
        <f>IF(N242="sníž. přenesená",J242,0)</f>
        <v>0</v>
      </c>
      <c r="BI242" s="188">
        <f>IF(N242="nulová",J242,0)</f>
        <v>0</v>
      </c>
      <c r="BJ242" s="17" t="s">
        <v>77</v>
      </c>
      <c r="BK242" s="188">
        <f>ROUND(I242*H242,2)</f>
        <v>0</v>
      </c>
      <c r="BL242" s="17" t="s">
        <v>143</v>
      </c>
      <c r="BM242" s="187" t="s">
        <v>345</v>
      </c>
    </row>
    <row r="243" spans="2:65" s="12" customFormat="1" ht="10.199999999999999">
      <c r="B243" s="189"/>
      <c r="C243" s="190"/>
      <c r="D243" s="191" t="s">
        <v>145</v>
      </c>
      <c r="E243" s="192" t="s">
        <v>19</v>
      </c>
      <c r="F243" s="193" t="s">
        <v>169</v>
      </c>
      <c r="G243" s="190"/>
      <c r="H243" s="192" t="s">
        <v>19</v>
      </c>
      <c r="I243" s="194"/>
      <c r="J243" s="190"/>
      <c r="K243" s="190"/>
      <c r="L243" s="195"/>
      <c r="M243" s="196"/>
      <c r="N243" s="197"/>
      <c r="O243" s="197"/>
      <c r="P243" s="197"/>
      <c r="Q243" s="197"/>
      <c r="R243" s="197"/>
      <c r="S243" s="197"/>
      <c r="T243" s="198"/>
      <c r="AT243" s="199" t="s">
        <v>145</v>
      </c>
      <c r="AU243" s="199" t="s">
        <v>79</v>
      </c>
      <c r="AV243" s="12" t="s">
        <v>77</v>
      </c>
      <c r="AW243" s="12" t="s">
        <v>31</v>
      </c>
      <c r="AX243" s="12" t="s">
        <v>69</v>
      </c>
      <c r="AY243" s="199" t="s">
        <v>119</v>
      </c>
    </row>
    <row r="244" spans="2:65" s="13" customFormat="1" ht="10.199999999999999">
      <c r="B244" s="200"/>
      <c r="C244" s="201"/>
      <c r="D244" s="191" t="s">
        <v>145</v>
      </c>
      <c r="E244" s="202" t="s">
        <v>19</v>
      </c>
      <c r="F244" s="203" t="s">
        <v>346</v>
      </c>
      <c r="G244" s="201"/>
      <c r="H244" s="204">
        <v>25.5</v>
      </c>
      <c r="I244" s="205"/>
      <c r="J244" s="201"/>
      <c r="K244" s="201"/>
      <c r="L244" s="206"/>
      <c r="M244" s="207"/>
      <c r="N244" s="208"/>
      <c r="O244" s="208"/>
      <c r="P244" s="208"/>
      <c r="Q244" s="208"/>
      <c r="R244" s="208"/>
      <c r="S244" s="208"/>
      <c r="T244" s="209"/>
      <c r="AT244" s="210" t="s">
        <v>145</v>
      </c>
      <c r="AU244" s="210" t="s">
        <v>79</v>
      </c>
      <c r="AV244" s="13" t="s">
        <v>79</v>
      </c>
      <c r="AW244" s="13" t="s">
        <v>31</v>
      </c>
      <c r="AX244" s="13" t="s">
        <v>69</v>
      </c>
      <c r="AY244" s="210" t="s">
        <v>119</v>
      </c>
    </row>
    <row r="245" spans="2:65" s="12" customFormat="1" ht="10.199999999999999">
      <c r="B245" s="189"/>
      <c r="C245" s="190"/>
      <c r="D245" s="191" t="s">
        <v>145</v>
      </c>
      <c r="E245" s="192" t="s">
        <v>19</v>
      </c>
      <c r="F245" s="193" t="s">
        <v>347</v>
      </c>
      <c r="G245" s="190"/>
      <c r="H245" s="192" t="s">
        <v>19</v>
      </c>
      <c r="I245" s="194"/>
      <c r="J245" s="190"/>
      <c r="K245" s="190"/>
      <c r="L245" s="195"/>
      <c r="M245" s="196"/>
      <c r="N245" s="197"/>
      <c r="O245" s="197"/>
      <c r="P245" s="197"/>
      <c r="Q245" s="197"/>
      <c r="R245" s="197"/>
      <c r="S245" s="197"/>
      <c r="T245" s="198"/>
      <c r="AT245" s="199" t="s">
        <v>145</v>
      </c>
      <c r="AU245" s="199" t="s">
        <v>79</v>
      </c>
      <c r="AV245" s="12" t="s">
        <v>77</v>
      </c>
      <c r="AW245" s="12" t="s">
        <v>31</v>
      </c>
      <c r="AX245" s="12" t="s">
        <v>69</v>
      </c>
      <c r="AY245" s="199" t="s">
        <v>119</v>
      </c>
    </row>
    <row r="246" spans="2:65" s="13" customFormat="1" ht="10.199999999999999">
      <c r="B246" s="200"/>
      <c r="C246" s="201"/>
      <c r="D246" s="191" t="s">
        <v>145</v>
      </c>
      <c r="E246" s="202" t="s">
        <v>19</v>
      </c>
      <c r="F246" s="203" t="s">
        <v>233</v>
      </c>
      <c r="G246" s="201"/>
      <c r="H246" s="204">
        <v>18</v>
      </c>
      <c r="I246" s="205"/>
      <c r="J246" s="201"/>
      <c r="K246" s="201"/>
      <c r="L246" s="206"/>
      <c r="M246" s="207"/>
      <c r="N246" s="208"/>
      <c r="O246" s="208"/>
      <c r="P246" s="208"/>
      <c r="Q246" s="208"/>
      <c r="R246" s="208"/>
      <c r="S246" s="208"/>
      <c r="T246" s="209"/>
      <c r="AT246" s="210" t="s">
        <v>145</v>
      </c>
      <c r="AU246" s="210" t="s">
        <v>79</v>
      </c>
      <c r="AV246" s="13" t="s">
        <v>79</v>
      </c>
      <c r="AW246" s="13" t="s">
        <v>31</v>
      </c>
      <c r="AX246" s="13" t="s">
        <v>69</v>
      </c>
      <c r="AY246" s="210" t="s">
        <v>119</v>
      </c>
    </row>
    <row r="247" spans="2:65" s="12" customFormat="1" ht="10.199999999999999">
      <c r="B247" s="189"/>
      <c r="C247" s="190"/>
      <c r="D247" s="191" t="s">
        <v>145</v>
      </c>
      <c r="E247" s="192" t="s">
        <v>19</v>
      </c>
      <c r="F247" s="193" t="s">
        <v>172</v>
      </c>
      <c r="G247" s="190"/>
      <c r="H247" s="192" t="s">
        <v>19</v>
      </c>
      <c r="I247" s="194"/>
      <c r="J247" s="190"/>
      <c r="K247" s="190"/>
      <c r="L247" s="195"/>
      <c r="M247" s="196"/>
      <c r="N247" s="197"/>
      <c r="O247" s="197"/>
      <c r="P247" s="197"/>
      <c r="Q247" s="197"/>
      <c r="R247" s="197"/>
      <c r="S247" s="197"/>
      <c r="T247" s="198"/>
      <c r="AT247" s="199" t="s">
        <v>145</v>
      </c>
      <c r="AU247" s="199" t="s">
        <v>79</v>
      </c>
      <c r="AV247" s="12" t="s">
        <v>77</v>
      </c>
      <c r="AW247" s="12" t="s">
        <v>31</v>
      </c>
      <c r="AX247" s="12" t="s">
        <v>69</v>
      </c>
      <c r="AY247" s="199" t="s">
        <v>119</v>
      </c>
    </row>
    <row r="248" spans="2:65" s="13" customFormat="1" ht="10.199999999999999">
      <c r="B248" s="200"/>
      <c r="C248" s="201"/>
      <c r="D248" s="191" t="s">
        <v>145</v>
      </c>
      <c r="E248" s="202" t="s">
        <v>19</v>
      </c>
      <c r="F248" s="203" t="s">
        <v>348</v>
      </c>
      <c r="G248" s="201"/>
      <c r="H248" s="204">
        <v>12.8</v>
      </c>
      <c r="I248" s="205"/>
      <c r="J248" s="201"/>
      <c r="K248" s="201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145</v>
      </c>
      <c r="AU248" s="210" t="s">
        <v>79</v>
      </c>
      <c r="AV248" s="13" t="s">
        <v>79</v>
      </c>
      <c r="AW248" s="13" t="s">
        <v>31</v>
      </c>
      <c r="AX248" s="13" t="s">
        <v>69</v>
      </c>
      <c r="AY248" s="210" t="s">
        <v>119</v>
      </c>
    </row>
    <row r="249" spans="2:65" s="13" customFormat="1" ht="10.199999999999999">
      <c r="B249" s="200"/>
      <c r="C249" s="201"/>
      <c r="D249" s="191" t="s">
        <v>145</v>
      </c>
      <c r="E249" s="202" t="s">
        <v>19</v>
      </c>
      <c r="F249" s="203" t="s">
        <v>349</v>
      </c>
      <c r="G249" s="201"/>
      <c r="H249" s="204">
        <v>42</v>
      </c>
      <c r="I249" s="205"/>
      <c r="J249" s="201"/>
      <c r="K249" s="201"/>
      <c r="L249" s="206"/>
      <c r="M249" s="207"/>
      <c r="N249" s="208"/>
      <c r="O249" s="208"/>
      <c r="P249" s="208"/>
      <c r="Q249" s="208"/>
      <c r="R249" s="208"/>
      <c r="S249" s="208"/>
      <c r="T249" s="209"/>
      <c r="AT249" s="210" t="s">
        <v>145</v>
      </c>
      <c r="AU249" s="210" t="s">
        <v>79</v>
      </c>
      <c r="AV249" s="13" t="s">
        <v>79</v>
      </c>
      <c r="AW249" s="13" t="s">
        <v>31</v>
      </c>
      <c r="AX249" s="13" t="s">
        <v>69</v>
      </c>
      <c r="AY249" s="210" t="s">
        <v>119</v>
      </c>
    </row>
    <row r="250" spans="2:65" s="12" customFormat="1" ht="10.199999999999999">
      <c r="B250" s="189"/>
      <c r="C250" s="190"/>
      <c r="D250" s="191" t="s">
        <v>145</v>
      </c>
      <c r="E250" s="192" t="s">
        <v>19</v>
      </c>
      <c r="F250" s="193" t="s">
        <v>175</v>
      </c>
      <c r="G250" s="190"/>
      <c r="H250" s="192" t="s">
        <v>19</v>
      </c>
      <c r="I250" s="194"/>
      <c r="J250" s="190"/>
      <c r="K250" s="190"/>
      <c r="L250" s="195"/>
      <c r="M250" s="196"/>
      <c r="N250" s="197"/>
      <c r="O250" s="197"/>
      <c r="P250" s="197"/>
      <c r="Q250" s="197"/>
      <c r="R250" s="197"/>
      <c r="S250" s="197"/>
      <c r="T250" s="198"/>
      <c r="AT250" s="199" t="s">
        <v>145</v>
      </c>
      <c r="AU250" s="199" t="s">
        <v>79</v>
      </c>
      <c r="AV250" s="12" t="s">
        <v>77</v>
      </c>
      <c r="AW250" s="12" t="s">
        <v>31</v>
      </c>
      <c r="AX250" s="12" t="s">
        <v>69</v>
      </c>
      <c r="AY250" s="199" t="s">
        <v>119</v>
      </c>
    </row>
    <row r="251" spans="2:65" s="13" customFormat="1" ht="10.199999999999999">
      <c r="B251" s="200"/>
      <c r="C251" s="201"/>
      <c r="D251" s="191" t="s">
        <v>145</v>
      </c>
      <c r="E251" s="202" t="s">
        <v>19</v>
      </c>
      <c r="F251" s="203" t="s">
        <v>350</v>
      </c>
      <c r="G251" s="201"/>
      <c r="H251" s="204">
        <v>19.5</v>
      </c>
      <c r="I251" s="205"/>
      <c r="J251" s="201"/>
      <c r="K251" s="201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145</v>
      </c>
      <c r="AU251" s="210" t="s">
        <v>79</v>
      </c>
      <c r="AV251" s="13" t="s">
        <v>79</v>
      </c>
      <c r="AW251" s="13" t="s">
        <v>31</v>
      </c>
      <c r="AX251" s="13" t="s">
        <v>69</v>
      </c>
      <c r="AY251" s="210" t="s">
        <v>119</v>
      </c>
    </row>
    <row r="252" spans="2:65" s="14" customFormat="1" ht="10.199999999999999">
      <c r="B252" s="211"/>
      <c r="C252" s="212"/>
      <c r="D252" s="191" t="s">
        <v>145</v>
      </c>
      <c r="E252" s="213" t="s">
        <v>19</v>
      </c>
      <c r="F252" s="214" t="s">
        <v>148</v>
      </c>
      <c r="G252" s="212"/>
      <c r="H252" s="215">
        <v>117.8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145</v>
      </c>
      <c r="AU252" s="221" t="s">
        <v>79</v>
      </c>
      <c r="AV252" s="14" t="s">
        <v>127</v>
      </c>
      <c r="AW252" s="14" t="s">
        <v>31</v>
      </c>
      <c r="AX252" s="14" t="s">
        <v>77</v>
      </c>
      <c r="AY252" s="221" t="s">
        <v>119</v>
      </c>
    </row>
    <row r="253" spans="2:65" s="1" customFormat="1" ht="16.5" customHeight="1">
      <c r="B253" s="34"/>
      <c r="C253" s="176" t="s">
        <v>351</v>
      </c>
      <c r="D253" s="176" t="s">
        <v>122</v>
      </c>
      <c r="E253" s="177" t="s">
        <v>352</v>
      </c>
      <c r="F253" s="178" t="s">
        <v>353</v>
      </c>
      <c r="G253" s="179" t="s">
        <v>142</v>
      </c>
      <c r="H253" s="180">
        <v>88.05</v>
      </c>
      <c r="I253" s="181"/>
      <c r="J253" s="182">
        <f>ROUND(I253*H253,2)</f>
        <v>0</v>
      </c>
      <c r="K253" s="178" t="s">
        <v>126</v>
      </c>
      <c r="L253" s="38"/>
      <c r="M253" s="183" t="s">
        <v>19</v>
      </c>
      <c r="N253" s="184" t="s">
        <v>40</v>
      </c>
      <c r="O253" s="63"/>
      <c r="P253" s="185">
        <f>O253*H253</f>
        <v>0</v>
      </c>
      <c r="Q253" s="185">
        <v>0</v>
      </c>
      <c r="R253" s="185">
        <f>Q253*H253</f>
        <v>0</v>
      </c>
      <c r="S253" s="185">
        <v>1.7250000000000001E-2</v>
      </c>
      <c r="T253" s="186">
        <f>S253*H253</f>
        <v>1.5188625</v>
      </c>
      <c r="AR253" s="187" t="s">
        <v>143</v>
      </c>
      <c r="AT253" s="187" t="s">
        <v>122</v>
      </c>
      <c r="AU253" s="187" t="s">
        <v>79</v>
      </c>
      <c r="AY253" s="17" t="s">
        <v>119</v>
      </c>
      <c r="BE253" s="188">
        <f>IF(N253="základní",J253,0)</f>
        <v>0</v>
      </c>
      <c r="BF253" s="188">
        <f>IF(N253="snížená",J253,0)</f>
        <v>0</v>
      </c>
      <c r="BG253" s="188">
        <f>IF(N253="zákl. přenesená",J253,0)</f>
        <v>0</v>
      </c>
      <c r="BH253" s="188">
        <f>IF(N253="sníž. přenesená",J253,0)</f>
        <v>0</v>
      </c>
      <c r="BI253" s="188">
        <f>IF(N253="nulová",J253,0)</f>
        <v>0</v>
      </c>
      <c r="BJ253" s="17" t="s">
        <v>77</v>
      </c>
      <c r="BK253" s="188">
        <f>ROUND(I253*H253,2)</f>
        <v>0</v>
      </c>
      <c r="BL253" s="17" t="s">
        <v>143</v>
      </c>
      <c r="BM253" s="187" t="s">
        <v>354</v>
      </c>
    </row>
    <row r="254" spans="2:65" s="13" customFormat="1" ht="10.199999999999999">
      <c r="B254" s="200"/>
      <c r="C254" s="201"/>
      <c r="D254" s="191" t="s">
        <v>145</v>
      </c>
      <c r="E254" s="202" t="s">
        <v>19</v>
      </c>
      <c r="F254" s="203" t="s">
        <v>207</v>
      </c>
      <c r="G254" s="201"/>
      <c r="H254" s="204">
        <v>88.05</v>
      </c>
      <c r="I254" s="205"/>
      <c r="J254" s="201"/>
      <c r="K254" s="201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145</v>
      </c>
      <c r="AU254" s="210" t="s">
        <v>79</v>
      </c>
      <c r="AV254" s="13" t="s">
        <v>79</v>
      </c>
      <c r="AW254" s="13" t="s">
        <v>31</v>
      </c>
      <c r="AX254" s="13" t="s">
        <v>69</v>
      </c>
      <c r="AY254" s="210" t="s">
        <v>119</v>
      </c>
    </row>
    <row r="255" spans="2:65" s="14" customFormat="1" ht="10.199999999999999">
      <c r="B255" s="211"/>
      <c r="C255" s="212"/>
      <c r="D255" s="191" t="s">
        <v>145</v>
      </c>
      <c r="E255" s="213" t="s">
        <v>19</v>
      </c>
      <c r="F255" s="214" t="s">
        <v>148</v>
      </c>
      <c r="G255" s="212"/>
      <c r="H255" s="215">
        <v>88.05</v>
      </c>
      <c r="I255" s="216"/>
      <c r="J255" s="212"/>
      <c r="K255" s="212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145</v>
      </c>
      <c r="AU255" s="221" t="s">
        <v>79</v>
      </c>
      <c r="AV255" s="14" t="s">
        <v>127</v>
      </c>
      <c r="AW255" s="14" t="s">
        <v>31</v>
      </c>
      <c r="AX255" s="14" t="s">
        <v>77</v>
      </c>
      <c r="AY255" s="221" t="s">
        <v>119</v>
      </c>
    </row>
    <row r="256" spans="2:65" s="1" customFormat="1" ht="16.5" customHeight="1">
      <c r="B256" s="34"/>
      <c r="C256" s="176" t="s">
        <v>355</v>
      </c>
      <c r="D256" s="176" t="s">
        <v>122</v>
      </c>
      <c r="E256" s="177" t="s">
        <v>356</v>
      </c>
      <c r="F256" s="178" t="s">
        <v>357</v>
      </c>
      <c r="G256" s="179" t="s">
        <v>194</v>
      </c>
      <c r="H256" s="232"/>
      <c r="I256" s="181"/>
      <c r="J256" s="182">
        <f>ROUND(I256*H256,2)</f>
        <v>0</v>
      </c>
      <c r="K256" s="178" t="s">
        <v>126</v>
      </c>
      <c r="L256" s="38"/>
      <c r="M256" s="183" t="s">
        <v>19</v>
      </c>
      <c r="N256" s="184" t="s">
        <v>40</v>
      </c>
      <c r="O256" s="63"/>
      <c r="P256" s="185">
        <f>O256*H256</f>
        <v>0</v>
      </c>
      <c r="Q256" s="185">
        <v>0</v>
      </c>
      <c r="R256" s="185">
        <f>Q256*H256</f>
        <v>0</v>
      </c>
      <c r="S256" s="185">
        <v>0</v>
      </c>
      <c r="T256" s="186">
        <f>S256*H256</f>
        <v>0</v>
      </c>
      <c r="AR256" s="187" t="s">
        <v>143</v>
      </c>
      <c r="AT256" s="187" t="s">
        <v>122</v>
      </c>
      <c r="AU256" s="187" t="s">
        <v>79</v>
      </c>
      <c r="AY256" s="17" t="s">
        <v>119</v>
      </c>
      <c r="BE256" s="188">
        <f>IF(N256="základní",J256,0)</f>
        <v>0</v>
      </c>
      <c r="BF256" s="188">
        <f>IF(N256="snížená",J256,0)</f>
        <v>0</v>
      </c>
      <c r="BG256" s="188">
        <f>IF(N256="zákl. přenesená",J256,0)</f>
        <v>0</v>
      </c>
      <c r="BH256" s="188">
        <f>IF(N256="sníž. přenesená",J256,0)</f>
        <v>0</v>
      </c>
      <c r="BI256" s="188">
        <f>IF(N256="nulová",J256,0)</f>
        <v>0</v>
      </c>
      <c r="BJ256" s="17" t="s">
        <v>77</v>
      </c>
      <c r="BK256" s="188">
        <f>ROUND(I256*H256,2)</f>
        <v>0</v>
      </c>
      <c r="BL256" s="17" t="s">
        <v>143</v>
      </c>
      <c r="BM256" s="187" t="s">
        <v>358</v>
      </c>
    </row>
    <row r="257" spans="2:65" s="11" customFormat="1" ht="22.8" customHeight="1">
      <c r="B257" s="160"/>
      <c r="C257" s="161"/>
      <c r="D257" s="162" t="s">
        <v>68</v>
      </c>
      <c r="E257" s="174" t="s">
        <v>359</v>
      </c>
      <c r="F257" s="174" t="s">
        <v>360</v>
      </c>
      <c r="G257" s="161"/>
      <c r="H257" s="161"/>
      <c r="I257" s="164"/>
      <c r="J257" s="175">
        <f>BK257</f>
        <v>0</v>
      </c>
      <c r="K257" s="161"/>
      <c r="L257" s="166"/>
      <c r="M257" s="167"/>
      <c r="N257" s="168"/>
      <c r="O257" s="168"/>
      <c r="P257" s="169">
        <f>SUM(P258:P296)</f>
        <v>0</v>
      </c>
      <c r="Q257" s="168"/>
      <c r="R257" s="169">
        <f>SUM(R258:R296)</f>
        <v>0.33742499999999997</v>
      </c>
      <c r="S257" s="168"/>
      <c r="T257" s="170">
        <f>SUM(T258:T296)</f>
        <v>2.1363127199999998</v>
      </c>
      <c r="AR257" s="171" t="s">
        <v>79</v>
      </c>
      <c r="AT257" s="172" t="s">
        <v>68</v>
      </c>
      <c r="AU257" s="172" t="s">
        <v>77</v>
      </c>
      <c r="AY257" s="171" t="s">
        <v>119</v>
      </c>
      <c r="BK257" s="173">
        <f>SUM(BK258:BK296)</f>
        <v>0</v>
      </c>
    </row>
    <row r="258" spans="2:65" s="1" customFormat="1" ht="16.5" customHeight="1">
      <c r="B258" s="34"/>
      <c r="C258" s="176" t="s">
        <v>361</v>
      </c>
      <c r="D258" s="176" t="s">
        <v>122</v>
      </c>
      <c r="E258" s="177" t="s">
        <v>362</v>
      </c>
      <c r="F258" s="178" t="s">
        <v>363</v>
      </c>
      <c r="G258" s="179" t="s">
        <v>142</v>
      </c>
      <c r="H258" s="180">
        <v>281.08800000000002</v>
      </c>
      <c r="I258" s="181"/>
      <c r="J258" s="182">
        <f>ROUND(I258*H258,2)</f>
        <v>0</v>
      </c>
      <c r="K258" s="178" t="s">
        <v>126</v>
      </c>
      <c r="L258" s="38"/>
      <c r="M258" s="183" t="s">
        <v>19</v>
      </c>
      <c r="N258" s="184" t="s">
        <v>40</v>
      </c>
      <c r="O258" s="63"/>
      <c r="P258" s="185">
        <f>O258*H258</f>
        <v>0</v>
      </c>
      <c r="Q258" s="185">
        <v>0</v>
      </c>
      <c r="R258" s="185">
        <f>Q258*H258</f>
        <v>0</v>
      </c>
      <c r="S258" s="185">
        <v>5.94E-3</v>
      </c>
      <c r="T258" s="186">
        <f>S258*H258</f>
        <v>1.66966272</v>
      </c>
      <c r="AR258" s="187" t="s">
        <v>143</v>
      </c>
      <c r="AT258" s="187" t="s">
        <v>122</v>
      </c>
      <c r="AU258" s="187" t="s">
        <v>79</v>
      </c>
      <c r="AY258" s="17" t="s">
        <v>119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17" t="s">
        <v>77</v>
      </c>
      <c r="BK258" s="188">
        <f>ROUND(I258*H258,2)</f>
        <v>0</v>
      </c>
      <c r="BL258" s="17" t="s">
        <v>143</v>
      </c>
      <c r="BM258" s="187" t="s">
        <v>364</v>
      </c>
    </row>
    <row r="259" spans="2:65" s="13" customFormat="1" ht="10.199999999999999">
      <c r="B259" s="200"/>
      <c r="C259" s="201"/>
      <c r="D259" s="191" t="s">
        <v>145</v>
      </c>
      <c r="E259" s="202" t="s">
        <v>19</v>
      </c>
      <c r="F259" s="203" t="s">
        <v>365</v>
      </c>
      <c r="G259" s="201"/>
      <c r="H259" s="204">
        <v>281.08800000000002</v>
      </c>
      <c r="I259" s="205"/>
      <c r="J259" s="201"/>
      <c r="K259" s="201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145</v>
      </c>
      <c r="AU259" s="210" t="s">
        <v>79</v>
      </c>
      <c r="AV259" s="13" t="s">
        <v>79</v>
      </c>
      <c r="AW259" s="13" t="s">
        <v>31</v>
      </c>
      <c r="AX259" s="13" t="s">
        <v>69</v>
      </c>
      <c r="AY259" s="210" t="s">
        <v>119</v>
      </c>
    </row>
    <row r="260" spans="2:65" s="14" customFormat="1" ht="10.199999999999999">
      <c r="B260" s="211"/>
      <c r="C260" s="212"/>
      <c r="D260" s="191" t="s">
        <v>145</v>
      </c>
      <c r="E260" s="213" t="s">
        <v>19</v>
      </c>
      <c r="F260" s="214" t="s">
        <v>148</v>
      </c>
      <c r="G260" s="212"/>
      <c r="H260" s="215">
        <v>281.08800000000002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145</v>
      </c>
      <c r="AU260" s="221" t="s">
        <v>79</v>
      </c>
      <c r="AV260" s="14" t="s">
        <v>127</v>
      </c>
      <c r="AW260" s="14" t="s">
        <v>31</v>
      </c>
      <c r="AX260" s="14" t="s">
        <v>77</v>
      </c>
      <c r="AY260" s="221" t="s">
        <v>119</v>
      </c>
    </row>
    <row r="261" spans="2:65" s="1" customFormat="1" ht="16.5" customHeight="1">
      <c r="B261" s="34"/>
      <c r="C261" s="176" t="s">
        <v>366</v>
      </c>
      <c r="D261" s="176" t="s">
        <v>122</v>
      </c>
      <c r="E261" s="177" t="s">
        <v>367</v>
      </c>
      <c r="F261" s="178" t="s">
        <v>368</v>
      </c>
      <c r="G261" s="179" t="s">
        <v>282</v>
      </c>
      <c r="H261" s="180">
        <v>274.5</v>
      </c>
      <c r="I261" s="181"/>
      <c r="J261" s="182">
        <f>ROUND(I261*H261,2)</f>
        <v>0</v>
      </c>
      <c r="K261" s="178" t="s">
        <v>19</v>
      </c>
      <c r="L261" s="38"/>
      <c r="M261" s="183" t="s">
        <v>19</v>
      </c>
      <c r="N261" s="184" t="s">
        <v>40</v>
      </c>
      <c r="O261" s="63"/>
      <c r="P261" s="185">
        <f>O261*H261</f>
        <v>0</v>
      </c>
      <c r="Q261" s="185">
        <v>0</v>
      </c>
      <c r="R261" s="185">
        <f>Q261*H261</f>
        <v>0</v>
      </c>
      <c r="S261" s="185">
        <v>1.6999999999999999E-3</v>
      </c>
      <c r="T261" s="186">
        <f>S261*H261</f>
        <v>0.46664999999999995</v>
      </c>
      <c r="AR261" s="187" t="s">
        <v>143</v>
      </c>
      <c r="AT261" s="187" t="s">
        <v>122</v>
      </c>
      <c r="AU261" s="187" t="s">
        <v>79</v>
      </c>
      <c r="AY261" s="17" t="s">
        <v>119</v>
      </c>
      <c r="BE261" s="188">
        <f>IF(N261="základní",J261,0)</f>
        <v>0</v>
      </c>
      <c r="BF261" s="188">
        <f>IF(N261="snížená",J261,0)</f>
        <v>0</v>
      </c>
      <c r="BG261" s="188">
        <f>IF(N261="zákl. přenesená",J261,0)</f>
        <v>0</v>
      </c>
      <c r="BH261" s="188">
        <f>IF(N261="sníž. přenesená",J261,0)</f>
        <v>0</v>
      </c>
      <c r="BI261" s="188">
        <f>IF(N261="nulová",J261,0)</f>
        <v>0</v>
      </c>
      <c r="BJ261" s="17" t="s">
        <v>77</v>
      </c>
      <c r="BK261" s="188">
        <f>ROUND(I261*H261,2)</f>
        <v>0</v>
      </c>
      <c r="BL261" s="17" t="s">
        <v>143</v>
      </c>
      <c r="BM261" s="187" t="s">
        <v>369</v>
      </c>
    </row>
    <row r="262" spans="2:65" s="13" customFormat="1" ht="10.199999999999999">
      <c r="B262" s="200"/>
      <c r="C262" s="201"/>
      <c r="D262" s="191" t="s">
        <v>145</v>
      </c>
      <c r="E262" s="202" t="s">
        <v>19</v>
      </c>
      <c r="F262" s="203" t="s">
        <v>370</v>
      </c>
      <c r="G262" s="201"/>
      <c r="H262" s="204">
        <v>274.5</v>
      </c>
      <c r="I262" s="205"/>
      <c r="J262" s="201"/>
      <c r="K262" s="201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145</v>
      </c>
      <c r="AU262" s="210" t="s">
        <v>79</v>
      </c>
      <c r="AV262" s="13" t="s">
        <v>79</v>
      </c>
      <c r="AW262" s="13" t="s">
        <v>31</v>
      </c>
      <c r="AX262" s="13" t="s">
        <v>69</v>
      </c>
      <c r="AY262" s="210" t="s">
        <v>119</v>
      </c>
    </row>
    <row r="263" spans="2:65" s="14" customFormat="1" ht="10.199999999999999">
      <c r="B263" s="211"/>
      <c r="C263" s="212"/>
      <c r="D263" s="191" t="s">
        <v>145</v>
      </c>
      <c r="E263" s="213" t="s">
        <v>19</v>
      </c>
      <c r="F263" s="214" t="s">
        <v>148</v>
      </c>
      <c r="G263" s="212"/>
      <c r="H263" s="215">
        <v>274.5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145</v>
      </c>
      <c r="AU263" s="221" t="s">
        <v>79</v>
      </c>
      <c r="AV263" s="14" t="s">
        <v>127</v>
      </c>
      <c r="AW263" s="14" t="s">
        <v>31</v>
      </c>
      <c r="AX263" s="14" t="s">
        <v>77</v>
      </c>
      <c r="AY263" s="221" t="s">
        <v>119</v>
      </c>
    </row>
    <row r="264" spans="2:65" s="1" customFormat="1" ht="24" customHeight="1">
      <c r="B264" s="34"/>
      <c r="C264" s="176" t="s">
        <v>371</v>
      </c>
      <c r="D264" s="176" t="s">
        <v>122</v>
      </c>
      <c r="E264" s="177" t="s">
        <v>372</v>
      </c>
      <c r="F264" s="178" t="s">
        <v>373</v>
      </c>
      <c r="G264" s="179" t="s">
        <v>282</v>
      </c>
      <c r="H264" s="180">
        <v>25.5</v>
      </c>
      <c r="I264" s="181"/>
      <c r="J264" s="182">
        <f>ROUND(I264*H264,2)</f>
        <v>0</v>
      </c>
      <c r="K264" s="178" t="s">
        <v>19</v>
      </c>
      <c r="L264" s="38"/>
      <c r="M264" s="183" t="s">
        <v>19</v>
      </c>
      <c r="N264" s="184" t="s">
        <v>40</v>
      </c>
      <c r="O264" s="63"/>
      <c r="P264" s="185">
        <f>O264*H264</f>
        <v>0</v>
      </c>
      <c r="Q264" s="185">
        <v>7.2999999999999996E-4</v>
      </c>
      <c r="R264" s="185">
        <f>Q264*H264</f>
        <v>1.8615E-2</v>
      </c>
      <c r="S264" s="185">
        <v>0</v>
      </c>
      <c r="T264" s="186">
        <f>S264*H264</f>
        <v>0</v>
      </c>
      <c r="AR264" s="187" t="s">
        <v>143</v>
      </c>
      <c r="AT264" s="187" t="s">
        <v>122</v>
      </c>
      <c r="AU264" s="187" t="s">
        <v>79</v>
      </c>
      <c r="AY264" s="17" t="s">
        <v>119</v>
      </c>
      <c r="BE264" s="188">
        <f>IF(N264="základní",J264,0)</f>
        <v>0</v>
      </c>
      <c r="BF264" s="188">
        <f>IF(N264="snížená",J264,0)</f>
        <v>0</v>
      </c>
      <c r="BG264" s="188">
        <f>IF(N264="zákl. přenesená",J264,0)</f>
        <v>0</v>
      </c>
      <c r="BH264" s="188">
        <f>IF(N264="sníž. přenesená",J264,0)</f>
        <v>0</v>
      </c>
      <c r="BI264" s="188">
        <f>IF(N264="nulová",J264,0)</f>
        <v>0</v>
      </c>
      <c r="BJ264" s="17" t="s">
        <v>77</v>
      </c>
      <c r="BK264" s="188">
        <f>ROUND(I264*H264,2)</f>
        <v>0</v>
      </c>
      <c r="BL264" s="17" t="s">
        <v>143</v>
      </c>
      <c r="BM264" s="187" t="s">
        <v>374</v>
      </c>
    </row>
    <row r="265" spans="2:65" s="12" customFormat="1" ht="10.199999999999999">
      <c r="B265" s="189"/>
      <c r="C265" s="190"/>
      <c r="D265" s="191" t="s">
        <v>145</v>
      </c>
      <c r="E265" s="192" t="s">
        <v>19</v>
      </c>
      <c r="F265" s="193" t="s">
        <v>375</v>
      </c>
      <c r="G265" s="190"/>
      <c r="H265" s="192" t="s">
        <v>19</v>
      </c>
      <c r="I265" s="194"/>
      <c r="J265" s="190"/>
      <c r="K265" s="190"/>
      <c r="L265" s="195"/>
      <c r="M265" s="196"/>
      <c r="N265" s="197"/>
      <c r="O265" s="197"/>
      <c r="P265" s="197"/>
      <c r="Q265" s="197"/>
      <c r="R265" s="197"/>
      <c r="S265" s="197"/>
      <c r="T265" s="198"/>
      <c r="AT265" s="199" t="s">
        <v>145</v>
      </c>
      <c r="AU265" s="199" t="s">
        <v>79</v>
      </c>
      <c r="AV265" s="12" t="s">
        <v>77</v>
      </c>
      <c r="AW265" s="12" t="s">
        <v>31</v>
      </c>
      <c r="AX265" s="12" t="s">
        <v>69</v>
      </c>
      <c r="AY265" s="199" t="s">
        <v>119</v>
      </c>
    </row>
    <row r="266" spans="2:65" s="13" customFormat="1" ht="10.199999999999999">
      <c r="B266" s="200"/>
      <c r="C266" s="201"/>
      <c r="D266" s="191" t="s">
        <v>145</v>
      </c>
      <c r="E266" s="202" t="s">
        <v>19</v>
      </c>
      <c r="F266" s="203" t="s">
        <v>346</v>
      </c>
      <c r="G266" s="201"/>
      <c r="H266" s="204">
        <v>25.5</v>
      </c>
      <c r="I266" s="205"/>
      <c r="J266" s="201"/>
      <c r="K266" s="201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145</v>
      </c>
      <c r="AU266" s="210" t="s">
        <v>79</v>
      </c>
      <c r="AV266" s="13" t="s">
        <v>79</v>
      </c>
      <c r="AW266" s="13" t="s">
        <v>31</v>
      </c>
      <c r="AX266" s="13" t="s">
        <v>69</v>
      </c>
      <c r="AY266" s="210" t="s">
        <v>119</v>
      </c>
    </row>
    <row r="267" spans="2:65" s="14" customFormat="1" ht="10.199999999999999">
      <c r="B267" s="211"/>
      <c r="C267" s="212"/>
      <c r="D267" s="191" t="s">
        <v>145</v>
      </c>
      <c r="E267" s="213" t="s">
        <v>19</v>
      </c>
      <c r="F267" s="214" t="s">
        <v>148</v>
      </c>
      <c r="G267" s="212"/>
      <c r="H267" s="215">
        <v>25.5</v>
      </c>
      <c r="I267" s="216"/>
      <c r="J267" s="212"/>
      <c r="K267" s="212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145</v>
      </c>
      <c r="AU267" s="221" t="s">
        <v>79</v>
      </c>
      <c r="AV267" s="14" t="s">
        <v>127</v>
      </c>
      <c r="AW267" s="14" t="s">
        <v>31</v>
      </c>
      <c r="AX267" s="14" t="s">
        <v>77</v>
      </c>
      <c r="AY267" s="221" t="s">
        <v>119</v>
      </c>
    </row>
    <row r="268" spans="2:65" s="1" customFormat="1" ht="16.5" customHeight="1">
      <c r="B268" s="34"/>
      <c r="C268" s="176" t="s">
        <v>376</v>
      </c>
      <c r="D268" s="176" t="s">
        <v>122</v>
      </c>
      <c r="E268" s="177" t="s">
        <v>377</v>
      </c>
      <c r="F268" s="178" t="s">
        <v>378</v>
      </c>
      <c r="G268" s="179" t="s">
        <v>282</v>
      </c>
      <c r="H268" s="180">
        <v>77</v>
      </c>
      <c r="I268" s="181"/>
      <c r="J268" s="182">
        <f>ROUND(I268*H268,2)</f>
        <v>0</v>
      </c>
      <c r="K268" s="178" t="s">
        <v>19</v>
      </c>
      <c r="L268" s="38"/>
      <c r="M268" s="183" t="s">
        <v>19</v>
      </c>
      <c r="N268" s="184" t="s">
        <v>40</v>
      </c>
      <c r="O268" s="63"/>
      <c r="P268" s="185">
        <f>O268*H268</f>
        <v>0</v>
      </c>
      <c r="Q268" s="185">
        <v>8.9999999999999998E-4</v>
      </c>
      <c r="R268" s="185">
        <f>Q268*H268</f>
        <v>6.93E-2</v>
      </c>
      <c r="S268" s="185">
        <v>0</v>
      </c>
      <c r="T268" s="186">
        <f>S268*H268</f>
        <v>0</v>
      </c>
      <c r="AR268" s="187" t="s">
        <v>143</v>
      </c>
      <c r="AT268" s="187" t="s">
        <v>122</v>
      </c>
      <c r="AU268" s="187" t="s">
        <v>79</v>
      </c>
      <c r="AY268" s="17" t="s">
        <v>119</v>
      </c>
      <c r="BE268" s="188">
        <f>IF(N268="základní",J268,0)</f>
        <v>0</v>
      </c>
      <c r="BF268" s="188">
        <f>IF(N268="snížená",J268,0)</f>
        <v>0</v>
      </c>
      <c r="BG268" s="188">
        <f>IF(N268="zákl. přenesená",J268,0)</f>
        <v>0</v>
      </c>
      <c r="BH268" s="188">
        <f>IF(N268="sníž. přenesená",J268,0)</f>
        <v>0</v>
      </c>
      <c r="BI268" s="188">
        <f>IF(N268="nulová",J268,0)</f>
        <v>0</v>
      </c>
      <c r="BJ268" s="17" t="s">
        <v>77</v>
      </c>
      <c r="BK268" s="188">
        <f>ROUND(I268*H268,2)</f>
        <v>0</v>
      </c>
      <c r="BL268" s="17" t="s">
        <v>143</v>
      </c>
      <c r="BM268" s="187" t="s">
        <v>379</v>
      </c>
    </row>
    <row r="269" spans="2:65" s="12" customFormat="1" ht="10.199999999999999">
      <c r="B269" s="189"/>
      <c r="C269" s="190"/>
      <c r="D269" s="191" t="s">
        <v>145</v>
      </c>
      <c r="E269" s="192" t="s">
        <v>19</v>
      </c>
      <c r="F269" s="193" t="s">
        <v>380</v>
      </c>
      <c r="G269" s="190"/>
      <c r="H269" s="192" t="s">
        <v>19</v>
      </c>
      <c r="I269" s="194"/>
      <c r="J269" s="190"/>
      <c r="K269" s="190"/>
      <c r="L269" s="195"/>
      <c r="M269" s="196"/>
      <c r="N269" s="197"/>
      <c r="O269" s="197"/>
      <c r="P269" s="197"/>
      <c r="Q269" s="197"/>
      <c r="R269" s="197"/>
      <c r="S269" s="197"/>
      <c r="T269" s="198"/>
      <c r="AT269" s="199" t="s">
        <v>145</v>
      </c>
      <c r="AU269" s="199" t="s">
        <v>79</v>
      </c>
      <c r="AV269" s="12" t="s">
        <v>77</v>
      </c>
      <c r="AW269" s="12" t="s">
        <v>31</v>
      </c>
      <c r="AX269" s="12" t="s">
        <v>69</v>
      </c>
      <c r="AY269" s="199" t="s">
        <v>119</v>
      </c>
    </row>
    <row r="270" spans="2:65" s="13" customFormat="1" ht="10.199999999999999">
      <c r="B270" s="200"/>
      <c r="C270" s="201"/>
      <c r="D270" s="191" t="s">
        <v>145</v>
      </c>
      <c r="E270" s="202" t="s">
        <v>19</v>
      </c>
      <c r="F270" s="203" t="s">
        <v>381</v>
      </c>
      <c r="G270" s="201"/>
      <c r="H270" s="204">
        <v>77</v>
      </c>
      <c r="I270" s="205"/>
      <c r="J270" s="201"/>
      <c r="K270" s="201"/>
      <c r="L270" s="206"/>
      <c r="M270" s="207"/>
      <c r="N270" s="208"/>
      <c r="O270" s="208"/>
      <c r="P270" s="208"/>
      <c r="Q270" s="208"/>
      <c r="R270" s="208"/>
      <c r="S270" s="208"/>
      <c r="T270" s="209"/>
      <c r="AT270" s="210" t="s">
        <v>145</v>
      </c>
      <c r="AU270" s="210" t="s">
        <v>79</v>
      </c>
      <c r="AV270" s="13" t="s">
        <v>79</v>
      </c>
      <c r="AW270" s="13" t="s">
        <v>31</v>
      </c>
      <c r="AX270" s="13" t="s">
        <v>69</v>
      </c>
      <c r="AY270" s="210" t="s">
        <v>119</v>
      </c>
    </row>
    <row r="271" spans="2:65" s="14" customFormat="1" ht="10.199999999999999">
      <c r="B271" s="211"/>
      <c r="C271" s="212"/>
      <c r="D271" s="191" t="s">
        <v>145</v>
      </c>
      <c r="E271" s="213" t="s">
        <v>19</v>
      </c>
      <c r="F271" s="214" t="s">
        <v>148</v>
      </c>
      <c r="G271" s="212"/>
      <c r="H271" s="215">
        <v>77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145</v>
      </c>
      <c r="AU271" s="221" t="s">
        <v>79</v>
      </c>
      <c r="AV271" s="14" t="s">
        <v>127</v>
      </c>
      <c r="AW271" s="14" t="s">
        <v>31</v>
      </c>
      <c r="AX271" s="14" t="s">
        <v>77</v>
      </c>
      <c r="AY271" s="221" t="s">
        <v>119</v>
      </c>
    </row>
    <row r="272" spans="2:65" s="1" customFormat="1" ht="16.5" customHeight="1">
      <c r="B272" s="34"/>
      <c r="C272" s="176" t="s">
        <v>382</v>
      </c>
      <c r="D272" s="176" t="s">
        <v>122</v>
      </c>
      <c r="E272" s="177" t="s">
        <v>383</v>
      </c>
      <c r="F272" s="178" t="s">
        <v>384</v>
      </c>
      <c r="G272" s="179" t="s">
        <v>282</v>
      </c>
      <c r="H272" s="180">
        <v>77</v>
      </c>
      <c r="I272" s="181"/>
      <c r="J272" s="182">
        <f>ROUND(I272*H272,2)</f>
        <v>0</v>
      </c>
      <c r="K272" s="178" t="s">
        <v>19</v>
      </c>
      <c r="L272" s="38"/>
      <c r="M272" s="183" t="s">
        <v>19</v>
      </c>
      <c r="N272" s="184" t="s">
        <v>40</v>
      </c>
      <c r="O272" s="63"/>
      <c r="P272" s="185">
        <f>O272*H272</f>
        <v>0</v>
      </c>
      <c r="Q272" s="185">
        <v>7.2999999999999996E-4</v>
      </c>
      <c r="R272" s="185">
        <f>Q272*H272</f>
        <v>5.6209999999999996E-2</v>
      </c>
      <c r="S272" s="185">
        <v>0</v>
      </c>
      <c r="T272" s="186">
        <f>S272*H272</f>
        <v>0</v>
      </c>
      <c r="AR272" s="187" t="s">
        <v>143</v>
      </c>
      <c r="AT272" s="187" t="s">
        <v>122</v>
      </c>
      <c r="AU272" s="187" t="s">
        <v>79</v>
      </c>
      <c r="AY272" s="17" t="s">
        <v>119</v>
      </c>
      <c r="BE272" s="188">
        <f>IF(N272="základní",J272,0)</f>
        <v>0</v>
      </c>
      <c r="BF272" s="188">
        <f>IF(N272="snížená",J272,0)</f>
        <v>0</v>
      </c>
      <c r="BG272" s="188">
        <f>IF(N272="zákl. přenesená",J272,0)</f>
        <v>0</v>
      </c>
      <c r="BH272" s="188">
        <f>IF(N272="sníž. přenesená",J272,0)</f>
        <v>0</v>
      </c>
      <c r="BI272" s="188">
        <f>IF(N272="nulová",J272,0)</f>
        <v>0</v>
      </c>
      <c r="BJ272" s="17" t="s">
        <v>77</v>
      </c>
      <c r="BK272" s="188">
        <f>ROUND(I272*H272,2)</f>
        <v>0</v>
      </c>
      <c r="BL272" s="17" t="s">
        <v>143</v>
      </c>
      <c r="BM272" s="187" t="s">
        <v>385</v>
      </c>
    </row>
    <row r="273" spans="2:65" s="12" customFormat="1" ht="10.199999999999999">
      <c r="B273" s="189"/>
      <c r="C273" s="190"/>
      <c r="D273" s="191" t="s">
        <v>145</v>
      </c>
      <c r="E273" s="192" t="s">
        <v>19</v>
      </c>
      <c r="F273" s="193" t="s">
        <v>386</v>
      </c>
      <c r="G273" s="190"/>
      <c r="H273" s="192" t="s">
        <v>19</v>
      </c>
      <c r="I273" s="194"/>
      <c r="J273" s="190"/>
      <c r="K273" s="190"/>
      <c r="L273" s="195"/>
      <c r="M273" s="196"/>
      <c r="N273" s="197"/>
      <c r="O273" s="197"/>
      <c r="P273" s="197"/>
      <c r="Q273" s="197"/>
      <c r="R273" s="197"/>
      <c r="S273" s="197"/>
      <c r="T273" s="198"/>
      <c r="AT273" s="199" t="s">
        <v>145</v>
      </c>
      <c r="AU273" s="199" t="s">
        <v>79</v>
      </c>
      <c r="AV273" s="12" t="s">
        <v>77</v>
      </c>
      <c r="AW273" s="12" t="s">
        <v>31</v>
      </c>
      <c r="AX273" s="12" t="s">
        <v>69</v>
      </c>
      <c r="AY273" s="199" t="s">
        <v>119</v>
      </c>
    </row>
    <row r="274" spans="2:65" s="13" customFormat="1" ht="10.199999999999999">
      <c r="B274" s="200"/>
      <c r="C274" s="201"/>
      <c r="D274" s="191" t="s">
        <v>145</v>
      </c>
      <c r="E274" s="202" t="s">
        <v>19</v>
      </c>
      <c r="F274" s="203" t="s">
        <v>381</v>
      </c>
      <c r="G274" s="201"/>
      <c r="H274" s="204">
        <v>77</v>
      </c>
      <c r="I274" s="205"/>
      <c r="J274" s="201"/>
      <c r="K274" s="201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145</v>
      </c>
      <c r="AU274" s="210" t="s">
        <v>79</v>
      </c>
      <c r="AV274" s="13" t="s">
        <v>79</v>
      </c>
      <c r="AW274" s="13" t="s">
        <v>31</v>
      </c>
      <c r="AX274" s="13" t="s">
        <v>69</v>
      </c>
      <c r="AY274" s="210" t="s">
        <v>119</v>
      </c>
    </row>
    <row r="275" spans="2:65" s="14" customFormat="1" ht="10.199999999999999">
      <c r="B275" s="211"/>
      <c r="C275" s="212"/>
      <c r="D275" s="191" t="s">
        <v>145</v>
      </c>
      <c r="E275" s="213" t="s">
        <v>19</v>
      </c>
      <c r="F275" s="214" t="s">
        <v>148</v>
      </c>
      <c r="G275" s="212"/>
      <c r="H275" s="215">
        <v>77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145</v>
      </c>
      <c r="AU275" s="221" t="s">
        <v>79</v>
      </c>
      <c r="AV275" s="14" t="s">
        <v>127</v>
      </c>
      <c r="AW275" s="14" t="s">
        <v>31</v>
      </c>
      <c r="AX275" s="14" t="s">
        <v>77</v>
      </c>
      <c r="AY275" s="221" t="s">
        <v>119</v>
      </c>
    </row>
    <row r="276" spans="2:65" s="1" customFormat="1" ht="24" customHeight="1">
      <c r="B276" s="34"/>
      <c r="C276" s="176" t="s">
        <v>387</v>
      </c>
      <c r="D276" s="176" t="s">
        <v>122</v>
      </c>
      <c r="E276" s="177" t="s">
        <v>388</v>
      </c>
      <c r="F276" s="178" t="s">
        <v>389</v>
      </c>
      <c r="G276" s="179" t="s">
        <v>282</v>
      </c>
      <c r="H276" s="180">
        <v>18</v>
      </c>
      <c r="I276" s="181"/>
      <c r="J276" s="182">
        <f>ROUND(I276*H276,2)</f>
        <v>0</v>
      </c>
      <c r="K276" s="178" t="s">
        <v>19</v>
      </c>
      <c r="L276" s="38"/>
      <c r="M276" s="183" t="s">
        <v>19</v>
      </c>
      <c r="N276" s="184" t="s">
        <v>40</v>
      </c>
      <c r="O276" s="63"/>
      <c r="P276" s="185">
        <f>O276*H276</f>
        <v>0</v>
      </c>
      <c r="Q276" s="185">
        <v>2.1800000000000001E-3</v>
      </c>
      <c r="R276" s="185">
        <f>Q276*H276</f>
        <v>3.9240000000000004E-2</v>
      </c>
      <c r="S276" s="185">
        <v>0</v>
      </c>
      <c r="T276" s="186">
        <f>S276*H276</f>
        <v>0</v>
      </c>
      <c r="AR276" s="187" t="s">
        <v>143</v>
      </c>
      <c r="AT276" s="187" t="s">
        <v>122</v>
      </c>
      <c r="AU276" s="187" t="s">
        <v>79</v>
      </c>
      <c r="AY276" s="17" t="s">
        <v>119</v>
      </c>
      <c r="BE276" s="188">
        <f>IF(N276="základní",J276,0)</f>
        <v>0</v>
      </c>
      <c r="BF276" s="188">
        <f>IF(N276="snížená",J276,0)</f>
        <v>0</v>
      </c>
      <c r="BG276" s="188">
        <f>IF(N276="zákl. přenesená",J276,0)</f>
        <v>0</v>
      </c>
      <c r="BH276" s="188">
        <f>IF(N276="sníž. přenesená",J276,0)</f>
        <v>0</v>
      </c>
      <c r="BI276" s="188">
        <f>IF(N276="nulová",J276,0)</f>
        <v>0</v>
      </c>
      <c r="BJ276" s="17" t="s">
        <v>77</v>
      </c>
      <c r="BK276" s="188">
        <f>ROUND(I276*H276,2)</f>
        <v>0</v>
      </c>
      <c r="BL276" s="17" t="s">
        <v>143</v>
      </c>
      <c r="BM276" s="187" t="s">
        <v>390</v>
      </c>
    </row>
    <row r="277" spans="2:65" s="12" customFormat="1" ht="10.199999999999999">
      <c r="B277" s="189"/>
      <c r="C277" s="190"/>
      <c r="D277" s="191" t="s">
        <v>145</v>
      </c>
      <c r="E277" s="192" t="s">
        <v>19</v>
      </c>
      <c r="F277" s="193" t="s">
        <v>391</v>
      </c>
      <c r="G277" s="190"/>
      <c r="H277" s="192" t="s">
        <v>19</v>
      </c>
      <c r="I277" s="194"/>
      <c r="J277" s="190"/>
      <c r="K277" s="190"/>
      <c r="L277" s="195"/>
      <c r="M277" s="196"/>
      <c r="N277" s="197"/>
      <c r="O277" s="197"/>
      <c r="P277" s="197"/>
      <c r="Q277" s="197"/>
      <c r="R277" s="197"/>
      <c r="S277" s="197"/>
      <c r="T277" s="198"/>
      <c r="AT277" s="199" t="s">
        <v>145</v>
      </c>
      <c r="AU277" s="199" t="s">
        <v>79</v>
      </c>
      <c r="AV277" s="12" t="s">
        <v>77</v>
      </c>
      <c r="AW277" s="12" t="s">
        <v>31</v>
      </c>
      <c r="AX277" s="12" t="s">
        <v>69</v>
      </c>
      <c r="AY277" s="199" t="s">
        <v>119</v>
      </c>
    </row>
    <row r="278" spans="2:65" s="13" customFormat="1" ht="10.199999999999999">
      <c r="B278" s="200"/>
      <c r="C278" s="201"/>
      <c r="D278" s="191" t="s">
        <v>145</v>
      </c>
      <c r="E278" s="202" t="s">
        <v>19</v>
      </c>
      <c r="F278" s="203" t="s">
        <v>233</v>
      </c>
      <c r="G278" s="201"/>
      <c r="H278" s="204">
        <v>18</v>
      </c>
      <c r="I278" s="205"/>
      <c r="J278" s="201"/>
      <c r="K278" s="201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145</v>
      </c>
      <c r="AU278" s="210" t="s">
        <v>79</v>
      </c>
      <c r="AV278" s="13" t="s">
        <v>79</v>
      </c>
      <c r="AW278" s="13" t="s">
        <v>31</v>
      </c>
      <c r="AX278" s="13" t="s">
        <v>69</v>
      </c>
      <c r="AY278" s="210" t="s">
        <v>119</v>
      </c>
    </row>
    <row r="279" spans="2:65" s="14" customFormat="1" ht="10.199999999999999">
      <c r="B279" s="211"/>
      <c r="C279" s="212"/>
      <c r="D279" s="191" t="s">
        <v>145</v>
      </c>
      <c r="E279" s="213" t="s">
        <v>19</v>
      </c>
      <c r="F279" s="214" t="s">
        <v>148</v>
      </c>
      <c r="G279" s="212"/>
      <c r="H279" s="215">
        <v>18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145</v>
      </c>
      <c r="AU279" s="221" t="s">
        <v>79</v>
      </c>
      <c r="AV279" s="14" t="s">
        <v>127</v>
      </c>
      <c r="AW279" s="14" t="s">
        <v>31</v>
      </c>
      <c r="AX279" s="14" t="s">
        <v>77</v>
      </c>
      <c r="AY279" s="221" t="s">
        <v>119</v>
      </c>
    </row>
    <row r="280" spans="2:65" s="1" customFormat="1" ht="16.5" customHeight="1">
      <c r="B280" s="34"/>
      <c r="C280" s="176" t="s">
        <v>392</v>
      </c>
      <c r="D280" s="176" t="s">
        <v>122</v>
      </c>
      <c r="E280" s="177" t="s">
        <v>393</v>
      </c>
      <c r="F280" s="178" t="s">
        <v>394</v>
      </c>
      <c r="G280" s="179" t="s">
        <v>282</v>
      </c>
      <c r="H280" s="180">
        <v>57.5</v>
      </c>
      <c r="I280" s="181"/>
      <c r="J280" s="182">
        <f>ROUND(I280*H280,2)</f>
        <v>0</v>
      </c>
      <c r="K280" s="178" t="s">
        <v>19</v>
      </c>
      <c r="L280" s="38"/>
      <c r="M280" s="183" t="s">
        <v>19</v>
      </c>
      <c r="N280" s="184" t="s">
        <v>40</v>
      </c>
      <c r="O280" s="63"/>
      <c r="P280" s="185">
        <f>O280*H280</f>
        <v>0</v>
      </c>
      <c r="Q280" s="185">
        <v>1.58E-3</v>
      </c>
      <c r="R280" s="185">
        <f>Q280*H280</f>
        <v>9.085E-2</v>
      </c>
      <c r="S280" s="185">
        <v>0</v>
      </c>
      <c r="T280" s="186">
        <f>S280*H280</f>
        <v>0</v>
      </c>
      <c r="AR280" s="187" t="s">
        <v>143</v>
      </c>
      <c r="AT280" s="187" t="s">
        <v>122</v>
      </c>
      <c r="AU280" s="187" t="s">
        <v>79</v>
      </c>
      <c r="AY280" s="17" t="s">
        <v>119</v>
      </c>
      <c r="BE280" s="188">
        <f>IF(N280="základní",J280,0)</f>
        <v>0</v>
      </c>
      <c r="BF280" s="188">
        <f>IF(N280="snížená",J280,0)</f>
        <v>0</v>
      </c>
      <c r="BG280" s="188">
        <f>IF(N280="zákl. přenesená",J280,0)</f>
        <v>0</v>
      </c>
      <c r="BH280" s="188">
        <f>IF(N280="sníž. přenesená",J280,0)</f>
        <v>0</v>
      </c>
      <c r="BI280" s="188">
        <f>IF(N280="nulová",J280,0)</f>
        <v>0</v>
      </c>
      <c r="BJ280" s="17" t="s">
        <v>77</v>
      </c>
      <c r="BK280" s="188">
        <f>ROUND(I280*H280,2)</f>
        <v>0</v>
      </c>
      <c r="BL280" s="17" t="s">
        <v>143</v>
      </c>
      <c r="BM280" s="187" t="s">
        <v>395</v>
      </c>
    </row>
    <row r="281" spans="2:65" s="12" customFormat="1" ht="10.199999999999999">
      <c r="B281" s="189"/>
      <c r="C281" s="190"/>
      <c r="D281" s="191" t="s">
        <v>145</v>
      </c>
      <c r="E281" s="192" t="s">
        <v>19</v>
      </c>
      <c r="F281" s="193" t="s">
        <v>396</v>
      </c>
      <c r="G281" s="190"/>
      <c r="H281" s="192" t="s">
        <v>19</v>
      </c>
      <c r="I281" s="194"/>
      <c r="J281" s="190"/>
      <c r="K281" s="190"/>
      <c r="L281" s="195"/>
      <c r="M281" s="196"/>
      <c r="N281" s="197"/>
      <c r="O281" s="197"/>
      <c r="P281" s="197"/>
      <c r="Q281" s="197"/>
      <c r="R281" s="197"/>
      <c r="S281" s="197"/>
      <c r="T281" s="198"/>
      <c r="AT281" s="199" t="s">
        <v>145</v>
      </c>
      <c r="AU281" s="199" t="s">
        <v>79</v>
      </c>
      <c r="AV281" s="12" t="s">
        <v>77</v>
      </c>
      <c r="AW281" s="12" t="s">
        <v>31</v>
      </c>
      <c r="AX281" s="12" t="s">
        <v>69</v>
      </c>
      <c r="AY281" s="199" t="s">
        <v>119</v>
      </c>
    </row>
    <row r="282" spans="2:65" s="13" customFormat="1" ht="10.199999999999999">
      <c r="B282" s="200"/>
      <c r="C282" s="201"/>
      <c r="D282" s="191" t="s">
        <v>145</v>
      </c>
      <c r="E282" s="202" t="s">
        <v>19</v>
      </c>
      <c r="F282" s="203" t="s">
        <v>397</v>
      </c>
      <c r="G282" s="201"/>
      <c r="H282" s="204">
        <v>57.5</v>
      </c>
      <c r="I282" s="205"/>
      <c r="J282" s="201"/>
      <c r="K282" s="201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145</v>
      </c>
      <c r="AU282" s="210" t="s">
        <v>79</v>
      </c>
      <c r="AV282" s="13" t="s">
        <v>79</v>
      </c>
      <c r="AW282" s="13" t="s">
        <v>31</v>
      </c>
      <c r="AX282" s="13" t="s">
        <v>69</v>
      </c>
      <c r="AY282" s="210" t="s">
        <v>119</v>
      </c>
    </row>
    <row r="283" spans="2:65" s="14" customFormat="1" ht="10.199999999999999">
      <c r="B283" s="211"/>
      <c r="C283" s="212"/>
      <c r="D283" s="191" t="s">
        <v>145</v>
      </c>
      <c r="E283" s="213" t="s">
        <v>19</v>
      </c>
      <c r="F283" s="214" t="s">
        <v>148</v>
      </c>
      <c r="G283" s="212"/>
      <c r="H283" s="215">
        <v>57.5</v>
      </c>
      <c r="I283" s="216"/>
      <c r="J283" s="212"/>
      <c r="K283" s="212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145</v>
      </c>
      <c r="AU283" s="221" t="s">
        <v>79</v>
      </c>
      <c r="AV283" s="14" t="s">
        <v>127</v>
      </c>
      <c r="AW283" s="14" t="s">
        <v>31</v>
      </c>
      <c r="AX283" s="14" t="s">
        <v>77</v>
      </c>
      <c r="AY283" s="221" t="s">
        <v>119</v>
      </c>
    </row>
    <row r="284" spans="2:65" s="1" customFormat="1" ht="16.5" customHeight="1">
      <c r="B284" s="34"/>
      <c r="C284" s="176" t="s">
        <v>398</v>
      </c>
      <c r="D284" s="176" t="s">
        <v>122</v>
      </c>
      <c r="E284" s="177" t="s">
        <v>399</v>
      </c>
      <c r="F284" s="178" t="s">
        <v>400</v>
      </c>
      <c r="G284" s="179" t="s">
        <v>282</v>
      </c>
      <c r="H284" s="180">
        <v>19.5</v>
      </c>
      <c r="I284" s="181"/>
      <c r="J284" s="182">
        <f>ROUND(I284*H284,2)</f>
        <v>0</v>
      </c>
      <c r="K284" s="178" t="s">
        <v>19</v>
      </c>
      <c r="L284" s="38"/>
      <c r="M284" s="183" t="s">
        <v>19</v>
      </c>
      <c r="N284" s="184" t="s">
        <v>40</v>
      </c>
      <c r="O284" s="63"/>
      <c r="P284" s="185">
        <f>O284*H284</f>
        <v>0</v>
      </c>
      <c r="Q284" s="185">
        <v>1.58E-3</v>
      </c>
      <c r="R284" s="185">
        <f>Q284*H284</f>
        <v>3.0810000000000001E-2</v>
      </c>
      <c r="S284" s="185">
        <v>0</v>
      </c>
      <c r="T284" s="186">
        <f>S284*H284</f>
        <v>0</v>
      </c>
      <c r="AR284" s="187" t="s">
        <v>143</v>
      </c>
      <c r="AT284" s="187" t="s">
        <v>122</v>
      </c>
      <c r="AU284" s="187" t="s">
        <v>79</v>
      </c>
      <c r="AY284" s="17" t="s">
        <v>119</v>
      </c>
      <c r="BE284" s="188">
        <f>IF(N284="základní",J284,0)</f>
        <v>0</v>
      </c>
      <c r="BF284" s="188">
        <f>IF(N284="snížená",J284,0)</f>
        <v>0</v>
      </c>
      <c r="BG284" s="188">
        <f>IF(N284="zákl. přenesená",J284,0)</f>
        <v>0</v>
      </c>
      <c r="BH284" s="188">
        <f>IF(N284="sníž. přenesená",J284,0)</f>
        <v>0</v>
      </c>
      <c r="BI284" s="188">
        <f>IF(N284="nulová",J284,0)</f>
        <v>0</v>
      </c>
      <c r="BJ284" s="17" t="s">
        <v>77</v>
      </c>
      <c r="BK284" s="188">
        <f>ROUND(I284*H284,2)</f>
        <v>0</v>
      </c>
      <c r="BL284" s="17" t="s">
        <v>143</v>
      </c>
      <c r="BM284" s="187" t="s">
        <v>401</v>
      </c>
    </row>
    <row r="285" spans="2:65" s="12" customFormat="1" ht="10.199999999999999">
      <c r="B285" s="189"/>
      <c r="C285" s="190"/>
      <c r="D285" s="191" t="s">
        <v>145</v>
      </c>
      <c r="E285" s="192" t="s">
        <v>19</v>
      </c>
      <c r="F285" s="193" t="s">
        <v>402</v>
      </c>
      <c r="G285" s="190"/>
      <c r="H285" s="192" t="s">
        <v>19</v>
      </c>
      <c r="I285" s="194"/>
      <c r="J285" s="190"/>
      <c r="K285" s="190"/>
      <c r="L285" s="195"/>
      <c r="M285" s="196"/>
      <c r="N285" s="197"/>
      <c r="O285" s="197"/>
      <c r="P285" s="197"/>
      <c r="Q285" s="197"/>
      <c r="R285" s="197"/>
      <c r="S285" s="197"/>
      <c r="T285" s="198"/>
      <c r="AT285" s="199" t="s">
        <v>145</v>
      </c>
      <c r="AU285" s="199" t="s">
        <v>79</v>
      </c>
      <c r="AV285" s="12" t="s">
        <v>77</v>
      </c>
      <c r="AW285" s="12" t="s">
        <v>31</v>
      </c>
      <c r="AX285" s="12" t="s">
        <v>69</v>
      </c>
      <c r="AY285" s="199" t="s">
        <v>119</v>
      </c>
    </row>
    <row r="286" spans="2:65" s="13" customFormat="1" ht="10.199999999999999">
      <c r="B286" s="200"/>
      <c r="C286" s="201"/>
      <c r="D286" s="191" t="s">
        <v>145</v>
      </c>
      <c r="E286" s="202" t="s">
        <v>19</v>
      </c>
      <c r="F286" s="203" t="s">
        <v>350</v>
      </c>
      <c r="G286" s="201"/>
      <c r="H286" s="204">
        <v>19.5</v>
      </c>
      <c r="I286" s="205"/>
      <c r="J286" s="201"/>
      <c r="K286" s="201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145</v>
      </c>
      <c r="AU286" s="210" t="s">
        <v>79</v>
      </c>
      <c r="AV286" s="13" t="s">
        <v>79</v>
      </c>
      <c r="AW286" s="13" t="s">
        <v>31</v>
      </c>
      <c r="AX286" s="13" t="s">
        <v>69</v>
      </c>
      <c r="AY286" s="210" t="s">
        <v>119</v>
      </c>
    </row>
    <row r="287" spans="2:65" s="14" customFormat="1" ht="10.199999999999999">
      <c r="B287" s="211"/>
      <c r="C287" s="212"/>
      <c r="D287" s="191" t="s">
        <v>145</v>
      </c>
      <c r="E287" s="213" t="s">
        <v>19</v>
      </c>
      <c r="F287" s="214" t="s">
        <v>148</v>
      </c>
      <c r="G287" s="212"/>
      <c r="H287" s="215">
        <v>19.5</v>
      </c>
      <c r="I287" s="216"/>
      <c r="J287" s="212"/>
      <c r="K287" s="212"/>
      <c r="L287" s="217"/>
      <c r="M287" s="218"/>
      <c r="N287" s="219"/>
      <c r="O287" s="219"/>
      <c r="P287" s="219"/>
      <c r="Q287" s="219"/>
      <c r="R287" s="219"/>
      <c r="S287" s="219"/>
      <c r="T287" s="220"/>
      <c r="AT287" s="221" t="s">
        <v>145</v>
      </c>
      <c r="AU287" s="221" t="s">
        <v>79</v>
      </c>
      <c r="AV287" s="14" t="s">
        <v>127</v>
      </c>
      <c r="AW287" s="14" t="s">
        <v>31</v>
      </c>
      <c r="AX287" s="14" t="s">
        <v>77</v>
      </c>
      <c r="AY287" s="221" t="s">
        <v>119</v>
      </c>
    </row>
    <row r="288" spans="2:65" s="1" customFormat="1" ht="36" customHeight="1">
      <c r="B288" s="34"/>
      <c r="C288" s="176" t="s">
        <v>403</v>
      </c>
      <c r="D288" s="176" t="s">
        <v>122</v>
      </c>
      <c r="E288" s="177" t="s">
        <v>404</v>
      </c>
      <c r="F288" s="178" t="s">
        <v>405</v>
      </c>
      <c r="G288" s="179" t="s">
        <v>253</v>
      </c>
      <c r="H288" s="180">
        <v>6</v>
      </c>
      <c r="I288" s="181"/>
      <c r="J288" s="182">
        <f>ROUND(I288*H288,2)</f>
        <v>0</v>
      </c>
      <c r="K288" s="178" t="s">
        <v>19</v>
      </c>
      <c r="L288" s="38"/>
      <c r="M288" s="183" t="s">
        <v>19</v>
      </c>
      <c r="N288" s="184" t="s">
        <v>40</v>
      </c>
      <c r="O288" s="63"/>
      <c r="P288" s="185">
        <f>O288*H288</f>
        <v>0</v>
      </c>
      <c r="Q288" s="185">
        <v>0</v>
      </c>
      <c r="R288" s="185">
        <f>Q288*H288</f>
        <v>0</v>
      </c>
      <c r="S288" s="185">
        <v>0</v>
      </c>
      <c r="T288" s="186">
        <f>S288*H288</f>
        <v>0</v>
      </c>
      <c r="AR288" s="187" t="s">
        <v>143</v>
      </c>
      <c r="AT288" s="187" t="s">
        <v>122</v>
      </c>
      <c r="AU288" s="187" t="s">
        <v>79</v>
      </c>
      <c r="AY288" s="17" t="s">
        <v>119</v>
      </c>
      <c r="BE288" s="188">
        <f>IF(N288="základní",J288,0)</f>
        <v>0</v>
      </c>
      <c r="BF288" s="188">
        <f>IF(N288="snížená",J288,0)</f>
        <v>0</v>
      </c>
      <c r="BG288" s="188">
        <f>IF(N288="zákl. přenesená",J288,0)</f>
        <v>0</v>
      </c>
      <c r="BH288" s="188">
        <f>IF(N288="sníž. přenesená",J288,0)</f>
        <v>0</v>
      </c>
      <c r="BI288" s="188">
        <f>IF(N288="nulová",J288,0)</f>
        <v>0</v>
      </c>
      <c r="BJ288" s="17" t="s">
        <v>77</v>
      </c>
      <c r="BK288" s="188">
        <f>ROUND(I288*H288,2)</f>
        <v>0</v>
      </c>
      <c r="BL288" s="17" t="s">
        <v>143</v>
      </c>
      <c r="BM288" s="187" t="s">
        <v>406</v>
      </c>
    </row>
    <row r="289" spans="2:65" s="12" customFormat="1" ht="10.199999999999999">
      <c r="B289" s="189"/>
      <c r="C289" s="190"/>
      <c r="D289" s="191" t="s">
        <v>145</v>
      </c>
      <c r="E289" s="192" t="s">
        <v>19</v>
      </c>
      <c r="F289" s="193" t="s">
        <v>407</v>
      </c>
      <c r="G289" s="190"/>
      <c r="H289" s="192" t="s">
        <v>19</v>
      </c>
      <c r="I289" s="194"/>
      <c r="J289" s="190"/>
      <c r="K289" s="190"/>
      <c r="L289" s="195"/>
      <c r="M289" s="196"/>
      <c r="N289" s="197"/>
      <c r="O289" s="197"/>
      <c r="P289" s="197"/>
      <c r="Q289" s="197"/>
      <c r="R289" s="197"/>
      <c r="S289" s="197"/>
      <c r="T289" s="198"/>
      <c r="AT289" s="199" t="s">
        <v>145</v>
      </c>
      <c r="AU289" s="199" t="s">
        <v>79</v>
      </c>
      <c r="AV289" s="12" t="s">
        <v>77</v>
      </c>
      <c r="AW289" s="12" t="s">
        <v>31</v>
      </c>
      <c r="AX289" s="12" t="s">
        <v>69</v>
      </c>
      <c r="AY289" s="199" t="s">
        <v>119</v>
      </c>
    </row>
    <row r="290" spans="2:65" s="13" customFormat="1" ht="10.199999999999999">
      <c r="B290" s="200"/>
      <c r="C290" s="201"/>
      <c r="D290" s="191" t="s">
        <v>145</v>
      </c>
      <c r="E290" s="202" t="s">
        <v>19</v>
      </c>
      <c r="F290" s="203" t="s">
        <v>155</v>
      </c>
      <c r="G290" s="201"/>
      <c r="H290" s="204">
        <v>6</v>
      </c>
      <c r="I290" s="205"/>
      <c r="J290" s="201"/>
      <c r="K290" s="201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145</v>
      </c>
      <c r="AU290" s="210" t="s">
        <v>79</v>
      </c>
      <c r="AV290" s="13" t="s">
        <v>79</v>
      </c>
      <c r="AW290" s="13" t="s">
        <v>31</v>
      </c>
      <c r="AX290" s="13" t="s">
        <v>69</v>
      </c>
      <c r="AY290" s="210" t="s">
        <v>119</v>
      </c>
    </row>
    <row r="291" spans="2:65" s="14" customFormat="1" ht="10.199999999999999">
      <c r="B291" s="211"/>
      <c r="C291" s="212"/>
      <c r="D291" s="191" t="s">
        <v>145</v>
      </c>
      <c r="E291" s="213" t="s">
        <v>19</v>
      </c>
      <c r="F291" s="214" t="s">
        <v>148</v>
      </c>
      <c r="G291" s="212"/>
      <c r="H291" s="215">
        <v>6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145</v>
      </c>
      <c r="AU291" s="221" t="s">
        <v>79</v>
      </c>
      <c r="AV291" s="14" t="s">
        <v>127</v>
      </c>
      <c r="AW291" s="14" t="s">
        <v>31</v>
      </c>
      <c r="AX291" s="14" t="s">
        <v>77</v>
      </c>
      <c r="AY291" s="221" t="s">
        <v>119</v>
      </c>
    </row>
    <row r="292" spans="2:65" s="1" customFormat="1" ht="16.5" customHeight="1">
      <c r="B292" s="34"/>
      <c r="C292" s="222" t="s">
        <v>408</v>
      </c>
      <c r="D292" s="222" t="s">
        <v>163</v>
      </c>
      <c r="E292" s="223" t="s">
        <v>409</v>
      </c>
      <c r="F292" s="224" t="s">
        <v>410</v>
      </c>
      <c r="G292" s="225" t="s">
        <v>253</v>
      </c>
      <c r="H292" s="226">
        <v>6</v>
      </c>
      <c r="I292" s="227"/>
      <c r="J292" s="228">
        <f>ROUND(I292*H292,2)</f>
        <v>0</v>
      </c>
      <c r="K292" s="224" t="s">
        <v>19</v>
      </c>
      <c r="L292" s="229"/>
      <c r="M292" s="230" t="s">
        <v>19</v>
      </c>
      <c r="N292" s="231" t="s">
        <v>40</v>
      </c>
      <c r="O292" s="63"/>
      <c r="P292" s="185">
        <f>O292*H292</f>
        <v>0</v>
      </c>
      <c r="Q292" s="185">
        <v>5.4000000000000003E-3</v>
      </c>
      <c r="R292" s="185">
        <f>Q292*H292</f>
        <v>3.2399999999999998E-2</v>
      </c>
      <c r="S292" s="185">
        <v>0</v>
      </c>
      <c r="T292" s="186">
        <f>S292*H292</f>
        <v>0</v>
      </c>
      <c r="AR292" s="187" t="s">
        <v>166</v>
      </c>
      <c r="AT292" s="187" t="s">
        <v>163</v>
      </c>
      <c r="AU292" s="187" t="s">
        <v>79</v>
      </c>
      <c r="AY292" s="17" t="s">
        <v>119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17" t="s">
        <v>77</v>
      </c>
      <c r="BK292" s="188">
        <f>ROUND(I292*H292,2)</f>
        <v>0</v>
      </c>
      <c r="BL292" s="17" t="s">
        <v>143</v>
      </c>
      <c r="BM292" s="187" t="s">
        <v>411</v>
      </c>
    </row>
    <row r="293" spans="2:65" s="12" customFormat="1" ht="10.199999999999999">
      <c r="B293" s="189"/>
      <c r="C293" s="190"/>
      <c r="D293" s="191" t="s">
        <v>145</v>
      </c>
      <c r="E293" s="192" t="s">
        <v>19</v>
      </c>
      <c r="F293" s="193" t="s">
        <v>407</v>
      </c>
      <c r="G293" s="190"/>
      <c r="H293" s="192" t="s">
        <v>19</v>
      </c>
      <c r="I293" s="194"/>
      <c r="J293" s="190"/>
      <c r="K293" s="190"/>
      <c r="L293" s="195"/>
      <c r="M293" s="196"/>
      <c r="N293" s="197"/>
      <c r="O293" s="197"/>
      <c r="P293" s="197"/>
      <c r="Q293" s="197"/>
      <c r="R293" s="197"/>
      <c r="S293" s="197"/>
      <c r="T293" s="198"/>
      <c r="AT293" s="199" t="s">
        <v>145</v>
      </c>
      <c r="AU293" s="199" t="s">
        <v>79</v>
      </c>
      <c r="AV293" s="12" t="s">
        <v>77</v>
      </c>
      <c r="AW293" s="12" t="s">
        <v>31</v>
      </c>
      <c r="AX293" s="12" t="s">
        <v>69</v>
      </c>
      <c r="AY293" s="199" t="s">
        <v>119</v>
      </c>
    </row>
    <row r="294" spans="2:65" s="13" customFormat="1" ht="10.199999999999999">
      <c r="B294" s="200"/>
      <c r="C294" s="201"/>
      <c r="D294" s="191" t="s">
        <v>145</v>
      </c>
      <c r="E294" s="202" t="s">
        <v>19</v>
      </c>
      <c r="F294" s="203" t="s">
        <v>155</v>
      </c>
      <c r="G294" s="201"/>
      <c r="H294" s="204">
        <v>6</v>
      </c>
      <c r="I294" s="205"/>
      <c r="J294" s="201"/>
      <c r="K294" s="201"/>
      <c r="L294" s="206"/>
      <c r="M294" s="207"/>
      <c r="N294" s="208"/>
      <c r="O294" s="208"/>
      <c r="P294" s="208"/>
      <c r="Q294" s="208"/>
      <c r="R294" s="208"/>
      <c r="S294" s="208"/>
      <c r="T294" s="209"/>
      <c r="AT294" s="210" t="s">
        <v>145</v>
      </c>
      <c r="AU294" s="210" t="s">
        <v>79</v>
      </c>
      <c r="AV294" s="13" t="s">
        <v>79</v>
      </c>
      <c r="AW294" s="13" t="s">
        <v>31</v>
      </c>
      <c r="AX294" s="13" t="s">
        <v>69</v>
      </c>
      <c r="AY294" s="210" t="s">
        <v>119</v>
      </c>
    </row>
    <row r="295" spans="2:65" s="14" customFormat="1" ht="10.199999999999999">
      <c r="B295" s="211"/>
      <c r="C295" s="212"/>
      <c r="D295" s="191" t="s">
        <v>145</v>
      </c>
      <c r="E295" s="213" t="s">
        <v>19</v>
      </c>
      <c r="F295" s="214" t="s">
        <v>148</v>
      </c>
      <c r="G295" s="212"/>
      <c r="H295" s="215">
        <v>6</v>
      </c>
      <c r="I295" s="216"/>
      <c r="J295" s="212"/>
      <c r="K295" s="212"/>
      <c r="L295" s="217"/>
      <c r="M295" s="218"/>
      <c r="N295" s="219"/>
      <c r="O295" s="219"/>
      <c r="P295" s="219"/>
      <c r="Q295" s="219"/>
      <c r="R295" s="219"/>
      <c r="S295" s="219"/>
      <c r="T295" s="220"/>
      <c r="AT295" s="221" t="s">
        <v>145</v>
      </c>
      <c r="AU295" s="221" t="s">
        <v>79</v>
      </c>
      <c r="AV295" s="14" t="s">
        <v>127</v>
      </c>
      <c r="AW295" s="14" t="s">
        <v>31</v>
      </c>
      <c r="AX295" s="14" t="s">
        <v>77</v>
      </c>
      <c r="AY295" s="221" t="s">
        <v>119</v>
      </c>
    </row>
    <row r="296" spans="2:65" s="1" customFormat="1" ht="16.5" customHeight="1">
      <c r="B296" s="34"/>
      <c r="C296" s="176" t="s">
        <v>412</v>
      </c>
      <c r="D296" s="176" t="s">
        <v>122</v>
      </c>
      <c r="E296" s="177" t="s">
        <v>413</v>
      </c>
      <c r="F296" s="178" t="s">
        <v>414</v>
      </c>
      <c r="G296" s="179" t="s">
        <v>194</v>
      </c>
      <c r="H296" s="232"/>
      <c r="I296" s="181"/>
      <c r="J296" s="182">
        <f>ROUND(I296*H296,2)</f>
        <v>0</v>
      </c>
      <c r="K296" s="178" t="s">
        <v>126</v>
      </c>
      <c r="L296" s="38"/>
      <c r="M296" s="183" t="s">
        <v>19</v>
      </c>
      <c r="N296" s="184" t="s">
        <v>40</v>
      </c>
      <c r="O296" s="63"/>
      <c r="P296" s="185">
        <f>O296*H296</f>
        <v>0</v>
      </c>
      <c r="Q296" s="185">
        <v>0</v>
      </c>
      <c r="R296" s="185">
        <f>Q296*H296</f>
        <v>0</v>
      </c>
      <c r="S296" s="185">
        <v>0</v>
      </c>
      <c r="T296" s="186">
        <f>S296*H296</f>
        <v>0</v>
      </c>
      <c r="AR296" s="187" t="s">
        <v>143</v>
      </c>
      <c r="AT296" s="187" t="s">
        <v>122</v>
      </c>
      <c r="AU296" s="187" t="s">
        <v>79</v>
      </c>
      <c r="AY296" s="17" t="s">
        <v>119</v>
      </c>
      <c r="BE296" s="188">
        <f>IF(N296="základní",J296,0)</f>
        <v>0</v>
      </c>
      <c r="BF296" s="188">
        <f>IF(N296="snížená",J296,0)</f>
        <v>0</v>
      </c>
      <c r="BG296" s="188">
        <f>IF(N296="zákl. přenesená",J296,0)</f>
        <v>0</v>
      </c>
      <c r="BH296" s="188">
        <f>IF(N296="sníž. přenesená",J296,0)</f>
        <v>0</v>
      </c>
      <c r="BI296" s="188">
        <f>IF(N296="nulová",J296,0)</f>
        <v>0</v>
      </c>
      <c r="BJ296" s="17" t="s">
        <v>77</v>
      </c>
      <c r="BK296" s="188">
        <f>ROUND(I296*H296,2)</f>
        <v>0</v>
      </c>
      <c r="BL296" s="17" t="s">
        <v>143</v>
      </c>
      <c r="BM296" s="187" t="s">
        <v>415</v>
      </c>
    </row>
    <row r="297" spans="2:65" s="11" customFormat="1" ht="22.8" customHeight="1">
      <c r="B297" s="160"/>
      <c r="C297" s="161"/>
      <c r="D297" s="162" t="s">
        <v>68</v>
      </c>
      <c r="E297" s="174" t="s">
        <v>416</v>
      </c>
      <c r="F297" s="174" t="s">
        <v>417</v>
      </c>
      <c r="G297" s="161"/>
      <c r="H297" s="161"/>
      <c r="I297" s="164"/>
      <c r="J297" s="175">
        <f>BK297</f>
        <v>0</v>
      </c>
      <c r="K297" s="161"/>
      <c r="L297" s="166"/>
      <c r="M297" s="167"/>
      <c r="N297" s="168"/>
      <c r="O297" s="168"/>
      <c r="P297" s="169">
        <f>SUM(P298:P305)</f>
        <v>0</v>
      </c>
      <c r="Q297" s="168"/>
      <c r="R297" s="169">
        <f>SUM(R298:R305)</f>
        <v>7.7411600000000004E-3</v>
      </c>
      <c r="S297" s="168"/>
      <c r="T297" s="170">
        <f>SUM(T298:T305)</f>
        <v>0</v>
      </c>
      <c r="AR297" s="171" t="s">
        <v>79</v>
      </c>
      <c r="AT297" s="172" t="s">
        <v>68</v>
      </c>
      <c r="AU297" s="172" t="s">
        <v>77</v>
      </c>
      <c r="AY297" s="171" t="s">
        <v>119</v>
      </c>
      <c r="BK297" s="173">
        <f>SUM(BK298:BK305)</f>
        <v>0</v>
      </c>
    </row>
    <row r="298" spans="2:65" s="1" customFormat="1" ht="16.5" customHeight="1">
      <c r="B298" s="34"/>
      <c r="C298" s="176" t="s">
        <v>418</v>
      </c>
      <c r="D298" s="176" t="s">
        <v>122</v>
      </c>
      <c r="E298" s="177" t="s">
        <v>419</v>
      </c>
      <c r="F298" s="178" t="s">
        <v>420</v>
      </c>
      <c r="G298" s="179" t="s">
        <v>282</v>
      </c>
      <c r="H298" s="180">
        <v>670.23</v>
      </c>
      <c r="I298" s="181"/>
      <c r="J298" s="182">
        <f>ROUND(I298*H298,2)</f>
        <v>0</v>
      </c>
      <c r="K298" s="178" t="s">
        <v>126</v>
      </c>
      <c r="L298" s="38"/>
      <c r="M298" s="183" t="s">
        <v>19</v>
      </c>
      <c r="N298" s="184" t="s">
        <v>40</v>
      </c>
      <c r="O298" s="63"/>
      <c r="P298" s="185">
        <f>O298*H298</f>
        <v>0</v>
      </c>
      <c r="Q298" s="185">
        <v>0</v>
      </c>
      <c r="R298" s="185">
        <f>Q298*H298</f>
        <v>0</v>
      </c>
      <c r="S298" s="185">
        <v>0</v>
      </c>
      <c r="T298" s="186">
        <f>S298*H298</f>
        <v>0</v>
      </c>
      <c r="AR298" s="187" t="s">
        <v>143</v>
      </c>
      <c r="AT298" s="187" t="s">
        <v>122</v>
      </c>
      <c r="AU298" s="187" t="s">
        <v>79</v>
      </c>
      <c r="AY298" s="17" t="s">
        <v>119</v>
      </c>
      <c r="BE298" s="188">
        <f>IF(N298="základní",J298,0)</f>
        <v>0</v>
      </c>
      <c r="BF298" s="188">
        <f>IF(N298="snížená",J298,0)</f>
        <v>0</v>
      </c>
      <c r="BG298" s="188">
        <f>IF(N298="zákl. přenesená",J298,0)</f>
        <v>0</v>
      </c>
      <c r="BH298" s="188">
        <f>IF(N298="sníž. přenesená",J298,0)</f>
        <v>0</v>
      </c>
      <c r="BI298" s="188">
        <f>IF(N298="nulová",J298,0)</f>
        <v>0</v>
      </c>
      <c r="BJ298" s="17" t="s">
        <v>77</v>
      </c>
      <c r="BK298" s="188">
        <f>ROUND(I298*H298,2)</f>
        <v>0</v>
      </c>
      <c r="BL298" s="17" t="s">
        <v>143</v>
      </c>
      <c r="BM298" s="187" t="s">
        <v>421</v>
      </c>
    </row>
    <row r="299" spans="2:65" s="13" customFormat="1" ht="10.199999999999999">
      <c r="B299" s="200"/>
      <c r="C299" s="201"/>
      <c r="D299" s="191" t="s">
        <v>145</v>
      </c>
      <c r="E299" s="202" t="s">
        <v>19</v>
      </c>
      <c r="F299" s="203" t="s">
        <v>422</v>
      </c>
      <c r="G299" s="201"/>
      <c r="H299" s="204">
        <v>670.23</v>
      </c>
      <c r="I299" s="205"/>
      <c r="J299" s="201"/>
      <c r="K299" s="201"/>
      <c r="L299" s="206"/>
      <c r="M299" s="207"/>
      <c r="N299" s="208"/>
      <c r="O299" s="208"/>
      <c r="P299" s="208"/>
      <c r="Q299" s="208"/>
      <c r="R299" s="208"/>
      <c r="S299" s="208"/>
      <c r="T299" s="209"/>
      <c r="AT299" s="210" t="s">
        <v>145</v>
      </c>
      <c r="AU299" s="210" t="s">
        <v>79</v>
      </c>
      <c r="AV299" s="13" t="s">
        <v>79</v>
      </c>
      <c r="AW299" s="13" t="s">
        <v>31</v>
      </c>
      <c r="AX299" s="13" t="s">
        <v>69</v>
      </c>
      <c r="AY299" s="210" t="s">
        <v>119</v>
      </c>
    </row>
    <row r="300" spans="2:65" s="14" customFormat="1" ht="10.199999999999999">
      <c r="B300" s="211"/>
      <c r="C300" s="212"/>
      <c r="D300" s="191" t="s">
        <v>145</v>
      </c>
      <c r="E300" s="213" t="s">
        <v>19</v>
      </c>
      <c r="F300" s="214" t="s">
        <v>148</v>
      </c>
      <c r="G300" s="212"/>
      <c r="H300" s="215">
        <v>670.23</v>
      </c>
      <c r="I300" s="216"/>
      <c r="J300" s="212"/>
      <c r="K300" s="212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145</v>
      </c>
      <c r="AU300" s="221" t="s">
        <v>79</v>
      </c>
      <c r="AV300" s="14" t="s">
        <v>127</v>
      </c>
      <c r="AW300" s="14" t="s">
        <v>31</v>
      </c>
      <c r="AX300" s="14" t="s">
        <v>77</v>
      </c>
      <c r="AY300" s="221" t="s">
        <v>119</v>
      </c>
    </row>
    <row r="301" spans="2:65" s="1" customFormat="1" ht="16.5" customHeight="1">
      <c r="B301" s="34"/>
      <c r="C301" s="222" t="s">
        <v>423</v>
      </c>
      <c r="D301" s="222" t="s">
        <v>163</v>
      </c>
      <c r="E301" s="223" t="s">
        <v>424</v>
      </c>
      <c r="F301" s="224" t="s">
        <v>425</v>
      </c>
      <c r="G301" s="225" t="s">
        <v>282</v>
      </c>
      <c r="H301" s="226">
        <v>774.11599999999999</v>
      </c>
      <c r="I301" s="227"/>
      <c r="J301" s="228">
        <f>ROUND(I301*H301,2)</f>
        <v>0</v>
      </c>
      <c r="K301" s="224" t="s">
        <v>126</v>
      </c>
      <c r="L301" s="229"/>
      <c r="M301" s="230" t="s">
        <v>19</v>
      </c>
      <c r="N301" s="231" t="s">
        <v>40</v>
      </c>
      <c r="O301" s="63"/>
      <c r="P301" s="185">
        <f>O301*H301</f>
        <v>0</v>
      </c>
      <c r="Q301" s="185">
        <v>1.0000000000000001E-5</v>
      </c>
      <c r="R301" s="185">
        <f>Q301*H301</f>
        <v>7.7411600000000004E-3</v>
      </c>
      <c r="S301" s="185">
        <v>0</v>
      </c>
      <c r="T301" s="186">
        <f>S301*H301</f>
        <v>0</v>
      </c>
      <c r="AR301" s="187" t="s">
        <v>166</v>
      </c>
      <c r="AT301" s="187" t="s">
        <v>163</v>
      </c>
      <c r="AU301" s="187" t="s">
        <v>79</v>
      </c>
      <c r="AY301" s="17" t="s">
        <v>119</v>
      </c>
      <c r="BE301" s="188">
        <f>IF(N301="základní",J301,0)</f>
        <v>0</v>
      </c>
      <c r="BF301" s="188">
        <f>IF(N301="snížená",J301,0)</f>
        <v>0</v>
      </c>
      <c r="BG301" s="188">
        <f>IF(N301="zákl. přenesená",J301,0)</f>
        <v>0</v>
      </c>
      <c r="BH301" s="188">
        <f>IF(N301="sníž. přenesená",J301,0)</f>
        <v>0</v>
      </c>
      <c r="BI301" s="188">
        <f>IF(N301="nulová",J301,0)</f>
        <v>0</v>
      </c>
      <c r="BJ301" s="17" t="s">
        <v>77</v>
      </c>
      <c r="BK301" s="188">
        <f>ROUND(I301*H301,2)</f>
        <v>0</v>
      </c>
      <c r="BL301" s="17" t="s">
        <v>143</v>
      </c>
      <c r="BM301" s="187" t="s">
        <v>426</v>
      </c>
    </row>
    <row r="302" spans="2:65" s="13" customFormat="1" ht="10.199999999999999">
      <c r="B302" s="200"/>
      <c r="C302" s="201"/>
      <c r="D302" s="191" t="s">
        <v>145</v>
      </c>
      <c r="E302" s="202" t="s">
        <v>19</v>
      </c>
      <c r="F302" s="203" t="s">
        <v>427</v>
      </c>
      <c r="G302" s="201"/>
      <c r="H302" s="204">
        <v>703.74199999999996</v>
      </c>
      <c r="I302" s="205"/>
      <c r="J302" s="201"/>
      <c r="K302" s="201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145</v>
      </c>
      <c r="AU302" s="210" t="s">
        <v>79</v>
      </c>
      <c r="AV302" s="13" t="s">
        <v>79</v>
      </c>
      <c r="AW302" s="13" t="s">
        <v>31</v>
      </c>
      <c r="AX302" s="13" t="s">
        <v>69</v>
      </c>
      <c r="AY302" s="210" t="s">
        <v>119</v>
      </c>
    </row>
    <row r="303" spans="2:65" s="14" customFormat="1" ht="10.199999999999999">
      <c r="B303" s="211"/>
      <c r="C303" s="212"/>
      <c r="D303" s="191" t="s">
        <v>145</v>
      </c>
      <c r="E303" s="213" t="s">
        <v>19</v>
      </c>
      <c r="F303" s="214" t="s">
        <v>148</v>
      </c>
      <c r="G303" s="212"/>
      <c r="H303" s="215">
        <v>703.74199999999996</v>
      </c>
      <c r="I303" s="216"/>
      <c r="J303" s="212"/>
      <c r="K303" s="212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145</v>
      </c>
      <c r="AU303" s="221" t="s">
        <v>79</v>
      </c>
      <c r="AV303" s="14" t="s">
        <v>127</v>
      </c>
      <c r="AW303" s="14" t="s">
        <v>31</v>
      </c>
      <c r="AX303" s="14" t="s">
        <v>69</v>
      </c>
      <c r="AY303" s="221" t="s">
        <v>119</v>
      </c>
    </row>
    <row r="304" spans="2:65" s="13" customFormat="1" ht="10.199999999999999">
      <c r="B304" s="200"/>
      <c r="C304" s="201"/>
      <c r="D304" s="191" t="s">
        <v>145</v>
      </c>
      <c r="E304" s="202" t="s">
        <v>19</v>
      </c>
      <c r="F304" s="203" t="s">
        <v>428</v>
      </c>
      <c r="G304" s="201"/>
      <c r="H304" s="204">
        <v>774.11599999999999</v>
      </c>
      <c r="I304" s="205"/>
      <c r="J304" s="201"/>
      <c r="K304" s="201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145</v>
      </c>
      <c r="AU304" s="210" t="s">
        <v>79</v>
      </c>
      <c r="AV304" s="13" t="s">
        <v>79</v>
      </c>
      <c r="AW304" s="13" t="s">
        <v>31</v>
      </c>
      <c r="AX304" s="13" t="s">
        <v>77</v>
      </c>
      <c r="AY304" s="210" t="s">
        <v>119</v>
      </c>
    </row>
    <row r="305" spans="2:65" s="1" customFormat="1" ht="16.5" customHeight="1">
      <c r="B305" s="34"/>
      <c r="C305" s="176" t="s">
        <v>429</v>
      </c>
      <c r="D305" s="176" t="s">
        <v>122</v>
      </c>
      <c r="E305" s="177" t="s">
        <v>430</v>
      </c>
      <c r="F305" s="178" t="s">
        <v>431</v>
      </c>
      <c r="G305" s="179" t="s">
        <v>194</v>
      </c>
      <c r="H305" s="232"/>
      <c r="I305" s="181"/>
      <c r="J305" s="182">
        <f>ROUND(I305*H305,2)</f>
        <v>0</v>
      </c>
      <c r="K305" s="178" t="s">
        <v>126</v>
      </c>
      <c r="L305" s="38"/>
      <c r="M305" s="183" t="s">
        <v>19</v>
      </c>
      <c r="N305" s="184" t="s">
        <v>40</v>
      </c>
      <c r="O305" s="63"/>
      <c r="P305" s="185">
        <f>O305*H305</f>
        <v>0</v>
      </c>
      <c r="Q305" s="185">
        <v>0</v>
      </c>
      <c r="R305" s="185">
        <f>Q305*H305</f>
        <v>0</v>
      </c>
      <c r="S305" s="185">
        <v>0</v>
      </c>
      <c r="T305" s="186">
        <f>S305*H305</f>
        <v>0</v>
      </c>
      <c r="AR305" s="187" t="s">
        <v>143</v>
      </c>
      <c r="AT305" s="187" t="s">
        <v>122</v>
      </c>
      <c r="AU305" s="187" t="s">
        <v>79</v>
      </c>
      <c r="AY305" s="17" t="s">
        <v>119</v>
      </c>
      <c r="BE305" s="188">
        <f>IF(N305="základní",J305,0)</f>
        <v>0</v>
      </c>
      <c r="BF305" s="188">
        <f>IF(N305="snížená",J305,0)</f>
        <v>0</v>
      </c>
      <c r="BG305" s="188">
        <f>IF(N305="zákl. přenesená",J305,0)</f>
        <v>0</v>
      </c>
      <c r="BH305" s="188">
        <f>IF(N305="sníž. přenesená",J305,0)</f>
        <v>0</v>
      </c>
      <c r="BI305" s="188">
        <f>IF(N305="nulová",J305,0)</f>
        <v>0</v>
      </c>
      <c r="BJ305" s="17" t="s">
        <v>77</v>
      </c>
      <c r="BK305" s="188">
        <f>ROUND(I305*H305,2)</f>
        <v>0</v>
      </c>
      <c r="BL305" s="17" t="s">
        <v>143</v>
      </c>
      <c r="BM305" s="187" t="s">
        <v>432</v>
      </c>
    </row>
    <row r="306" spans="2:65" s="11" customFormat="1" ht="22.8" customHeight="1">
      <c r="B306" s="160"/>
      <c r="C306" s="161"/>
      <c r="D306" s="162" t="s">
        <v>68</v>
      </c>
      <c r="E306" s="174" t="s">
        <v>433</v>
      </c>
      <c r="F306" s="174" t="s">
        <v>434</v>
      </c>
      <c r="G306" s="161"/>
      <c r="H306" s="161"/>
      <c r="I306" s="164"/>
      <c r="J306" s="175">
        <f>BK306</f>
        <v>0</v>
      </c>
      <c r="K306" s="161"/>
      <c r="L306" s="166"/>
      <c r="M306" s="167"/>
      <c r="N306" s="168"/>
      <c r="O306" s="168"/>
      <c r="P306" s="169">
        <f>SUM(P307:P314)</f>
        <v>0</v>
      </c>
      <c r="Q306" s="168"/>
      <c r="R306" s="169">
        <f>SUM(R307:R314)</f>
        <v>6.6442859999999992E-2</v>
      </c>
      <c r="S306" s="168"/>
      <c r="T306" s="170">
        <f>SUM(T307:T314)</f>
        <v>0</v>
      </c>
      <c r="AR306" s="171" t="s">
        <v>79</v>
      </c>
      <c r="AT306" s="172" t="s">
        <v>68</v>
      </c>
      <c r="AU306" s="172" t="s">
        <v>77</v>
      </c>
      <c r="AY306" s="171" t="s">
        <v>119</v>
      </c>
      <c r="BK306" s="173">
        <f>SUM(BK307:BK314)</f>
        <v>0</v>
      </c>
    </row>
    <row r="307" spans="2:65" s="1" customFormat="1" ht="16.5" customHeight="1">
      <c r="B307" s="34"/>
      <c r="C307" s="176" t="s">
        <v>435</v>
      </c>
      <c r="D307" s="176" t="s">
        <v>122</v>
      </c>
      <c r="E307" s="177" t="s">
        <v>436</v>
      </c>
      <c r="F307" s="178" t="s">
        <v>437</v>
      </c>
      <c r="G307" s="179" t="s">
        <v>142</v>
      </c>
      <c r="H307" s="180">
        <v>302.01299999999998</v>
      </c>
      <c r="I307" s="181"/>
      <c r="J307" s="182">
        <f>ROUND(I307*H307,2)</f>
        <v>0</v>
      </c>
      <c r="K307" s="178" t="s">
        <v>126</v>
      </c>
      <c r="L307" s="38"/>
      <c r="M307" s="183" t="s">
        <v>19</v>
      </c>
      <c r="N307" s="184" t="s">
        <v>40</v>
      </c>
      <c r="O307" s="63"/>
      <c r="P307" s="185">
        <f>O307*H307</f>
        <v>0</v>
      </c>
      <c r="Q307" s="185">
        <v>2.2000000000000001E-4</v>
      </c>
      <c r="R307" s="185">
        <f>Q307*H307</f>
        <v>6.6442859999999992E-2</v>
      </c>
      <c r="S307" s="185">
        <v>0</v>
      </c>
      <c r="T307" s="186">
        <f>S307*H307</f>
        <v>0</v>
      </c>
      <c r="AR307" s="187" t="s">
        <v>143</v>
      </c>
      <c r="AT307" s="187" t="s">
        <v>122</v>
      </c>
      <c r="AU307" s="187" t="s">
        <v>79</v>
      </c>
      <c r="AY307" s="17" t="s">
        <v>119</v>
      </c>
      <c r="BE307" s="188">
        <f>IF(N307="základní",J307,0)</f>
        <v>0</v>
      </c>
      <c r="BF307" s="188">
        <f>IF(N307="snížená",J307,0)</f>
        <v>0</v>
      </c>
      <c r="BG307" s="188">
        <f>IF(N307="zákl. přenesená",J307,0)</f>
        <v>0</v>
      </c>
      <c r="BH307" s="188">
        <f>IF(N307="sníž. přenesená",J307,0)</f>
        <v>0</v>
      </c>
      <c r="BI307" s="188">
        <f>IF(N307="nulová",J307,0)</f>
        <v>0</v>
      </c>
      <c r="BJ307" s="17" t="s">
        <v>77</v>
      </c>
      <c r="BK307" s="188">
        <f>ROUND(I307*H307,2)</f>
        <v>0</v>
      </c>
      <c r="BL307" s="17" t="s">
        <v>143</v>
      </c>
      <c r="BM307" s="187" t="s">
        <v>438</v>
      </c>
    </row>
    <row r="308" spans="2:65" s="12" customFormat="1" ht="10.199999999999999">
      <c r="B308" s="189"/>
      <c r="C308" s="190"/>
      <c r="D308" s="191" t="s">
        <v>145</v>
      </c>
      <c r="E308" s="192" t="s">
        <v>19</v>
      </c>
      <c r="F308" s="193" t="s">
        <v>439</v>
      </c>
      <c r="G308" s="190"/>
      <c r="H308" s="192" t="s">
        <v>19</v>
      </c>
      <c r="I308" s="194"/>
      <c r="J308" s="190"/>
      <c r="K308" s="190"/>
      <c r="L308" s="195"/>
      <c r="M308" s="196"/>
      <c r="N308" s="197"/>
      <c r="O308" s="197"/>
      <c r="P308" s="197"/>
      <c r="Q308" s="197"/>
      <c r="R308" s="197"/>
      <c r="S308" s="197"/>
      <c r="T308" s="198"/>
      <c r="AT308" s="199" t="s">
        <v>145</v>
      </c>
      <c r="AU308" s="199" t="s">
        <v>79</v>
      </c>
      <c r="AV308" s="12" t="s">
        <v>77</v>
      </c>
      <c r="AW308" s="12" t="s">
        <v>31</v>
      </c>
      <c r="AX308" s="12" t="s">
        <v>69</v>
      </c>
      <c r="AY308" s="199" t="s">
        <v>119</v>
      </c>
    </row>
    <row r="309" spans="2:65" s="13" customFormat="1" ht="10.199999999999999">
      <c r="B309" s="200"/>
      <c r="C309" s="201"/>
      <c r="D309" s="191" t="s">
        <v>145</v>
      </c>
      <c r="E309" s="202" t="s">
        <v>19</v>
      </c>
      <c r="F309" s="203" t="s">
        <v>440</v>
      </c>
      <c r="G309" s="201"/>
      <c r="H309" s="204">
        <v>58.113</v>
      </c>
      <c r="I309" s="205"/>
      <c r="J309" s="201"/>
      <c r="K309" s="201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145</v>
      </c>
      <c r="AU309" s="210" t="s">
        <v>79</v>
      </c>
      <c r="AV309" s="13" t="s">
        <v>79</v>
      </c>
      <c r="AW309" s="13" t="s">
        <v>31</v>
      </c>
      <c r="AX309" s="13" t="s">
        <v>69</v>
      </c>
      <c r="AY309" s="210" t="s">
        <v>119</v>
      </c>
    </row>
    <row r="310" spans="2:65" s="12" customFormat="1" ht="10.199999999999999">
      <c r="B310" s="189"/>
      <c r="C310" s="190"/>
      <c r="D310" s="191" t="s">
        <v>145</v>
      </c>
      <c r="E310" s="192" t="s">
        <v>19</v>
      </c>
      <c r="F310" s="193" t="s">
        <v>441</v>
      </c>
      <c r="G310" s="190"/>
      <c r="H310" s="192" t="s">
        <v>19</v>
      </c>
      <c r="I310" s="194"/>
      <c r="J310" s="190"/>
      <c r="K310" s="190"/>
      <c r="L310" s="195"/>
      <c r="M310" s="196"/>
      <c r="N310" s="197"/>
      <c r="O310" s="197"/>
      <c r="P310" s="197"/>
      <c r="Q310" s="197"/>
      <c r="R310" s="197"/>
      <c r="S310" s="197"/>
      <c r="T310" s="198"/>
      <c r="AT310" s="199" t="s">
        <v>145</v>
      </c>
      <c r="AU310" s="199" t="s">
        <v>79</v>
      </c>
      <c r="AV310" s="12" t="s">
        <v>77</v>
      </c>
      <c r="AW310" s="12" t="s">
        <v>31</v>
      </c>
      <c r="AX310" s="12" t="s">
        <v>69</v>
      </c>
      <c r="AY310" s="199" t="s">
        <v>119</v>
      </c>
    </row>
    <row r="311" spans="2:65" s="13" customFormat="1" ht="10.199999999999999">
      <c r="B311" s="200"/>
      <c r="C311" s="201"/>
      <c r="D311" s="191" t="s">
        <v>145</v>
      </c>
      <c r="E311" s="202" t="s">
        <v>19</v>
      </c>
      <c r="F311" s="203" t="s">
        <v>442</v>
      </c>
      <c r="G311" s="201"/>
      <c r="H311" s="204">
        <v>75.599999999999994</v>
      </c>
      <c r="I311" s="205"/>
      <c r="J311" s="201"/>
      <c r="K311" s="201"/>
      <c r="L311" s="206"/>
      <c r="M311" s="207"/>
      <c r="N311" s="208"/>
      <c r="O311" s="208"/>
      <c r="P311" s="208"/>
      <c r="Q311" s="208"/>
      <c r="R311" s="208"/>
      <c r="S311" s="208"/>
      <c r="T311" s="209"/>
      <c r="AT311" s="210" t="s">
        <v>145</v>
      </c>
      <c r="AU311" s="210" t="s">
        <v>79</v>
      </c>
      <c r="AV311" s="13" t="s">
        <v>79</v>
      </c>
      <c r="AW311" s="13" t="s">
        <v>31</v>
      </c>
      <c r="AX311" s="13" t="s">
        <v>69</v>
      </c>
      <c r="AY311" s="210" t="s">
        <v>119</v>
      </c>
    </row>
    <row r="312" spans="2:65" s="12" customFormat="1" ht="10.199999999999999">
      <c r="B312" s="189"/>
      <c r="C312" s="190"/>
      <c r="D312" s="191" t="s">
        <v>145</v>
      </c>
      <c r="E312" s="192" t="s">
        <v>19</v>
      </c>
      <c r="F312" s="193" t="s">
        <v>443</v>
      </c>
      <c r="G312" s="190"/>
      <c r="H312" s="192" t="s">
        <v>19</v>
      </c>
      <c r="I312" s="194"/>
      <c r="J312" s="190"/>
      <c r="K312" s="190"/>
      <c r="L312" s="195"/>
      <c r="M312" s="196"/>
      <c r="N312" s="197"/>
      <c r="O312" s="197"/>
      <c r="P312" s="197"/>
      <c r="Q312" s="197"/>
      <c r="R312" s="197"/>
      <c r="S312" s="197"/>
      <c r="T312" s="198"/>
      <c r="AT312" s="199" t="s">
        <v>145</v>
      </c>
      <c r="AU312" s="199" t="s">
        <v>79</v>
      </c>
      <c r="AV312" s="12" t="s">
        <v>77</v>
      </c>
      <c r="AW312" s="12" t="s">
        <v>31</v>
      </c>
      <c r="AX312" s="12" t="s">
        <v>69</v>
      </c>
      <c r="AY312" s="199" t="s">
        <v>119</v>
      </c>
    </row>
    <row r="313" spans="2:65" s="13" customFormat="1" ht="10.199999999999999">
      <c r="B313" s="200"/>
      <c r="C313" s="201"/>
      <c r="D313" s="191" t="s">
        <v>145</v>
      </c>
      <c r="E313" s="202" t="s">
        <v>19</v>
      </c>
      <c r="F313" s="203" t="s">
        <v>444</v>
      </c>
      <c r="G313" s="201"/>
      <c r="H313" s="204">
        <v>168.3</v>
      </c>
      <c r="I313" s="205"/>
      <c r="J313" s="201"/>
      <c r="K313" s="201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145</v>
      </c>
      <c r="AU313" s="210" t="s">
        <v>79</v>
      </c>
      <c r="AV313" s="13" t="s">
        <v>79</v>
      </c>
      <c r="AW313" s="13" t="s">
        <v>31</v>
      </c>
      <c r="AX313" s="13" t="s">
        <v>69</v>
      </c>
      <c r="AY313" s="210" t="s">
        <v>119</v>
      </c>
    </row>
    <row r="314" spans="2:65" s="14" customFormat="1" ht="10.199999999999999">
      <c r="B314" s="211"/>
      <c r="C314" s="212"/>
      <c r="D314" s="191" t="s">
        <v>145</v>
      </c>
      <c r="E314" s="213" t="s">
        <v>19</v>
      </c>
      <c r="F314" s="214" t="s">
        <v>148</v>
      </c>
      <c r="G314" s="212"/>
      <c r="H314" s="215">
        <v>302.01300000000003</v>
      </c>
      <c r="I314" s="216"/>
      <c r="J314" s="212"/>
      <c r="K314" s="212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145</v>
      </c>
      <c r="AU314" s="221" t="s">
        <v>79</v>
      </c>
      <c r="AV314" s="14" t="s">
        <v>127</v>
      </c>
      <c r="AW314" s="14" t="s">
        <v>31</v>
      </c>
      <c r="AX314" s="14" t="s">
        <v>77</v>
      </c>
      <c r="AY314" s="221" t="s">
        <v>119</v>
      </c>
    </row>
    <row r="315" spans="2:65" s="11" customFormat="1" ht="25.95" customHeight="1">
      <c r="B315" s="160"/>
      <c r="C315" s="161"/>
      <c r="D315" s="162" t="s">
        <v>68</v>
      </c>
      <c r="E315" s="163" t="s">
        <v>445</v>
      </c>
      <c r="F315" s="163" t="s">
        <v>446</v>
      </c>
      <c r="G315" s="161"/>
      <c r="H315" s="161"/>
      <c r="I315" s="164"/>
      <c r="J315" s="165">
        <f>BK315</f>
        <v>0</v>
      </c>
      <c r="K315" s="161"/>
      <c r="L315" s="166"/>
      <c r="M315" s="167"/>
      <c r="N315" s="168"/>
      <c r="O315" s="168"/>
      <c r="P315" s="169">
        <f>P316</f>
        <v>0</v>
      </c>
      <c r="Q315" s="168"/>
      <c r="R315" s="169">
        <f>R316</f>
        <v>0</v>
      </c>
      <c r="S315" s="168"/>
      <c r="T315" s="170">
        <f>T316</f>
        <v>0</v>
      </c>
      <c r="AR315" s="171" t="s">
        <v>149</v>
      </c>
      <c r="AT315" s="172" t="s">
        <v>68</v>
      </c>
      <c r="AU315" s="172" t="s">
        <v>69</v>
      </c>
      <c r="AY315" s="171" t="s">
        <v>119</v>
      </c>
      <c r="BK315" s="173">
        <f>BK316</f>
        <v>0</v>
      </c>
    </row>
    <row r="316" spans="2:65" s="11" customFormat="1" ht="22.8" customHeight="1">
      <c r="B316" s="160"/>
      <c r="C316" s="161"/>
      <c r="D316" s="162" t="s">
        <v>68</v>
      </c>
      <c r="E316" s="174" t="s">
        <v>447</v>
      </c>
      <c r="F316" s="174" t="s">
        <v>448</v>
      </c>
      <c r="G316" s="161"/>
      <c r="H316" s="161"/>
      <c r="I316" s="164"/>
      <c r="J316" s="175">
        <f>BK316</f>
        <v>0</v>
      </c>
      <c r="K316" s="161"/>
      <c r="L316" s="166"/>
      <c r="M316" s="167"/>
      <c r="N316" s="168"/>
      <c r="O316" s="168"/>
      <c r="P316" s="169">
        <f>SUM(P317:P319)</f>
        <v>0</v>
      </c>
      <c r="Q316" s="168"/>
      <c r="R316" s="169">
        <f>SUM(R317:R319)</f>
        <v>0</v>
      </c>
      <c r="S316" s="168"/>
      <c r="T316" s="170">
        <f>SUM(T317:T319)</f>
        <v>0</v>
      </c>
      <c r="AR316" s="171" t="s">
        <v>149</v>
      </c>
      <c r="AT316" s="172" t="s">
        <v>68</v>
      </c>
      <c r="AU316" s="172" t="s">
        <v>77</v>
      </c>
      <c r="AY316" s="171" t="s">
        <v>119</v>
      </c>
      <c r="BK316" s="173">
        <f>SUM(BK317:BK319)</f>
        <v>0</v>
      </c>
    </row>
    <row r="317" spans="2:65" s="1" customFormat="1" ht="24" customHeight="1">
      <c r="B317" s="34"/>
      <c r="C317" s="176" t="s">
        <v>449</v>
      </c>
      <c r="D317" s="176" t="s">
        <v>122</v>
      </c>
      <c r="E317" s="177" t="s">
        <v>450</v>
      </c>
      <c r="F317" s="178" t="s">
        <v>451</v>
      </c>
      <c r="G317" s="179" t="s">
        <v>247</v>
      </c>
      <c r="H317" s="180">
        <v>1</v>
      </c>
      <c r="I317" s="181"/>
      <c r="J317" s="182">
        <f>ROUND(I317*H317,2)</f>
        <v>0</v>
      </c>
      <c r="K317" s="178" t="s">
        <v>19</v>
      </c>
      <c r="L317" s="38"/>
      <c r="M317" s="183" t="s">
        <v>19</v>
      </c>
      <c r="N317" s="184" t="s">
        <v>40</v>
      </c>
      <c r="O317" s="63"/>
      <c r="P317" s="185">
        <f>O317*H317</f>
        <v>0</v>
      </c>
      <c r="Q317" s="185">
        <v>0</v>
      </c>
      <c r="R317" s="185">
        <f>Q317*H317</f>
        <v>0</v>
      </c>
      <c r="S317" s="185">
        <v>0</v>
      </c>
      <c r="T317" s="186">
        <f>S317*H317</f>
        <v>0</v>
      </c>
      <c r="AR317" s="187" t="s">
        <v>452</v>
      </c>
      <c r="AT317" s="187" t="s">
        <v>122</v>
      </c>
      <c r="AU317" s="187" t="s">
        <v>79</v>
      </c>
      <c r="AY317" s="17" t="s">
        <v>119</v>
      </c>
      <c r="BE317" s="188">
        <f>IF(N317="základní",J317,0)</f>
        <v>0</v>
      </c>
      <c r="BF317" s="188">
        <f>IF(N317="snížená",J317,0)</f>
        <v>0</v>
      </c>
      <c r="BG317" s="188">
        <f>IF(N317="zákl. přenesená",J317,0)</f>
        <v>0</v>
      </c>
      <c r="BH317" s="188">
        <f>IF(N317="sníž. přenesená",J317,0)</f>
        <v>0</v>
      </c>
      <c r="BI317" s="188">
        <f>IF(N317="nulová",J317,0)</f>
        <v>0</v>
      </c>
      <c r="BJ317" s="17" t="s">
        <v>77</v>
      </c>
      <c r="BK317" s="188">
        <f>ROUND(I317*H317,2)</f>
        <v>0</v>
      </c>
      <c r="BL317" s="17" t="s">
        <v>452</v>
      </c>
      <c r="BM317" s="187" t="s">
        <v>453</v>
      </c>
    </row>
    <row r="318" spans="2:65" s="1" customFormat="1" ht="16.5" customHeight="1">
      <c r="B318" s="34"/>
      <c r="C318" s="176" t="s">
        <v>454</v>
      </c>
      <c r="D318" s="176" t="s">
        <v>122</v>
      </c>
      <c r="E318" s="177" t="s">
        <v>455</v>
      </c>
      <c r="F318" s="178" t="s">
        <v>456</v>
      </c>
      <c r="G318" s="179" t="s">
        <v>247</v>
      </c>
      <c r="H318" s="180">
        <v>1</v>
      </c>
      <c r="I318" s="181"/>
      <c r="J318" s="182">
        <f>ROUND(I318*H318,2)</f>
        <v>0</v>
      </c>
      <c r="K318" s="178" t="s">
        <v>19</v>
      </c>
      <c r="L318" s="38"/>
      <c r="M318" s="183" t="s">
        <v>19</v>
      </c>
      <c r="N318" s="184" t="s">
        <v>40</v>
      </c>
      <c r="O318" s="63"/>
      <c r="P318" s="185">
        <f>O318*H318</f>
        <v>0</v>
      </c>
      <c r="Q318" s="185">
        <v>0</v>
      </c>
      <c r="R318" s="185">
        <f>Q318*H318</f>
        <v>0</v>
      </c>
      <c r="S318" s="185">
        <v>0</v>
      </c>
      <c r="T318" s="186">
        <f>S318*H318</f>
        <v>0</v>
      </c>
      <c r="AR318" s="187" t="s">
        <v>452</v>
      </c>
      <c r="AT318" s="187" t="s">
        <v>122</v>
      </c>
      <c r="AU318" s="187" t="s">
        <v>79</v>
      </c>
      <c r="AY318" s="17" t="s">
        <v>119</v>
      </c>
      <c r="BE318" s="188">
        <f>IF(N318="základní",J318,0)</f>
        <v>0</v>
      </c>
      <c r="BF318" s="188">
        <f>IF(N318="snížená",J318,0)</f>
        <v>0</v>
      </c>
      <c r="BG318" s="188">
        <f>IF(N318="zákl. přenesená",J318,0)</f>
        <v>0</v>
      </c>
      <c r="BH318" s="188">
        <f>IF(N318="sníž. přenesená",J318,0)</f>
        <v>0</v>
      </c>
      <c r="BI318" s="188">
        <f>IF(N318="nulová",J318,0)</f>
        <v>0</v>
      </c>
      <c r="BJ318" s="17" t="s">
        <v>77</v>
      </c>
      <c r="BK318" s="188">
        <f>ROUND(I318*H318,2)</f>
        <v>0</v>
      </c>
      <c r="BL318" s="17" t="s">
        <v>452</v>
      </c>
      <c r="BM318" s="187" t="s">
        <v>457</v>
      </c>
    </row>
    <row r="319" spans="2:65" s="1" customFormat="1" ht="36" customHeight="1">
      <c r="B319" s="34"/>
      <c r="C319" s="176" t="s">
        <v>458</v>
      </c>
      <c r="D319" s="176" t="s">
        <v>122</v>
      </c>
      <c r="E319" s="177" t="s">
        <v>459</v>
      </c>
      <c r="F319" s="178" t="s">
        <v>460</v>
      </c>
      <c r="G319" s="179" t="s">
        <v>247</v>
      </c>
      <c r="H319" s="180">
        <v>1</v>
      </c>
      <c r="I319" s="181"/>
      <c r="J319" s="182">
        <f>ROUND(I319*H319,2)</f>
        <v>0</v>
      </c>
      <c r="K319" s="178" t="s">
        <v>19</v>
      </c>
      <c r="L319" s="38"/>
      <c r="M319" s="233" t="s">
        <v>19</v>
      </c>
      <c r="N319" s="234" t="s">
        <v>40</v>
      </c>
      <c r="O319" s="235"/>
      <c r="P319" s="236">
        <f>O319*H319</f>
        <v>0</v>
      </c>
      <c r="Q319" s="236">
        <v>0</v>
      </c>
      <c r="R319" s="236">
        <f>Q319*H319</f>
        <v>0</v>
      </c>
      <c r="S319" s="236">
        <v>0</v>
      </c>
      <c r="T319" s="237">
        <f>S319*H319</f>
        <v>0</v>
      </c>
      <c r="AR319" s="187" t="s">
        <v>452</v>
      </c>
      <c r="AT319" s="187" t="s">
        <v>122</v>
      </c>
      <c r="AU319" s="187" t="s">
        <v>79</v>
      </c>
      <c r="AY319" s="17" t="s">
        <v>119</v>
      </c>
      <c r="BE319" s="188">
        <f>IF(N319="základní",J319,0)</f>
        <v>0</v>
      </c>
      <c r="BF319" s="188">
        <f>IF(N319="snížená",J319,0)</f>
        <v>0</v>
      </c>
      <c r="BG319" s="188">
        <f>IF(N319="zákl. přenesená",J319,0)</f>
        <v>0</v>
      </c>
      <c r="BH319" s="188">
        <f>IF(N319="sníž. přenesená",J319,0)</f>
        <v>0</v>
      </c>
      <c r="BI319" s="188">
        <f>IF(N319="nulová",J319,0)</f>
        <v>0</v>
      </c>
      <c r="BJ319" s="17" t="s">
        <v>77</v>
      </c>
      <c r="BK319" s="188">
        <f>ROUND(I319*H319,2)</f>
        <v>0</v>
      </c>
      <c r="BL319" s="17" t="s">
        <v>452</v>
      </c>
      <c r="BM319" s="187" t="s">
        <v>461</v>
      </c>
    </row>
    <row r="320" spans="2:65" s="1" customFormat="1" ht="6.9" customHeight="1">
      <c r="B320" s="46"/>
      <c r="C320" s="47"/>
      <c r="D320" s="47"/>
      <c r="E320" s="47"/>
      <c r="F320" s="47"/>
      <c r="G320" s="47"/>
      <c r="H320" s="47"/>
      <c r="I320" s="127"/>
      <c r="J320" s="47"/>
      <c r="K320" s="47"/>
      <c r="L320" s="38"/>
    </row>
  </sheetData>
  <sheetProtection algorithmName="SHA-512" hashValue="u4UC09RCkN8Oa1MHauKrWRyXcbIkcTRRfhzdhFS34yK716uM//PjSxb/hGnuqDvnHj9UlDN3twFd5L/59fwtdg==" saltValue="GnGlyw6N51nbkNlKyanx8fB8qw/bQTTN5srpWuINcBnCas1f7lu3TjjyrYx94wcrm/KnIxwS4e+SNkw7ffee+Q==" spinCount="100000" sheet="1" objects="1" scenarios="1" formatColumns="0" formatRows="0" autoFilter="0"/>
  <autoFilter ref="C92:K319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0.199999999999999"/>
  <cols>
    <col min="1" max="1" width="8.28515625" style="238" customWidth="1"/>
    <col min="2" max="2" width="1.7109375" style="238" customWidth="1"/>
    <col min="3" max="4" width="5" style="238" customWidth="1"/>
    <col min="5" max="5" width="11.7109375" style="238" customWidth="1"/>
    <col min="6" max="6" width="9.140625" style="238" customWidth="1"/>
    <col min="7" max="7" width="5" style="238" customWidth="1"/>
    <col min="8" max="8" width="77.85546875" style="238" customWidth="1"/>
    <col min="9" max="10" width="20" style="238" customWidth="1"/>
    <col min="11" max="11" width="1.7109375" style="238" customWidth="1"/>
  </cols>
  <sheetData>
    <row r="1" spans="2:11" ht="37.5" customHeight="1"/>
    <row r="2" spans="2:1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15" customFormat="1" ht="45" customHeight="1">
      <c r="B3" s="242"/>
      <c r="C3" s="369" t="s">
        <v>462</v>
      </c>
      <c r="D3" s="369"/>
      <c r="E3" s="369"/>
      <c r="F3" s="369"/>
      <c r="G3" s="369"/>
      <c r="H3" s="369"/>
      <c r="I3" s="369"/>
      <c r="J3" s="369"/>
      <c r="K3" s="243"/>
    </row>
    <row r="4" spans="2:11" ht="25.5" customHeight="1">
      <c r="B4" s="244"/>
      <c r="C4" s="373" t="s">
        <v>463</v>
      </c>
      <c r="D4" s="373"/>
      <c r="E4" s="373"/>
      <c r="F4" s="373"/>
      <c r="G4" s="373"/>
      <c r="H4" s="373"/>
      <c r="I4" s="373"/>
      <c r="J4" s="373"/>
      <c r="K4" s="245"/>
    </row>
    <row r="5" spans="2:11" ht="5.25" customHeight="1">
      <c r="B5" s="244"/>
      <c r="C5" s="246"/>
      <c r="D5" s="246"/>
      <c r="E5" s="246"/>
      <c r="F5" s="246"/>
      <c r="G5" s="246"/>
      <c r="H5" s="246"/>
      <c r="I5" s="246"/>
      <c r="J5" s="246"/>
      <c r="K5" s="245"/>
    </row>
    <row r="6" spans="2:11" ht="15" customHeight="1">
      <c r="B6" s="244"/>
      <c r="C6" s="371" t="s">
        <v>464</v>
      </c>
      <c r="D6" s="371"/>
      <c r="E6" s="371"/>
      <c r="F6" s="371"/>
      <c r="G6" s="371"/>
      <c r="H6" s="371"/>
      <c r="I6" s="371"/>
      <c r="J6" s="371"/>
      <c r="K6" s="245"/>
    </row>
    <row r="7" spans="2:11" ht="15" customHeight="1">
      <c r="B7" s="248"/>
      <c r="C7" s="371" t="s">
        <v>465</v>
      </c>
      <c r="D7" s="371"/>
      <c r="E7" s="371"/>
      <c r="F7" s="371"/>
      <c r="G7" s="371"/>
      <c r="H7" s="371"/>
      <c r="I7" s="371"/>
      <c r="J7" s="371"/>
      <c r="K7" s="245"/>
    </row>
    <row r="8" spans="2:11" ht="12.75" customHeight="1">
      <c r="B8" s="248"/>
      <c r="C8" s="247"/>
      <c r="D8" s="247"/>
      <c r="E8" s="247"/>
      <c r="F8" s="247"/>
      <c r="G8" s="247"/>
      <c r="H8" s="247"/>
      <c r="I8" s="247"/>
      <c r="J8" s="247"/>
      <c r="K8" s="245"/>
    </row>
    <row r="9" spans="2:11" ht="15" customHeight="1">
      <c r="B9" s="248"/>
      <c r="C9" s="371" t="s">
        <v>466</v>
      </c>
      <c r="D9" s="371"/>
      <c r="E9" s="371"/>
      <c r="F9" s="371"/>
      <c r="G9" s="371"/>
      <c r="H9" s="371"/>
      <c r="I9" s="371"/>
      <c r="J9" s="371"/>
      <c r="K9" s="245"/>
    </row>
    <row r="10" spans="2:11" ht="15" customHeight="1">
      <c r="B10" s="248"/>
      <c r="C10" s="247"/>
      <c r="D10" s="371" t="s">
        <v>467</v>
      </c>
      <c r="E10" s="371"/>
      <c r="F10" s="371"/>
      <c r="G10" s="371"/>
      <c r="H10" s="371"/>
      <c r="I10" s="371"/>
      <c r="J10" s="371"/>
      <c r="K10" s="245"/>
    </row>
    <row r="11" spans="2:11" ht="15" customHeight="1">
      <c r="B11" s="248"/>
      <c r="C11" s="249"/>
      <c r="D11" s="371" t="s">
        <v>468</v>
      </c>
      <c r="E11" s="371"/>
      <c r="F11" s="371"/>
      <c r="G11" s="371"/>
      <c r="H11" s="371"/>
      <c r="I11" s="371"/>
      <c r="J11" s="371"/>
      <c r="K11" s="245"/>
    </row>
    <row r="12" spans="2:11" ht="15" customHeight="1">
      <c r="B12" s="248"/>
      <c r="C12" s="249"/>
      <c r="D12" s="247"/>
      <c r="E12" s="247"/>
      <c r="F12" s="247"/>
      <c r="G12" s="247"/>
      <c r="H12" s="247"/>
      <c r="I12" s="247"/>
      <c r="J12" s="247"/>
      <c r="K12" s="245"/>
    </row>
    <row r="13" spans="2:11" ht="15" customHeight="1">
      <c r="B13" s="248"/>
      <c r="C13" s="249"/>
      <c r="D13" s="250" t="s">
        <v>469</v>
      </c>
      <c r="E13" s="247"/>
      <c r="F13" s="247"/>
      <c r="G13" s="247"/>
      <c r="H13" s="247"/>
      <c r="I13" s="247"/>
      <c r="J13" s="247"/>
      <c r="K13" s="245"/>
    </row>
    <row r="14" spans="2:11" ht="12.75" customHeight="1">
      <c r="B14" s="248"/>
      <c r="C14" s="249"/>
      <c r="D14" s="249"/>
      <c r="E14" s="249"/>
      <c r="F14" s="249"/>
      <c r="G14" s="249"/>
      <c r="H14" s="249"/>
      <c r="I14" s="249"/>
      <c r="J14" s="249"/>
      <c r="K14" s="245"/>
    </row>
    <row r="15" spans="2:11" ht="15" customHeight="1">
      <c r="B15" s="248"/>
      <c r="C15" s="249"/>
      <c r="D15" s="371" t="s">
        <v>470</v>
      </c>
      <c r="E15" s="371"/>
      <c r="F15" s="371"/>
      <c r="G15" s="371"/>
      <c r="H15" s="371"/>
      <c r="I15" s="371"/>
      <c r="J15" s="371"/>
      <c r="K15" s="245"/>
    </row>
    <row r="16" spans="2:11" ht="15" customHeight="1">
      <c r="B16" s="248"/>
      <c r="C16" s="249"/>
      <c r="D16" s="371" t="s">
        <v>471</v>
      </c>
      <c r="E16" s="371"/>
      <c r="F16" s="371"/>
      <c r="G16" s="371"/>
      <c r="H16" s="371"/>
      <c r="I16" s="371"/>
      <c r="J16" s="371"/>
      <c r="K16" s="245"/>
    </row>
    <row r="17" spans="2:11" ht="15" customHeight="1">
      <c r="B17" s="248"/>
      <c r="C17" s="249"/>
      <c r="D17" s="371" t="s">
        <v>472</v>
      </c>
      <c r="E17" s="371"/>
      <c r="F17" s="371"/>
      <c r="G17" s="371"/>
      <c r="H17" s="371"/>
      <c r="I17" s="371"/>
      <c r="J17" s="371"/>
      <c r="K17" s="245"/>
    </row>
    <row r="18" spans="2:11" ht="15" customHeight="1">
      <c r="B18" s="248"/>
      <c r="C18" s="249"/>
      <c r="D18" s="249"/>
      <c r="E18" s="251" t="s">
        <v>76</v>
      </c>
      <c r="F18" s="371" t="s">
        <v>473</v>
      </c>
      <c r="G18" s="371"/>
      <c r="H18" s="371"/>
      <c r="I18" s="371"/>
      <c r="J18" s="371"/>
      <c r="K18" s="245"/>
    </row>
    <row r="19" spans="2:11" ht="15" customHeight="1">
      <c r="B19" s="248"/>
      <c r="C19" s="249"/>
      <c r="D19" s="249"/>
      <c r="E19" s="251" t="s">
        <v>474</v>
      </c>
      <c r="F19" s="371" t="s">
        <v>475</v>
      </c>
      <c r="G19" s="371"/>
      <c r="H19" s="371"/>
      <c r="I19" s="371"/>
      <c r="J19" s="371"/>
      <c r="K19" s="245"/>
    </row>
    <row r="20" spans="2:11" ht="15" customHeight="1">
      <c r="B20" s="248"/>
      <c r="C20" s="249"/>
      <c r="D20" s="249"/>
      <c r="E20" s="251" t="s">
        <v>476</v>
      </c>
      <c r="F20" s="371" t="s">
        <v>477</v>
      </c>
      <c r="G20" s="371"/>
      <c r="H20" s="371"/>
      <c r="I20" s="371"/>
      <c r="J20" s="371"/>
      <c r="K20" s="245"/>
    </row>
    <row r="21" spans="2:11" ht="15" customHeight="1">
      <c r="B21" s="248"/>
      <c r="C21" s="249"/>
      <c r="D21" s="249"/>
      <c r="E21" s="251" t="s">
        <v>478</v>
      </c>
      <c r="F21" s="371" t="s">
        <v>479</v>
      </c>
      <c r="G21" s="371"/>
      <c r="H21" s="371"/>
      <c r="I21" s="371"/>
      <c r="J21" s="371"/>
      <c r="K21" s="245"/>
    </row>
    <row r="22" spans="2:11" ht="15" customHeight="1">
      <c r="B22" s="248"/>
      <c r="C22" s="249"/>
      <c r="D22" s="249"/>
      <c r="E22" s="251" t="s">
        <v>480</v>
      </c>
      <c r="F22" s="371" t="s">
        <v>481</v>
      </c>
      <c r="G22" s="371"/>
      <c r="H22" s="371"/>
      <c r="I22" s="371"/>
      <c r="J22" s="371"/>
      <c r="K22" s="245"/>
    </row>
    <row r="23" spans="2:11" ht="15" customHeight="1">
      <c r="B23" s="248"/>
      <c r="C23" s="249"/>
      <c r="D23" s="249"/>
      <c r="E23" s="251" t="s">
        <v>482</v>
      </c>
      <c r="F23" s="371" t="s">
        <v>483</v>
      </c>
      <c r="G23" s="371"/>
      <c r="H23" s="371"/>
      <c r="I23" s="371"/>
      <c r="J23" s="371"/>
      <c r="K23" s="245"/>
    </row>
    <row r="24" spans="2:11" ht="12.75" customHeight="1">
      <c r="B24" s="248"/>
      <c r="C24" s="249"/>
      <c r="D24" s="249"/>
      <c r="E24" s="249"/>
      <c r="F24" s="249"/>
      <c r="G24" s="249"/>
      <c r="H24" s="249"/>
      <c r="I24" s="249"/>
      <c r="J24" s="249"/>
      <c r="K24" s="245"/>
    </row>
    <row r="25" spans="2:11" ht="15" customHeight="1">
      <c r="B25" s="248"/>
      <c r="C25" s="371" t="s">
        <v>484</v>
      </c>
      <c r="D25" s="371"/>
      <c r="E25" s="371"/>
      <c r="F25" s="371"/>
      <c r="G25" s="371"/>
      <c r="H25" s="371"/>
      <c r="I25" s="371"/>
      <c r="J25" s="371"/>
      <c r="K25" s="245"/>
    </row>
    <row r="26" spans="2:11" ht="15" customHeight="1">
      <c r="B26" s="248"/>
      <c r="C26" s="371" t="s">
        <v>485</v>
      </c>
      <c r="D26" s="371"/>
      <c r="E26" s="371"/>
      <c r="F26" s="371"/>
      <c r="G26" s="371"/>
      <c r="H26" s="371"/>
      <c r="I26" s="371"/>
      <c r="J26" s="371"/>
      <c r="K26" s="245"/>
    </row>
    <row r="27" spans="2:11" ht="15" customHeight="1">
      <c r="B27" s="248"/>
      <c r="C27" s="247"/>
      <c r="D27" s="371" t="s">
        <v>486</v>
      </c>
      <c r="E27" s="371"/>
      <c r="F27" s="371"/>
      <c r="G27" s="371"/>
      <c r="H27" s="371"/>
      <c r="I27" s="371"/>
      <c r="J27" s="371"/>
      <c r="K27" s="245"/>
    </row>
    <row r="28" spans="2:11" ht="15" customHeight="1">
      <c r="B28" s="248"/>
      <c r="C28" s="249"/>
      <c r="D28" s="371" t="s">
        <v>487</v>
      </c>
      <c r="E28" s="371"/>
      <c r="F28" s="371"/>
      <c r="G28" s="371"/>
      <c r="H28" s="371"/>
      <c r="I28" s="371"/>
      <c r="J28" s="371"/>
      <c r="K28" s="245"/>
    </row>
    <row r="29" spans="2:11" ht="12.75" customHeight="1">
      <c r="B29" s="248"/>
      <c r="C29" s="249"/>
      <c r="D29" s="249"/>
      <c r="E29" s="249"/>
      <c r="F29" s="249"/>
      <c r="G29" s="249"/>
      <c r="H29" s="249"/>
      <c r="I29" s="249"/>
      <c r="J29" s="249"/>
      <c r="K29" s="245"/>
    </row>
    <row r="30" spans="2:11" ht="15" customHeight="1">
      <c r="B30" s="248"/>
      <c r="C30" s="249"/>
      <c r="D30" s="371" t="s">
        <v>488</v>
      </c>
      <c r="E30" s="371"/>
      <c r="F30" s="371"/>
      <c r="G30" s="371"/>
      <c r="H30" s="371"/>
      <c r="I30" s="371"/>
      <c r="J30" s="371"/>
      <c r="K30" s="245"/>
    </row>
    <row r="31" spans="2:11" ht="15" customHeight="1">
      <c r="B31" s="248"/>
      <c r="C31" s="249"/>
      <c r="D31" s="371" t="s">
        <v>489</v>
      </c>
      <c r="E31" s="371"/>
      <c r="F31" s="371"/>
      <c r="G31" s="371"/>
      <c r="H31" s="371"/>
      <c r="I31" s="371"/>
      <c r="J31" s="371"/>
      <c r="K31" s="245"/>
    </row>
    <row r="32" spans="2:11" ht="12.75" customHeight="1">
      <c r="B32" s="248"/>
      <c r="C32" s="249"/>
      <c r="D32" s="249"/>
      <c r="E32" s="249"/>
      <c r="F32" s="249"/>
      <c r="G32" s="249"/>
      <c r="H32" s="249"/>
      <c r="I32" s="249"/>
      <c r="J32" s="249"/>
      <c r="K32" s="245"/>
    </row>
    <row r="33" spans="2:11" ht="15" customHeight="1">
      <c r="B33" s="248"/>
      <c r="C33" s="249"/>
      <c r="D33" s="371" t="s">
        <v>490</v>
      </c>
      <c r="E33" s="371"/>
      <c r="F33" s="371"/>
      <c r="G33" s="371"/>
      <c r="H33" s="371"/>
      <c r="I33" s="371"/>
      <c r="J33" s="371"/>
      <c r="K33" s="245"/>
    </row>
    <row r="34" spans="2:11" ht="15" customHeight="1">
      <c r="B34" s="248"/>
      <c r="C34" s="249"/>
      <c r="D34" s="371" t="s">
        <v>491</v>
      </c>
      <c r="E34" s="371"/>
      <c r="F34" s="371"/>
      <c r="G34" s="371"/>
      <c r="H34" s="371"/>
      <c r="I34" s="371"/>
      <c r="J34" s="371"/>
      <c r="K34" s="245"/>
    </row>
    <row r="35" spans="2:11" ht="15" customHeight="1">
      <c r="B35" s="248"/>
      <c r="C35" s="249"/>
      <c r="D35" s="371" t="s">
        <v>492</v>
      </c>
      <c r="E35" s="371"/>
      <c r="F35" s="371"/>
      <c r="G35" s="371"/>
      <c r="H35" s="371"/>
      <c r="I35" s="371"/>
      <c r="J35" s="371"/>
      <c r="K35" s="245"/>
    </row>
    <row r="36" spans="2:11" ht="15" customHeight="1">
      <c r="B36" s="248"/>
      <c r="C36" s="249"/>
      <c r="D36" s="247"/>
      <c r="E36" s="250" t="s">
        <v>105</v>
      </c>
      <c r="F36" s="247"/>
      <c r="G36" s="371" t="s">
        <v>493</v>
      </c>
      <c r="H36" s="371"/>
      <c r="I36" s="371"/>
      <c r="J36" s="371"/>
      <c r="K36" s="245"/>
    </row>
    <row r="37" spans="2:11" ht="30.75" customHeight="1">
      <c r="B37" s="248"/>
      <c r="C37" s="249"/>
      <c r="D37" s="247"/>
      <c r="E37" s="250" t="s">
        <v>494</v>
      </c>
      <c r="F37" s="247"/>
      <c r="G37" s="371" t="s">
        <v>495</v>
      </c>
      <c r="H37" s="371"/>
      <c r="I37" s="371"/>
      <c r="J37" s="371"/>
      <c r="K37" s="245"/>
    </row>
    <row r="38" spans="2:11" ht="15" customHeight="1">
      <c r="B38" s="248"/>
      <c r="C38" s="249"/>
      <c r="D38" s="247"/>
      <c r="E38" s="250" t="s">
        <v>50</v>
      </c>
      <c r="F38" s="247"/>
      <c r="G38" s="371" t="s">
        <v>496</v>
      </c>
      <c r="H38" s="371"/>
      <c r="I38" s="371"/>
      <c r="J38" s="371"/>
      <c r="K38" s="245"/>
    </row>
    <row r="39" spans="2:11" ht="15" customHeight="1">
      <c r="B39" s="248"/>
      <c r="C39" s="249"/>
      <c r="D39" s="247"/>
      <c r="E39" s="250" t="s">
        <v>51</v>
      </c>
      <c r="F39" s="247"/>
      <c r="G39" s="371" t="s">
        <v>497</v>
      </c>
      <c r="H39" s="371"/>
      <c r="I39" s="371"/>
      <c r="J39" s="371"/>
      <c r="K39" s="245"/>
    </row>
    <row r="40" spans="2:11" ht="15" customHeight="1">
      <c r="B40" s="248"/>
      <c r="C40" s="249"/>
      <c r="D40" s="247"/>
      <c r="E40" s="250" t="s">
        <v>106</v>
      </c>
      <c r="F40" s="247"/>
      <c r="G40" s="371" t="s">
        <v>498</v>
      </c>
      <c r="H40" s="371"/>
      <c r="I40" s="371"/>
      <c r="J40" s="371"/>
      <c r="K40" s="245"/>
    </row>
    <row r="41" spans="2:11" ht="15" customHeight="1">
      <c r="B41" s="248"/>
      <c r="C41" s="249"/>
      <c r="D41" s="247"/>
      <c r="E41" s="250" t="s">
        <v>107</v>
      </c>
      <c r="F41" s="247"/>
      <c r="G41" s="371" t="s">
        <v>499</v>
      </c>
      <c r="H41" s="371"/>
      <c r="I41" s="371"/>
      <c r="J41" s="371"/>
      <c r="K41" s="245"/>
    </row>
    <row r="42" spans="2:11" ht="15" customHeight="1">
      <c r="B42" s="248"/>
      <c r="C42" s="249"/>
      <c r="D42" s="247"/>
      <c r="E42" s="250" t="s">
        <v>500</v>
      </c>
      <c r="F42" s="247"/>
      <c r="G42" s="371" t="s">
        <v>501</v>
      </c>
      <c r="H42" s="371"/>
      <c r="I42" s="371"/>
      <c r="J42" s="371"/>
      <c r="K42" s="245"/>
    </row>
    <row r="43" spans="2:11" ht="15" customHeight="1">
      <c r="B43" s="248"/>
      <c r="C43" s="249"/>
      <c r="D43" s="247"/>
      <c r="E43" s="250"/>
      <c r="F43" s="247"/>
      <c r="G43" s="371" t="s">
        <v>502</v>
      </c>
      <c r="H43" s="371"/>
      <c r="I43" s="371"/>
      <c r="J43" s="371"/>
      <c r="K43" s="245"/>
    </row>
    <row r="44" spans="2:11" ht="15" customHeight="1">
      <c r="B44" s="248"/>
      <c r="C44" s="249"/>
      <c r="D44" s="247"/>
      <c r="E44" s="250" t="s">
        <v>503</v>
      </c>
      <c r="F44" s="247"/>
      <c r="G44" s="371" t="s">
        <v>504</v>
      </c>
      <c r="H44" s="371"/>
      <c r="I44" s="371"/>
      <c r="J44" s="371"/>
      <c r="K44" s="245"/>
    </row>
    <row r="45" spans="2:11" ht="15" customHeight="1">
      <c r="B45" s="248"/>
      <c r="C45" s="249"/>
      <c r="D45" s="247"/>
      <c r="E45" s="250" t="s">
        <v>109</v>
      </c>
      <c r="F45" s="247"/>
      <c r="G45" s="371" t="s">
        <v>505</v>
      </c>
      <c r="H45" s="371"/>
      <c r="I45" s="371"/>
      <c r="J45" s="371"/>
      <c r="K45" s="245"/>
    </row>
    <row r="46" spans="2:11" ht="12.75" customHeight="1">
      <c r="B46" s="248"/>
      <c r="C46" s="249"/>
      <c r="D46" s="247"/>
      <c r="E46" s="247"/>
      <c r="F46" s="247"/>
      <c r="G46" s="247"/>
      <c r="H46" s="247"/>
      <c r="I46" s="247"/>
      <c r="J46" s="247"/>
      <c r="K46" s="245"/>
    </row>
    <row r="47" spans="2:11" ht="15" customHeight="1">
      <c r="B47" s="248"/>
      <c r="C47" s="249"/>
      <c r="D47" s="371" t="s">
        <v>506</v>
      </c>
      <c r="E47" s="371"/>
      <c r="F47" s="371"/>
      <c r="G47" s="371"/>
      <c r="H47" s="371"/>
      <c r="I47" s="371"/>
      <c r="J47" s="371"/>
      <c r="K47" s="245"/>
    </row>
    <row r="48" spans="2:11" ht="15" customHeight="1">
      <c r="B48" s="248"/>
      <c r="C48" s="249"/>
      <c r="D48" s="249"/>
      <c r="E48" s="371" t="s">
        <v>507</v>
      </c>
      <c r="F48" s="371"/>
      <c r="G48" s="371"/>
      <c r="H48" s="371"/>
      <c r="I48" s="371"/>
      <c r="J48" s="371"/>
      <c r="K48" s="245"/>
    </row>
    <row r="49" spans="2:11" ht="15" customHeight="1">
      <c r="B49" s="248"/>
      <c r="C49" s="249"/>
      <c r="D49" s="249"/>
      <c r="E49" s="371" t="s">
        <v>508</v>
      </c>
      <c r="F49" s="371"/>
      <c r="G49" s="371"/>
      <c r="H49" s="371"/>
      <c r="I49" s="371"/>
      <c r="J49" s="371"/>
      <c r="K49" s="245"/>
    </row>
    <row r="50" spans="2:11" ht="15" customHeight="1">
      <c r="B50" s="248"/>
      <c r="C50" s="249"/>
      <c r="D50" s="249"/>
      <c r="E50" s="371" t="s">
        <v>509</v>
      </c>
      <c r="F50" s="371"/>
      <c r="G50" s="371"/>
      <c r="H50" s="371"/>
      <c r="I50" s="371"/>
      <c r="J50" s="371"/>
      <c r="K50" s="245"/>
    </row>
    <row r="51" spans="2:11" ht="15" customHeight="1">
      <c r="B51" s="248"/>
      <c r="C51" s="249"/>
      <c r="D51" s="371" t="s">
        <v>510</v>
      </c>
      <c r="E51" s="371"/>
      <c r="F51" s="371"/>
      <c r="G51" s="371"/>
      <c r="H51" s="371"/>
      <c r="I51" s="371"/>
      <c r="J51" s="371"/>
      <c r="K51" s="245"/>
    </row>
    <row r="52" spans="2:11" ht="25.5" customHeight="1">
      <c r="B52" s="244"/>
      <c r="C52" s="373" t="s">
        <v>511</v>
      </c>
      <c r="D52" s="373"/>
      <c r="E52" s="373"/>
      <c r="F52" s="373"/>
      <c r="G52" s="373"/>
      <c r="H52" s="373"/>
      <c r="I52" s="373"/>
      <c r="J52" s="373"/>
      <c r="K52" s="245"/>
    </row>
    <row r="53" spans="2:11" ht="5.25" customHeight="1">
      <c r="B53" s="244"/>
      <c r="C53" s="246"/>
      <c r="D53" s="246"/>
      <c r="E53" s="246"/>
      <c r="F53" s="246"/>
      <c r="G53" s="246"/>
      <c r="H53" s="246"/>
      <c r="I53" s="246"/>
      <c r="J53" s="246"/>
      <c r="K53" s="245"/>
    </row>
    <row r="54" spans="2:11" ht="15" customHeight="1">
      <c r="B54" s="244"/>
      <c r="C54" s="371" t="s">
        <v>512</v>
      </c>
      <c r="D54" s="371"/>
      <c r="E54" s="371"/>
      <c r="F54" s="371"/>
      <c r="G54" s="371"/>
      <c r="H54" s="371"/>
      <c r="I54" s="371"/>
      <c r="J54" s="371"/>
      <c r="K54" s="245"/>
    </row>
    <row r="55" spans="2:11" ht="15" customHeight="1">
      <c r="B55" s="244"/>
      <c r="C55" s="371" t="s">
        <v>513</v>
      </c>
      <c r="D55" s="371"/>
      <c r="E55" s="371"/>
      <c r="F55" s="371"/>
      <c r="G55" s="371"/>
      <c r="H55" s="371"/>
      <c r="I55" s="371"/>
      <c r="J55" s="371"/>
      <c r="K55" s="245"/>
    </row>
    <row r="56" spans="2:11" ht="12.75" customHeight="1">
      <c r="B56" s="244"/>
      <c r="C56" s="247"/>
      <c r="D56" s="247"/>
      <c r="E56" s="247"/>
      <c r="F56" s="247"/>
      <c r="G56" s="247"/>
      <c r="H56" s="247"/>
      <c r="I56" s="247"/>
      <c r="J56" s="247"/>
      <c r="K56" s="245"/>
    </row>
    <row r="57" spans="2:11" ht="15" customHeight="1">
      <c r="B57" s="244"/>
      <c r="C57" s="371" t="s">
        <v>514</v>
      </c>
      <c r="D57" s="371"/>
      <c r="E57" s="371"/>
      <c r="F57" s="371"/>
      <c r="G57" s="371"/>
      <c r="H57" s="371"/>
      <c r="I57" s="371"/>
      <c r="J57" s="371"/>
      <c r="K57" s="245"/>
    </row>
    <row r="58" spans="2:11" ht="15" customHeight="1">
      <c r="B58" s="244"/>
      <c r="C58" s="249"/>
      <c r="D58" s="371" t="s">
        <v>515</v>
      </c>
      <c r="E58" s="371"/>
      <c r="F58" s="371"/>
      <c r="G58" s="371"/>
      <c r="H58" s="371"/>
      <c r="I58" s="371"/>
      <c r="J58" s="371"/>
      <c r="K58" s="245"/>
    </row>
    <row r="59" spans="2:11" ht="15" customHeight="1">
      <c r="B59" s="244"/>
      <c r="C59" s="249"/>
      <c r="D59" s="371" t="s">
        <v>516</v>
      </c>
      <c r="E59" s="371"/>
      <c r="F59" s="371"/>
      <c r="G59" s="371"/>
      <c r="H59" s="371"/>
      <c r="I59" s="371"/>
      <c r="J59" s="371"/>
      <c r="K59" s="245"/>
    </row>
    <row r="60" spans="2:11" ht="15" customHeight="1">
      <c r="B60" s="244"/>
      <c r="C60" s="249"/>
      <c r="D60" s="371" t="s">
        <v>517</v>
      </c>
      <c r="E60" s="371"/>
      <c r="F60" s="371"/>
      <c r="G60" s="371"/>
      <c r="H60" s="371"/>
      <c r="I60" s="371"/>
      <c r="J60" s="371"/>
      <c r="K60" s="245"/>
    </row>
    <row r="61" spans="2:11" ht="15" customHeight="1">
      <c r="B61" s="244"/>
      <c r="C61" s="249"/>
      <c r="D61" s="371" t="s">
        <v>518</v>
      </c>
      <c r="E61" s="371"/>
      <c r="F61" s="371"/>
      <c r="G61" s="371"/>
      <c r="H61" s="371"/>
      <c r="I61" s="371"/>
      <c r="J61" s="371"/>
      <c r="K61" s="245"/>
    </row>
    <row r="62" spans="2:11" ht="15" customHeight="1">
      <c r="B62" s="244"/>
      <c r="C62" s="249"/>
      <c r="D62" s="372" t="s">
        <v>519</v>
      </c>
      <c r="E62" s="372"/>
      <c r="F62" s="372"/>
      <c r="G62" s="372"/>
      <c r="H62" s="372"/>
      <c r="I62" s="372"/>
      <c r="J62" s="372"/>
      <c r="K62" s="245"/>
    </row>
    <row r="63" spans="2:11" ht="15" customHeight="1">
      <c r="B63" s="244"/>
      <c r="C63" s="249"/>
      <c r="D63" s="371" t="s">
        <v>520</v>
      </c>
      <c r="E63" s="371"/>
      <c r="F63" s="371"/>
      <c r="G63" s="371"/>
      <c r="H63" s="371"/>
      <c r="I63" s="371"/>
      <c r="J63" s="371"/>
      <c r="K63" s="245"/>
    </row>
    <row r="64" spans="2:11" ht="12.75" customHeight="1">
      <c r="B64" s="244"/>
      <c r="C64" s="249"/>
      <c r="D64" s="249"/>
      <c r="E64" s="252"/>
      <c r="F64" s="249"/>
      <c r="G64" s="249"/>
      <c r="H64" s="249"/>
      <c r="I64" s="249"/>
      <c r="J64" s="249"/>
      <c r="K64" s="245"/>
    </row>
    <row r="65" spans="2:11" ht="15" customHeight="1">
      <c r="B65" s="244"/>
      <c r="C65" s="249"/>
      <c r="D65" s="371" t="s">
        <v>521</v>
      </c>
      <c r="E65" s="371"/>
      <c r="F65" s="371"/>
      <c r="G65" s="371"/>
      <c r="H65" s="371"/>
      <c r="I65" s="371"/>
      <c r="J65" s="371"/>
      <c r="K65" s="245"/>
    </row>
    <row r="66" spans="2:11" ht="15" customHeight="1">
      <c r="B66" s="244"/>
      <c r="C66" s="249"/>
      <c r="D66" s="372" t="s">
        <v>522</v>
      </c>
      <c r="E66" s="372"/>
      <c r="F66" s="372"/>
      <c r="G66" s="372"/>
      <c r="H66" s="372"/>
      <c r="I66" s="372"/>
      <c r="J66" s="372"/>
      <c r="K66" s="245"/>
    </row>
    <row r="67" spans="2:11" ht="15" customHeight="1">
      <c r="B67" s="244"/>
      <c r="C67" s="249"/>
      <c r="D67" s="371" t="s">
        <v>523</v>
      </c>
      <c r="E67" s="371"/>
      <c r="F67" s="371"/>
      <c r="G67" s="371"/>
      <c r="H67" s="371"/>
      <c r="I67" s="371"/>
      <c r="J67" s="371"/>
      <c r="K67" s="245"/>
    </row>
    <row r="68" spans="2:11" ht="15" customHeight="1">
      <c r="B68" s="244"/>
      <c r="C68" s="249"/>
      <c r="D68" s="371" t="s">
        <v>524</v>
      </c>
      <c r="E68" s="371"/>
      <c r="F68" s="371"/>
      <c r="G68" s="371"/>
      <c r="H68" s="371"/>
      <c r="I68" s="371"/>
      <c r="J68" s="371"/>
      <c r="K68" s="245"/>
    </row>
    <row r="69" spans="2:11" ht="15" customHeight="1">
      <c r="B69" s="244"/>
      <c r="C69" s="249"/>
      <c r="D69" s="371" t="s">
        <v>525</v>
      </c>
      <c r="E69" s="371"/>
      <c r="F69" s="371"/>
      <c r="G69" s="371"/>
      <c r="H69" s="371"/>
      <c r="I69" s="371"/>
      <c r="J69" s="371"/>
      <c r="K69" s="245"/>
    </row>
    <row r="70" spans="2:11" ht="15" customHeight="1">
      <c r="B70" s="244"/>
      <c r="C70" s="249"/>
      <c r="D70" s="371" t="s">
        <v>526</v>
      </c>
      <c r="E70" s="371"/>
      <c r="F70" s="371"/>
      <c r="G70" s="371"/>
      <c r="H70" s="371"/>
      <c r="I70" s="371"/>
      <c r="J70" s="371"/>
      <c r="K70" s="245"/>
    </row>
    <row r="71" spans="2:11" ht="12.75" customHeight="1">
      <c r="B71" s="253"/>
      <c r="C71" s="254"/>
      <c r="D71" s="254"/>
      <c r="E71" s="254"/>
      <c r="F71" s="254"/>
      <c r="G71" s="254"/>
      <c r="H71" s="254"/>
      <c r="I71" s="254"/>
      <c r="J71" s="254"/>
      <c r="K71" s="255"/>
    </row>
    <row r="72" spans="2:11" ht="18.75" customHeight="1">
      <c r="B72" s="256"/>
      <c r="C72" s="256"/>
      <c r="D72" s="256"/>
      <c r="E72" s="256"/>
      <c r="F72" s="256"/>
      <c r="G72" s="256"/>
      <c r="H72" s="256"/>
      <c r="I72" s="256"/>
      <c r="J72" s="256"/>
      <c r="K72" s="257"/>
    </row>
    <row r="73" spans="2:11" ht="18.75" customHeight="1">
      <c r="B73" s="257"/>
      <c r="C73" s="257"/>
      <c r="D73" s="257"/>
      <c r="E73" s="257"/>
      <c r="F73" s="257"/>
      <c r="G73" s="257"/>
      <c r="H73" s="257"/>
      <c r="I73" s="257"/>
      <c r="J73" s="257"/>
      <c r="K73" s="257"/>
    </row>
    <row r="74" spans="2:11" ht="7.5" customHeight="1">
      <c r="B74" s="258"/>
      <c r="C74" s="259"/>
      <c r="D74" s="259"/>
      <c r="E74" s="259"/>
      <c r="F74" s="259"/>
      <c r="G74" s="259"/>
      <c r="H74" s="259"/>
      <c r="I74" s="259"/>
      <c r="J74" s="259"/>
      <c r="K74" s="260"/>
    </row>
    <row r="75" spans="2:11" ht="45" customHeight="1">
      <c r="B75" s="261"/>
      <c r="C75" s="370" t="s">
        <v>527</v>
      </c>
      <c r="D75" s="370"/>
      <c r="E75" s="370"/>
      <c r="F75" s="370"/>
      <c r="G75" s="370"/>
      <c r="H75" s="370"/>
      <c r="I75" s="370"/>
      <c r="J75" s="370"/>
      <c r="K75" s="262"/>
    </row>
    <row r="76" spans="2:11" ht="17.25" customHeight="1">
      <c r="B76" s="261"/>
      <c r="C76" s="263" t="s">
        <v>528</v>
      </c>
      <c r="D76" s="263"/>
      <c r="E76" s="263"/>
      <c r="F76" s="263" t="s">
        <v>529</v>
      </c>
      <c r="G76" s="264"/>
      <c r="H76" s="263" t="s">
        <v>51</v>
      </c>
      <c r="I76" s="263" t="s">
        <v>54</v>
      </c>
      <c r="J76" s="263" t="s">
        <v>530</v>
      </c>
      <c r="K76" s="262"/>
    </row>
    <row r="77" spans="2:11" ht="17.25" customHeight="1">
      <c r="B77" s="261"/>
      <c r="C77" s="265" t="s">
        <v>531</v>
      </c>
      <c r="D77" s="265"/>
      <c r="E77" s="265"/>
      <c r="F77" s="266" t="s">
        <v>532</v>
      </c>
      <c r="G77" s="267"/>
      <c r="H77" s="265"/>
      <c r="I77" s="265"/>
      <c r="J77" s="265" t="s">
        <v>533</v>
      </c>
      <c r="K77" s="262"/>
    </row>
    <row r="78" spans="2:11" ht="5.25" customHeight="1">
      <c r="B78" s="261"/>
      <c r="C78" s="268"/>
      <c r="D78" s="268"/>
      <c r="E78" s="268"/>
      <c r="F78" s="268"/>
      <c r="G78" s="269"/>
      <c r="H78" s="268"/>
      <c r="I78" s="268"/>
      <c r="J78" s="268"/>
      <c r="K78" s="262"/>
    </row>
    <row r="79" spans="2:11" ht="15" customHeight="1">
      <c r="B79" s="261"/>
      <c r="C79" s="250" t="s">
        <v>50</v>
      </c>
      <c r="D79" s="268"/>
      <c r="E79" s="268"/>
      <c r="F79" s="270" t="s">
        <v>534</v>
      </c>
      <c r="G79" s="269"/>
      <c r="H79" s="250" t="s">
        <v>535</v>
      </c>
      <c r="I79" s="250" t="s">
        <v>536</v>
      </c>
      <c r="J79" s="250">
        <v>20</v>
      </c>
      <c r="K79" s="262"/>
    </row>
    <row r="80" spans="2:11" ht="15" customHeight="1">
      <c r="B80" s="261"/>
      <c r="C80" s="250" t="s">
        <v>537</v>
      </c>
      <c r="D80" s="250"/>
      <c r="E80" s="250"/>
      <c r="F80" s="270" t="s">
        <v>534</v>
      </c>
      <c r="G80" s="269"/>
      <c r="H80" s="250" t="s">
        <v>538</v>
      </c>
      <c r="I80" s="250" t="s">
        <v>536</v>
      </c>
      <c r="J80" s="250">
        <v>120</v>
      </c>
      <c r="K80" s="262"/>
    </row>
    <row r="81" spans="2:11" ht="15" customHeight="1">
      <c r="B81" s="271"/>
      <c r="C81" s="250" t="s">
        <v>539</v>
      </c>
      <c r="D81" s="250"/>
      <c r="E81" s="250"/>
      <c r="F81" s="270" t="s">
        <v>540</v>
      </c>
      <c r="G81" s="269"/>
      <c r="H81" s="250" t="s">
        <v>541</v>
      </c>
      <c r="I81" s="250" t="s">
        <v>536</v>
      </c>
      <c r="J81" s="250">
        <v>50</v>
      </c>
      <c r="K81" s="262"/>
    </row>
    <row r="82" spans="2:11" ht="15" customHeight="1">
      <c r="B82" s="271"/>
      <c r="C82" s="250" t="s">
        <v>542</v>
      </c>
      <c r="D82" s="250"/>
      <c r="E82" s="250"/>
      <c r="F82" s="270" t="s">
        <v>534</v>
      </c>
      <c r="G82" s="269"/>
      <c r="H82" s="250" t="s">
        <v>543</v>
      </c>
      <c r="I82" s="250" t="s">
        <v>544</v>
      </c>
      <c r="J82" s="250"/>
      <c r="K82" s="262"/>
    </row>
    <row r="83" spans="2:11" ht="15" customHeight="1">
      <c r="B83" s="271"/>
      <c r="C83" s="272" t="s">
        <v>545</v>
      </c>
      <c r="D83" s="272"/>
      <c r="E83" s="272"/>
      <c r="F83" s="273" t="s">
        <v>540</v>
      </c>
      <c r="G83" s="272"/>
      <c r="H83" s="272" t="s">
        <v>546</v>
      </c>
      <c r="I83" s="272" t="s">
        <v>536</v>
      </c>
      <c r="J83" s="272">
        <v>15</v>
      </c>
      <c r="K83" s="262"/>
    </row>
    <row r="84" spans="2:11" ht="15" customHeight="1">
      <c r="B84" s="271"/>
      <c r="C84" s="272" t="s">
        <v>547</v>
      </c>
      <c r="D84" s="272"/>
      <c r="E84" s="272"/>
      <c r="F84" s="273" t="s">
        <v>540</v>
      </c>
      <c r="G84" s="272"/>
      <c r="H84" s="272" t="s">
        <v>548</v>
      </c>
      <c r="I84" s="272" t="s">
        <v>536</v>
      </c>
      <c r="J84" s="272">
        <v>15</v>
      </c>
      <c r="K84" s="262"/>
    </row>
    <row r="85" spans="2:11" ht="15" customHeight="1">
      <c r="B85" s="271"/>
      <c r="C85" s="272" t="s">
        <v>549</v>
      </c>
      <c r="D85" s="272"/>
      <c r="E85" s="272"/>
      <c r="F85" s="273" t="s">
        <v>540</v>
      </c>
      <c r="G85" s="272"/>
      <c r="H85" s="272" t="s">
        <v>550</v>
      </c>
      <c r="I85" s="272" t="s">
        <v>536</v>
      </c>
      <c r="J85" s="272">
        <v>20</v>
      </c>
      <c r="K85" s="262"/>
    </row>
    <row r="86" spans="2:11" ht="15" customHeight="1">
      <c r="B86" s="271"/>
      <c r="C86" s="272" t="s">
        <v>551</v>
      </c>
      <c r="D86" s="272"/>
      <c r="E86" s="272"/>
      <c r="F86" s="273" t="s">
        <v>540</v>
      </c>
      <c r="G86" s="272"/>
      <c r="H86" s="272" t="s">
        <v>552</v>
      </c>
      <c r="I86" s="272" t="s">
        <v>536</v>
      </c>
      <c r="J86" s="272">
        <v>20</v>
      </c>
      <c r="K86" s="262"/>
    </row>
    <row r="87" spans="2:11" ht="15" customHeight="1">
      <c r="B87" s="271"/>
      <c r="C87" s="250" t="s">
        <v>553</v>
      </c>
      <c r="D87" s="250"/>
      <c r="E87" s="250"/>
      <c r="F87" s="270" t="s">
        <v>540</v>
      </c>
      <c r="G87" s="269"/>
      <c r="H87" s="250" t="s">
        <v>554</v>
      </c>
      <c r="I87" s="250" t="s">
        <v>536</v>
      </c>
      <c r="J87" s="250">
        <v>50</v>
      </c>
      <c r="K87" s="262"/>
    </row>
    <row r="88" spans="2:11" ht="15" customHeight="1">
      <c r="B88" s="271"/>
      <c r="C88" s="250" t="s">
        <v>555</v>
      </c>
      <c r="D88" s="250"/>
      <c r="E88" s="250"/>
      <c r="F88" s="270" t="s">
        <v>540</v>
      </c>
      <c r="G88" s="269"/>
      <c r="H88" s="250" t="s">
        <v>556</v>
      </c>
      <c r="I88" s="250" t="s">
        <v>536</v>
      </c>
      <c r="J88" s="250">
        <v>20</v>
      </c>
      <c r="K88" s="262"/>
    </row>
    <row r="89" spans="2:11" ht="15" customHeight="1">
      <c r="B89" s="271"/>
      <c r="C89" s="250" t="s">
        <v>557</v>
      </c>
      <c r="D89" s="250"/>
      <c r="E89" s="250"/>
      <c r="F89" s="270" t="s">
        <v>540</v>
      </c>
      <c r="G89" s="269"/>
      <c r="H89" s="250" t="s">
        <v>558</v>
      </c>
      <c r="I89" s="250" t="s">
        <v>536</v>
      </c>
      <c r="J89" s="250">
        <v>20</v>
      </c>
      <c r="K89" s="262"/>
    </row>
    <row r="90" spans="2:11" ht="15" customHeight="1">
      <c r="B90" s="271"/>
      <c r="C90" s="250" t="s">
        <v>559</v>
      </c>
      <c r="D90" s="250"/>
      <c r="E90" s="250"/>
      <c r="F90" s="270" t="s">
        <v>540</v>
      </c>
      <c r="G90" s="269"/>
      <c r="H90" s="250" t="s">
        <v>560</v>
      </c>
      <c r="I90" s="250" t="s">
        <v>536</v>
      </c>
      <c r="J90" s="250">
        <v>50</v>
      </c>
      <c r="K90" s="262"/>
    </row>
    <row r="91" spans="2:11" ht="15" customHeight="1">
      <c r="B91" s="271"/>
      <c r="C91" s="250" t="s">
        <v>561</v>
      </c>
      <c r="D91" s="250"/>
      <c r="E91" s="250"/>
      <c r="F91" s="270" t="s">
        <v>540</v>
      </c>
      <c r="G91" s="269"/>
      <c r="H91" s="250" t="s">
        <v>561</v>
      </c>
      <c r="I91" s="250" t="s">
        <v>536</v>
      </c>
      <c r="J91" s="250">
        <v>50</v>
      </c>
      <c r="K91" s="262"/>
    </row>
    <row r="92" spans="2:11" ht="15" customHeight="1">
      <c r="B92" s="271"/>
      <c r="C92" s="250" t="s">
        <v>562</v>
      </c>
      <c r="D92" s="250"/>
      <c r="E92" s="250"/>
      <c r="F92" s="270" t="s">
        <v>540</v>
      </c>
      <c r="G92" s="269"/>
      <c r="H92" s="250" t="s">
        <v>563</v>
      </c>
      <c r="I92" s="250" t="s">
        <v>536</v>
      </c>
      <c r="J92" s="250">
        <v>255</v>
      </c>
      <c r="K92" s="262"/>
    </row>
    <row r="93" spans="2:11" ht="15" customHeight="1">
      <c r="B93" s="271"/>
      <c r="C93" s="250" t="s">
        <v>564</v>
      </c>
      <c r="D93" s="250"/>
      <c r="E93" s="250"/>
      <c r="F93" s="270" t="s">
        <v>534</v>
      </c>
      <c r="G93" s="269"/>
      <c r="H93" s="250" t="s">
        <v>565</v>
      </c>
      <c r="I93" s="250" t="s">
        <v>566</v>
      </c>
      <c r="J93" s="250"/>
      <c r="K93" s="262"/>
    </row>
    <row r="94" spans="2:11" ht="15" customHeight="1">
      <c r="B94" s="271"/>
      <c r="C94" s="250" t="s">
        <v>567</v>
      </c>
      <c r="D94" s="250"/>
      <c r="E94" s="250"/>
      <c r="F94" s="270" t="s">
        <v>534</v>
      </c>
      <c r="G94" s="269"/>
      <c r="H94" s="250" t="s">
        <v>568</v>
      </c>
      <c r="I94" s="250" t="s">
        <v>569</v>
      </c>
      <c r="J94" s="250"/>
      <c r="K94" s="262"/>
    </row>
    <row r="95" spans="2:11" ht="15" customHeight="1">
      <c r="B95" s="271"/>
      <c r="C95" s="250" t="s">
        <v>570</v>
      </c>
      <c r="D95" s="250"/>
      <c r="E95" s="250"/>
      <c r="F95" s="270" t="s">
        <v>534</v>
      </c>
      <c r="G95" s="269"/>
      <c r="H95" s="250" t="s">
        <v>570</v>
      </c>
      <c r="I95" s="250" t="s">
        <v>569</v>
      </c>
      <c r="J95" s="250"/>
      <c r="K95" s="262"/>
    </row>
    <row r="96" spans="2:11" ht="15" customHeight="1">
      <c r="B96" s="271"/>
      <c r="C96" s="250" t="s">
        <v>35</v>
      </c>
      <c r="D96" s="250"/>
      <c r="E96" s="250"/>
      <c r="F96" s="270" t="s">
        <v>534</v>
      </c>
      <c r="G96" s="269"/>
      <c r="H96" s="250" t="s">
        <v>571</v>
      </c>
      <c r="I96" s="250" t="s">
        <v>569</v>
      </c>
      <c r="J96" s="250"/>
      <c r="K96" s="262"/>
    </row>
    <row r="97" spans="2:11" ht="15" customHeight="1">
      <c r="B97" s="271"/>
      <c r="C97" s="250" t="s">
        <v>45</v>
      </c>
      <c r="D97" s="250"/>
      <c r="E97" s="250"/>
      <c r="F97" s="270" t="s">
        <v>534</v>
      </c>
      <c r="G97" s="269"/>
      <c r="H97" s="250" t="s">
        <v>572</v>
      </c>
      <c r="I97" s="250" t="s">
        <v>569</v>
      </c>
      <c r="J97" s="250"/>
      <c r="K97" s="262"/>
    </row>
    <row r="98" spans="2:11" ht="15" customHeight="1">
      <c r="B98" s="274"/>
      <c r="C98" s="275"/>
      <c r="D98" s="275"/>
      <c r="E98" s="275"/>
      <c r="F98" s="275"/>
      <c r="G98" s="275"/>
      <c r="H98" s="275"/>
      <c r="I98" s="275"/>
      <c r="J98" s="275"/>
      <c r="K98" s="276"/>
    </row>
    <row r="99" spans="2:11" ht="18.7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7"/>
    </row>
    <row r="100" spans="2:11" ht="18.75" customHeight="1"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</row>
    <row r="101" spans="2:11" ht="7.5" customHeight="1">
      <c r="B101" s="258"/>
      <c r="C101" s="259"/>
      <c r="D101" s="259"/>
      <c r="E101" s="259"/>
      <c r="F101" s="259"/>
      <c r="G101" s="259"/>
      <c r="H101" s="259"/>
      <c r="I101" s="259"/>
      <c r="J101" s="259"/>
      <c r="K101" s="260"/>
    </row>
    <row r="102" spans="2:11" ht="45" customHeight="1">
      <c r="B102" s="261"/>
      <c r="C102" s="370" t="s">
        <v>573</v>
      </c>
      <c r="D102" s="370"/>
      <c r="E102" s="370"/>
      <c r="F102" s="370"/>
      <c r="G102" s="370"/>
      <c r="H102" s="370"/>
      <c r="I102" s="370"/>
      <c r="J102" s="370"/>
      <c r="K102" s="262"/>
    </row>
    <row r="103" spans="2:11" ht="17.25" customHeight="1">
      <c r="B103" s="261"/>
      <c r="C103" s="263" t="s">
        <v>528</v>
      </c>
      <c r="D103" s="263"/>
      <c r="E103" s="263"/>
      <c r="F103" s="263" t="s">
        <v>529</v>
      </c>
      <c r="G103" s="264"/>
      <c r="H103" s="263" t="s">
        <v>51</v>
      </c>
      <c r="I103" s="263" t="s">
        <v>54</v>
      </c>
      <c r="J103" s="263" t="s">
        <v>530</v>
      </c>
      <c r="K103" s="262"/>
    </row>
    <row r="104" spans="2:11" ht="17.25" customHeight="1">
      <c r="B104" s="261"/>
      <c r="C104" s="265" t="s">
        <v>531</v>
      </c>
      <c r="D104" s="265"/>
      <c r="E104" s="265"/>
      <c r="F104" s="266" t="s">
        <v>532</v>
      </c>
      <c r="G104" s="267"/>
      <c r="H104" s="265"/>
      <c r="I104" s="265"/>
      <c r="J104" s="265" t="s">
        <v>533</v>
      </c>
      <c r="K104" s="262"/>
    </row>
    <row r="105" spans="2:11" ht="5.25" customHeight="1">
      <c r="B105" s="261"/>
      <c r="C105" s="263"/>
      <c r="D105" s="263"/>
      <c r="E105" s="263"/>
      <c r="F105" s="263"/>
      <c r="G105" s="279"/>
      <c r="H105" s="263"/>
      <c r="I105" s="263"/>
      <c r="J105" s="263"/>
      <c r="K105" s="262"/>
    </row>
    <row r="106" spans="2:11" ht="15" customHeight="1">
      <c r="B106" s="261"/>
      <c r="C106" s="250" t="s">
        <v>50</v>
      </c>
      <c r="D106" s="268"/>
      <c r="E106" s="268"/>
      <c r="F106" s="270" t="s">
        <v>534</v>
      </c>
      <c r="G106" s="279"/>
      <c r="H106" s="250" t="s">
        <v>574</v>
      </c>
      <c r="I106" s="250" t="s">
        <v>536</v>
      </c>
      <c r="J106" s="250">
        <v>20</v>
      </c>
      <c r="K106" s="262"/>
    </row>
    <row r="107" spans="2:11" ht="15" customHeight="1">
      <c r="B107" s="261"/>
      <c r="C107" s="250" t="s">
        <v>537</v>
      </c>
      <c r="D107" s="250"/>
      <c r="E107" s="250"/>
      <c r="F107" s="270" t="s">
        <v>534</v>
      </c>
      <c r="G107" s="250"/>
      <c r="H107" s="250" t="s">
        <v>574</v>
      </c>
      <c r="I107" s="250" t="s">
        <v>536</v>
      </c>
      <c r="J107" s="250">
        <v>120</v>
      </c>
      <c r="K107" s="262"/>
    </row>
    <row r="108" spans="2:11" ht="15" customHeight="1">
      <c r="B108" s="271"/>
      <c r="C108" s="250" t="s">
        <v>539</v>
      </c>
      <c r="D108" s="250"/>
      <c r="E108" s="250"/>
      <c r="F108" s="270" t="s">
        <v>540</v>
      </c>
      <c r="G108" s="250"/>
      <c r="H108" s="250" t="s">
        <v>574</v>
      </c>
      <c r="I108" s="250" t="s">
        <v>536</v>
      </c>
      <c r="J108" s="250">
        <v>50</v>
      </c>
      <c r="K108" s="262"/>
    </row>
    <row r="109" spans="2:11" ht="15" customHeight="1">
      <c r="B109" s="271"/>
      <c r="C109" s="250" t="s">
        <v>542</v>
      </c>
      <c r="D109" s="250"/>
      <c r="E109" s="250"/>
      <c r="F109" s="270" t="s">
        <v>534</v>
      </c>
      <c r="G109" s="250"/>
      <c r="H109" s="250" t="s">
        <v>574</v>
      </c>
      <c r="I109" s="250" t="s">
        <v>544</v>
      </c>
      <c r="J109" s="250"/>
      <c r="K109" s="262"/>
    </row>
    <row r="110" spans="2:11" ht="15" customHeight="1">
      <c r="B110" s="271"/>
      <c r="C110" s="250" t="s">
        <v>553</v>
      </c>
      <c r="D110" s="250"/>
      <c r="E110" s="250"/>
      <c r="F110" s="270" t="s">
        <v>540</v>
      </c>
      <c r="G110" s="250"/>
      <c r="H110" s="250" t="s">
        <v>574</v>
      </c>
      <c r="I110" s="250" t="s">
        <v>536</v>
      </c>
      <c r="J110" s="250">
        <v>50</v>
      </c>
      <c r="K110" s="262"/>
    </row>
    <row r="111" spans="2:11" ht="15" customHeight="1">
      <c r="B111" s="271"/>
      <c r="C111" s="250" t="s">
        <v>561</v>
      </c>
      <c r="D111" s="250"/>
      <c r="E111" s="250"/>
      <c r="F111" s="270" t="s">
        <v>540</v>
      </c>
      <c r="G111" s="250"/>
      <c r="H111" s="250" t="s">
        <v>574</v>
      </c>
      <c r="I111" s="250" t="s">
        <v>536</v>
      </c>
      <c r="J111" s="250">
        <v>50</v>
      </c>
      <c r="K111" s="262"/>
    </row>
    <row r="112" spans="2:11" ht="15" customHeight="1">
      <c r="B112" s="271"/>
      <c r="C112" s="250" t="s">
        <v>559</v>
      </c>
      <c r="D112" s="250"/>
      <c r="E112" s="250"/>
      <c r="F112" s="270" t="s">
        <v>540</v>
      </c>
      <c r="G112" s="250"/>
      <c r="H112" s="250" t="s">
        <v>574</v>
      </c>
      <c r="I112" s="250" t="s">
        <v>536</v>
      </c>
      <c r="J112" s="250">
        <v>50</v>
      </c>
      <c r="K112" s="262"/>
    </row>
    <row r="113" spans="2:11" ht="15" customHeight="1">
      <c r="B113" s="271"/>
      <c r="C113" s="250" t="s">
        <v>50</v>
      </c>
      <c r="D113" s="250"/>
      <c r="E113" s="250"/>
      <c r="F113" s="270" t="s">
        <v>534</v>
      </c>
      <c r="G113" s="250"/>
      <c r="H113" s="250" t="s">
        <v>575</v>
      </c>
      <c r="I113" s="250" t="s">
        <v>536</v>
      </c>
      <c r="J113" s="250">
        <v>20</v>
      </c>
      <c r="K113" s="262"/>
    </row>
    <row r="114" spans="2:11" ht="15" customHeight="1">
      <c r="B114" s="271"/>
      <c r="C114" s="250" t="s">
        <v>576</v>
      </c>
      <c r="D114" s="250"/>
      <c r="E114" s="250"/>
      <c r="F114" s="270" t="s">
        <v>534</v>
      </c>
      <c r="G114" s="250"/>
      <c r="H114" s="250" t="s">
        <v>577</v>
      </c>
      <c r="I114" s="250" t="s">
        <v>536</v>
      </c>
      <c r="J114" s="250">
        <v>120</v>
      </c>
      <c r="K114" s="262"/>
    </row>
    <row r="115" spans="2:11" ht="15" customHeight="1">
      <c r="B115" s="271"/>
      <c r="C115" s="250" t="s">
        <v>35</v>
      </c>
      <c r="D115" s="250"/>
      <c r="E115" s="250"/>
      <c r="F115" s="270" t="s">
        <v>534</v>
      </c>
      <c r="G115" s="250"/>
      <c r="H115" s="250" t="s">
        <v>578</v>
      </c>
      <c r="I115" s="250" t="s">
        <v>569</v>
      </c>
      <c r="J115" s="250"/>
      <c r="K115" s="262"/>
    </row>
    <row r="116" spans="2:11" ht="15" customHeight="1">
      <c r="B116" s="271"/>
      <c r="C116" s="250" t="s">
        <v>45</v>
      </c>
      <c r="D116" s="250"/>
      <c r="E116" s="250"/>
      <c r="F116" s="270" t="s">
        <v>534</v>
      </c>
      <c r="G116" s="250"/>
      <c r="H116" s="250" t="s">
        <v>579</v>
      </c>
      <c r="I116" s="250" t="s">
        <v>569</v>
      </c>
      <c r="J116" s="250"/>
      <c r="K116" s="262"/>
    </row>
    <row r="117" spans="2:11" ht="15" customHeight="1">
      <c r="B117" s="271"/>
      <c r="C117" s="250" t="s">
        <v>54</v>
      </c>
      <c r="D117" s="250"/>
      <c r="E117" s="250"/>
      <c r="F117" s="270" t="s">
        <v>534</v>
      </c>
      <c r="G117" s="250"/>
      <c r="H117" s="250" t="s">
        <v>580</v>
      </c>
      <c r="I117" s="250" t="s">
        <v>581</v>
      </c>
      <c r="J117" s="250"/>
      <c r="K117" s="262"/>
    </row>
    <row r="118" spans="2:11" ht="15" customHeight="1">
      <c r="B118" s="274"/>
      <c r="C118" s="280"/>
      <c r="D118" s="280"/>
      <c r="E118" s="280"/>
      <c r="F118" s="280"/>
      <c r="G118" s="280"/>
      <c r="H118" s="280"/>
      <c r="I118" s="280"/>
      <c r="J118" s="280"/>
      <c r="K118" s="276"/>
    </row>
    <row r="119" spans="2:11" ht="18.75" customHeight="1">
      <c r="B119" s="281"/>
      <c r="C119" s="247"/>
      <c r="D119" s="247"/>
      <c r="E119" s="247"/>
      <c r="F119" s="282"/>
      <c r="G119" s="247"/>
      <c r="H119" s="247"/>
      <c r="I119" s="247"/>
      <c r="J119" s="247"/>
      <c r="K119" s="281"/>
    </row>
    <row r="120" spans="2:11" ht="18.75" customHeight="1"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pans="2:11" ht="7.5" customHeight="1">
      <c r="B121" s="283"/>
      <c r="C121" s="284"/>
      <c r="D121" s="284"/>
      <c r="E121" s="284"/>
      <c r="F121" s="284"/>
      <c r="G121" s="284"/>
      <c r="H121" s="284"/>
      <c r="I121" s="284"/>
      <c r="J121" s="284"/>
      <c r="K121" s="285"/>
    </row>
    <row r="122" spans="2:11" ht="45" customHeight="1">
      <c r="B122" s="286"/>
      <c r="C122" s="369" t="s">
        <v>582</v>
      </c>
      <c r="D122" s="369"/>
      <c r="E122" s="369"/>
      <c r="F122" s="369"/>
      <c r="G122" s="369"/>
      <c r="H122" s="369"/>
      <c r="I122" s="369"/>
      <c r="J122" s="369"/>
      <c r="K122" s="287"/>
    </row>
    <row r="123" spans="2:11" ht="17.25" customHeight="1">
      <c r="B123" s="288"/>
      <c r="C123" s="263" t="s">
        <v>528</v>
      </c>
      <c r="D123" s="263"/>
      <c r="E123" s="263"/>
      <c r="F123" s="263" t="s">
        <v>529</v>
      </c>
      <c r="G123" s="264"/>
      <c r="H123" s="263" t="s">
        <v>51</v>
      </c>
      <c r="I123" s="263" t="s">
        <v>54</v>
      </c>
      <c r="J123" s="263" t="s">
        <v>530</v>
      </c>
      <c r="K123" s="289"/>
    </row>
    <row r="124" spans="2:11" ht="17.25" customHeight="1">
      <c r="B124" s="288"/>
      <c r="C124" s="265" t="s">
        <v>531</v>
      </c>
      <c r="D124" s="265"/>
      <c r="E124" s="265"/>
      <c r="F124" s="266" t="s">
        <v>532</v>
      </c>
      <c r="G124" s="267"/>
      <c r="H124" s="265"/>
      <c r="I124" s="265"/>
      <c r="J124" s="265" t="s">
        <v>533</v>
      </c>
      <c r="K124" s="289"/>
    </row>
    <row r="125" spans="2:11" ht="5.25" customHeight="1">
      <c r="B125" s="290"/>
      <c r="C125" s="268"/>
      <c r="D125" s="268"/>
      <c r="E125" s="268"/>
      <c r="F125" s="268"/>
      <c r="G125" s="250"/>
      <c r="H125" s="268"/>
      <c r="I125" s="268"/>
      <c r="J125" s="268"/>
      <c r="K125" s="291"/>
    </row>
    <row r="126" spans="2:11" ht="15" customHeight="1">
      <c r="B126" s="290"/>
      <c r="C126" s="250" t="s">
        <v>537</v>
      </c>
      <c r="D126" s="268"/>
      <c r="E126" s="268"/>
      <c r="F126" s="270" t="s">
        <v>534</v>
      </c>
      <c r="G126" s="250"/>
      <c r="H126" s="250" t="s">
        <v>574</v>
      </c>
      <c r="I126" s="250" t="s">
        <v>536</v>
      </c>
      <c r="J126" s="250">
        <v>120</v>
      </c>
      <c r="K126" s="292"/>
    </row>
    <row r="127" spans="2:11" ht="15" customHeight="1">
      <c r="B127" s="290"/>
      <c r="C127" s="250" t="s">
        <v>583</v>
      </c>
      <c r="D127" s="250"/>
      <c r="E127" s="250"/>
      <c r="F127" s="270" t="s">
        <v>534</v>
      </c>
      <c r="G127" s="250"/>
      <c r="H127" s="250" t="s">
        <v>584</v>
      </c>
      <c r="I127" s="250" t="s">
        <v>536</v>
      </c>
      <c r="J127" s="250" t="s">
        <v>585</v>
      </c>
      <c r="K127" s="292"/>
    </row>
    <row r="128" spans="2:11" ht="15" customHeight="1">
      <c r="B128" s="290"/>
      <c r="C128" s="250" t="s">
        <v>482</v>
      </c>
      <c r="D128" s="250"/>
      <c r="E128" s="250"/>
      <c r="F128" s="270" t="s">
        <v>534</v>
      </c>
      <c r="G128" s="250"/>
      <c r="H128" s="250" t="s">
        <v>586</v>
      </c>
      <c r="I128" s="250" t="s">
        <v>536</v>
      </c>
      <c r="J128" s="250" t="s">
        <v>585</v>
      </c>
      <c r="K128" s="292"/>
    </row>
    <row r="129" spans="2:11" ht="15" customHeight="1">
      <c r="B129" s="290"/>
      <c r="C129" s="250" t="s">
        <v>545</v>
      </c>
      <c r="D129" s="250"/>
      <c r="E129" s="250"/>
      <c r="F129" s="270" t="s">
        <v>540</v>
      </c>
      <c r="G129" s="250"/>
      <c r="H129" s="250" t="s">
        <v>546</v>
      </c>
      <c r="I129" s="250" t="s">
        <v>536</v>
      </c>
      <c r="J129" s="250">
        <v>15</v>
      </c>
      <c r="K129" s="292"/>
    </row>
    <row r="130" spans="2:11" ht="15" customHeight="1">
      <c r="B130" s="290"/>
      <c r="C130" s="272" t="s">
        <v>547</v>
      </c>
      <c r="D130" s="272"/>
      <c r="E130" s="272"/>
      <c r="F130" s="273" t="s">
        <v>540</v>
      </c>
      <c r="G130" s="272"/>
      <c r="H130" s="272" t="s">
        <v>548</v>
      </c>
      <c r="I130" s="272" t="s">
        <v>536</v>
      </c>
      <c r="J130" s="272">
        <v>15</v>
      </c>
      <c r="K130" s="292"/>
    </row>
    <row r="131" spans="2:11" ht="15" customHeight="1">
      <c r="B131" s="290"/>
      <c r="C131" s="272" t="s">
        <v>549</v>
      </c>
      <c r="D131" s="272"/>
      <c r="E131" s="272"/>
      <c r="F131" s="273" t="s">
        <v>540</v>
      </c>
      <c r="G131" s="272"/>
      <c r="H131" s="272" t="s">
        <v>550</v>
      </c>
      <c r="I131" s="272" t="s">
        <v>536</v>
      </c>
      <c r="J131" s="272">
        <v>20</v>
      </c>
      <c r="K131" s="292"/>
    </row>
    <row r="132" spans="2:11" ht="15" customHeight="1">
      <c r="B132" s="290"/>
      <c r="C132" s="272" t="s">
        <v>551</v>
      </c>
      <c r="D132" s="272"/>
      <c r="E132" s="272"/>
      <c r="F132" s="273" t="s">
        <v>540</v>
      </c>
      <c r="G132" s="272"/>
      <c r="H132" s="272" t="s">
        <v>552</v>
      </c>
      <c r="I132" s="272" t="s">
        <v>536</v>
      </c>
      <c r="J132" s="272">
        <v>20</v>
      </c>
      <c r="K132" s="292"/>
    </row>
    <row r="133" spans="2:11" ht="15" customHeight="1">
      <c r="B133" s="290"/>
      <c r="C133" s="250" t="s">
        <v>539</v>
      </c>
      <c r="D133" s="250"/>
      <c r="E133" s="250"/>
      <c r="F133" s="270" t="s">
        <v>540</v>
      </c>
      <c r="G133" s="250"/>
      <c r="H133" s="250" t="s">
        <v>574</v>
      </c>
      <c r="I133" s="250" t="s">
        <v>536</v>
      </c>
      <c r="J133" s="250">
        <v>50</v>
      </c>
      <c r="K133" s="292"/>
    </row>
    <row r="134" spans="2:11" ht="15" customHeight="1">
      <c r="B134" s="290"/>
      <c r="C134" s="250" t="s">
        <v>553</v>
      </c>
      <c r="D134" s="250"/>
      <c r="E134" s="250"/>
      <c r="F134" s="270" t="s">
        <v>540</v>
      </c>
      <c r="G134" s="250"/>
      <c r="H134" s="250" t="s">
        <v>574</v>
      </c>
      <c r="I134" s="250" t="s">
        <v>536</v>
      </c>
      <c r="J134" s="250">
        <v>50</v>
      </c>
      <c r="K134" s="292"/>
    </row>
    <row r="135" spans="2:11" ht="15" customHeight="1">
      <c r="B135" s="290"/>
      <c r="C135" s="250" t="s">
        <v>559</v>
      </c>
      <c r="D135" s="250"/>
      <c r="E135" s="250"/>
      <c r="F135" s="270" t="s">
        <v>540</v>
      </c>
      <c r="G135" s="250"/>
      <c r="H135" s="250" t="s">
        <v>574</v>
      </c>
      <c r="I135" s="250" t="s">
        <v>536</v>
      </c>
      <c r="J135" s="250">
        <v>50</v>
      </c>
      <c r="K135" s="292"/>
    </row>
    <row r="136" spans="2:11" ht="15" customHeight="1">
      <c r="B136" s="290"/>
      <c r="C136" s="250" t="s">
        <v>561</v>
      </c>
      <c r="D136" s="250"/>
      <c r="E136" s="250"/>
      <c r="F136" s="270" t="s">
        <v>540</v>
      </c>
      <c r="G136" s="250"/>
      <c r="H136" s="250" t="s">
        <v>574</v>
      </c>
      <c r="I136" s="250" t="s">
        <v>536</v>
      </c>
      <c r="J136" s="250">
        <v>50</v>
      </c>
      <c r="K136" s="292"/>
    </row>
    <row r="137" spans="2:11" ht="15" customHeight="1">
      <c r="B137" s="290"/>
      <c r="C137" s="250" t="s">
        <v>562</v>
      </c>
      <c r="D137" s="250"/>
      <c r="E137" s="250"/>
      <c r="F137" s="270" t="s">
        <v>540</v>
      </c>
      <c r="G137" s="250"/>
      <c r="H137" s="250" t="s">
        <v>587</v>
      </c>
      <c r="I137" s="250" t="s">
        <v>536</v>
      </c>
      <c r="J137" s="250">
        <v>255</v>
      </c>
      <c r="K137" s="292"/>
    </row>
    <row r="138" spans="2:11" ht="15" customHeight="1">
      <c r="B138" s="290"/>
      <c r="C138" s="250" t="s">
        <v>564</v>
      </c>
      <c r="D138" s="250"/>
      <c r="E138" s="250"/>
      <c r="F138" s="270" t="s">
        <v>534</v>
      </c>
      <c r="G138" s="250"/>
      <c r="H138" s="250" t="s">
        <v>588</v>
      </c>
      <c r="I138" s="250" t="s">
        <v>566</v>
      </c>
      <c r="J138" s="250"/>
      <c r="K138" s="292"/>
    </row>
    <row r="139" spans="2:11" ht="15" customHeight="1">
      <c r="B139" s="290"/>
      <c r="C139" s="250" t="s">
        <v>567</v>
      </c>
      <c r="D139" s="250"/>
      <c r="E139" s="250"/>
      <c r="F139" s="270" t="s">
        <v>534</v>
      </c>
      <c r="G139" s="250"/>
      <c r="H139" s="250" t="s">
        <v>589</v>
      </c>
      <c r="I139" s="250" t="s">
        <v>569</v>
      </c>
      <c r="J139" s="250"/>
      <c r="K139" s="292"/>
    </row>
    <row r="140" spans="2:11" ht="15" customHeight="1">
      <c r="B140" s="290"/>
      <c r="C140" s="250" t="s">
        <v>570</v>
      </c>
      <c r="D140" s="250"/>
      <c r="E140" s="250"/>
      <c r="F140" s="270" t="s">
        <v>534</v>
      </c>
      <c r="G140" s="250"/>
      <c r="H140" s="250" t="s">
        <v>570</v>
      </c>
      <c r="I140" s="250" t="s">
        <v>569</v>
      </c>
      <c r="J140" s="250"/>
      <c r="K140" s="292"/>
    </row>
    <row r="141" spans="2:11" ht="15" customHeight="1">
      <c r="B141" s="290"/>
      <c r="C141" s="250" t="s">
        <v>35</v>
      </c>
      <c r="D141" s="250"/>
      <c r="E141" s="250"/>
      <c r="F141" s="270" t="s">
        <v>534</v>
      </c>
      <c r="G141" s="250"/>
      <c r="H141" s="250" t="s">
        <v>590</v>
      </c>
      <c r="I141" s="250" t="s">
        <v>569</v>
      </c>
      <c r="J141" s="250"/>
      <c r="K141" s="292"/>
    </row>
    <row r="142" spans="2:11" ht="15" customHeight="1">
      <c r="B142" s="290"/>
      <c r="C142" s="250" t="s">
        <v>591</v>
      </c>
      <c r="D142" s="250"/>
      <c r="E142" s="250"/>
      <c r="F142" s="270" t="s">
        <v>534</v>
      </c>
      <c r="G142" s="250"/>
      <c r="H142" s="250" t="s">
        <v>592</v>
      </c>
      <c r="I142" s="250" t="s">
        <v>569</v>
      </c>
      <c r="J142" s="250"/>
      <c r="K142" s="292"/>
    </row>
    <row r="143" spans="2:11" ht="15" customHeight="1">
      <c r="B143" s="293"/>
      <c r="C143" s="294"/>
      <c r="D143" s="294"/>
      <c r="E143" s="294"/>
      <c r="F143" s="294"/>
      <c r="G143" s="294"/>
      <c r="H143" s="294"/>
      <c r="I143" s="294"/>
      <c r="J143" s="294"/>
      <c r="K143" s="295"/>
    </row>
    <row r="144" spans="2:11" ht="18.75" customHeight="1">
      <c r="B144" s="247"/>
      <c r="C144" s="247"/>
      <c r="D144" s="247"/>
      <c r="E144" s="247"/>
      <c r="F144" s="282"/>
      <c r="G144" s="247"/>
      <c r="H144" s="247"/>
      <c r="I144" s="247"/>
      <c r="J144" s="247"/>
      <c r="K144" s="247"/>
    </row>
    <row r="145" spans="2:11" ht="18.75" customHeight="1">
      <c r="B145" s="257"/>
      <c r="C145" s="257"/>
      <c r="D145" s="257"/>
      <c r="E145" s="257"/>
      <c r="F145" s="257"/>
      <c r="G145" s="257"/>
      <c r="H145" s="257"/>
      <c r="I145" s="257"/>
      <c r="J145" s="257"/>
      <c r="K145" s="257"/>
    </row>
    <row r="146" spans="2:11" ht="7.5" customHeight="1">
      <c r="B146" s="258"/>
      <c r="C146" s="259"/>
      <c r="D146" s="259"/>
      <c r="E146" s="259"/>
      <c r="F146" s="259"/>
      <c r="G146" s="259"/>
      <c r="H146" s="259"/>
      <c r="I146" s="259"/>
      <c r="J146" s="259"/>
      <c r="K146" s="260"/>
    </row>
    <row r="147" spans="2:11" ht="45" customHeight="1">
      <c r="B147" s="261"/>
      <c r="C147" s="370" t="s">
        <v>593</v>
      </c>
      <c r="D147" s="370"/>
      <c r="E147" s="370"/>
      <c r="F147" s="370"/>
      <c r="G147" s="370"/>
      <c r="H147" s="370"/>
      <c r="I147" s="370"/>
      <c r="J147" s="370"/>
      <c r="K147" s="262"/>
    </row>
    <row r="148" spans="2:11" ht="17.25" customHeight="1">
      <c r="B148" s="261"/>
      <c r="C148" s="263" t="s">
        <v>528</v>
      </c>
      <c r="D148" s="263"/>
      <c r="E148" s="263"/>
      <c r="F148" s="263" t="s">
        <v>529</v>
      </c>
      <c r="G148" s="264"/>
      <c r="H148" s="263" t="s">
        <v>51</v>
      </c>
      <c r="I148" s="263" t="s">
        <v>54</v>
      </c>
      <c r="J148" s="263" t="s">
        <v>530</v>
      </c>
      <c r="K148" s="262"/>
    </row>
    <row r="149" spans="2:11" ht="17.25" customHeight="1">
      <c r="B149" s="261"/>
      <c r="C149" s="265" t="s">
        <v>531</v>
      </c>
      <c r="D149" s="265"/>
      <c r="E149" s="265"/>
      <c r="F149" s="266" t="s">
        <v>532</v>
      </c>
      <c r="G149" s="267"/>
      <c r="H149" s="265"/>
      <c r="I149" s="265"/>
      <c r="J149" s="265" t="s">
        <v>533</v>
      </c>
      <c r="K149" s="262"/>
    </row>
    <row r="150" spans="2:11" ht="5.25" customHeight="1">
      <c r="B150" s="271"/>
      <c r="C150" s="268"/>
      <c r="D150" s="268"/>
      <c r="E150" s="268"/>
      <c r="F150" s="268"/>
      <c r="G150" s="269"/>
      <c r="H150" s="268"/>
      <c r="I150" s="268"/>
      <c r="J150" s="268"/>
      <c r="K150" s="292"/>
    </row>
    <row r="151" spans="2:11" ht="15" customHeight="1">
      <c r="B151" s="271"/>
      <c r="C151" s="296" t="s">
        <v>537</v>
      </c>
      <c r="D151" s="250"/>
      <c r="E151" s="250"/>
      <c r="F151" s="297" t="s">
        <v>534</v>
      </c>
      <c r="G151" s="250"/>
      <c r="H151" s="296" t="s">
        <v>574</v>
      </c>
      <c r="I151" s="296" t="s">
        <v>536</v>
      </c>
      <c r="J151" s="296">
        <v>120</v>
      </c>
      <c r="K151" s="292"/>
    </row>
    <row r="152" spans="2:11" ht="15" customHeight="1">
      <c r="B152" s="271"/>
      <c r="C152" s="296" t="s">
        <v>583</v>
      </c>
      <c r="D152" s="250"/>
      <c r="E152" s="250"/>
      <c r="F152" s="297" t="s">
        <v>534</v>
      </c>
      <c r="G152" s="250"/>
      <c r="H152" s="296" t="s">
        <v>594</v>
      </c>
      <c r="I152" s="296" t="s">
        <v>536</v>
      </c>
      <c r="J152" s="296" t="s">
        <v>585</v>
      </c>
      <c r="K152" s="292"/>
    </row>
    <row r="153" spans="2:11" ht="15" customHeight="1">
      <c r="B153" s="271"/>
      <c r="C153" s="296" t="s">
        <v>482</v>
      </c>
      <c r="D153" s="250"/>
      <c r="E153" s="250"/>
      <c r="F153" s="297" t="s">
        <v>534</v>
      </c>
      <c r="G153" s="250"/>
      <c r="H153" s="296" t="s">
        <v>595</v>
      </c>
      <c r="I153" s="296" t="s">
        <v>536</v>
      </c>
      <c r="J153" s="296" t="s">
        <v>585</v>
      </c>
      <c r="K153" s="292"/>
    </row>
    <row r="154" spans="2:11" ht="15" customHeight="1">
      <c r="B154" s="271"/>
      <c r="C154" s="296" t="s">
        <v>539</v>
      </c>
      <c r="D154" s="250"/>
      <c r="E154" s="250"/>
      <c r="F154" s="297" t="s">
        <v>540</v>
      </c>
      <c r="G154" s="250"/>
      <c r="H154" s="296" t="s">
        <v>574</v>
      </c>
      <c r="I154" s="296" t="s">
        <v>536</v>
      </c>
      <c r="J154" s="296">
        <v>50</v>
      </c>
      <c r="K154" s="292"/>
    </row>
    <row r="155" spans="2:11" ht="15" customHeight="1">
      <c r="B155" s="271"/>
      <c r="C155" s="296" t="s">
        <v>542</v>
      </c>
      <c r="D155" s="250"/>
      <c r="E155" s="250"/>
      <c r="F155" s="297" t="s">
        <v>534</v>
      </c>
      <c r="G155" s="250"/>
      <c r="H155" s="296" t="s">
        <v>574</v>
      </c>
      <c r="I155" s="296" t="s">
        <v>544</v>
      </c>
      <c r="J155" s="296"/>
      <c r="K155" s="292"/>
    </row>
    <row r="156" spans="2:11" ht="15" customHeight="1">
      <c r="B156" s="271"/>
      <c r="C156" s="296" t="s">
        <v>553</v>
      </c>
      <c r="D156" s="250"/>
      <c r="E156" s="250"/>
      <c r="F156" s="297" t="s">
        <v>540</v>
      </c>
      <c r="G156" s="250"/>
      <c r="H156" s="296" t="s">
        <v>574</v>
      </c>
      <c r="I156" s="296" t="s">
        <v>536</v>
      </c>
      <c r="J156" s="296">
        <v>50</v>
      </c>
      <c r="K156" s="292"/>
    </row>
    <row r="157" spans="2:11" ht="15" customHeight="1">
      <c r="B157" s="271"/>
      <c r="C157" s="296" t="s">
        <v>561</v>
      </c>
      <c r="D157" s="250"/>
      <c r="E157" s="250"/>
      <c r="F157" s="297" t="s">
        <v>540</v>
      </c>
      <c r="G157" s="250"/>
      <c r="H157" s="296" t="s">
        <v>574</v>
      </c>
      <c r="I157" s="296" t="s">
        <v>536</v>
      </c>
      <c r="J157" s="296">
        <v>50</v>
      </c>
      <c r="K157" s="292"/>
    </row>
    <row r="158" spans="2:11" ht="15" customHeight="1">
      <c r="B158" s="271"/>
      <c r="C158" s="296" t="s">
        <v>559</v>
      </c>
      <c r="D158" s="250"/>
      <c r="E158" s="250"/>
      <c r="F158" s="297" t="s">
        <v>540</v>
      </c>
      <c r="G158" s="250"/>
      <c r="H158" s="296" t="s">
        <v>574</v>
      </c>
      <c r="I158" s="296" t="s">
        <v>536</v>
      </c>
      <c r="J158" s="296">
        <v>50</v>
      </c>
      <c r="K158" s="292"/>
    </row>
    <row r="159" spans="2:11" ht="15" customHeight="1">
      <c r="B159" s="271"/>
      <c r="C159" s="296" t="s">
        <v>87</v>
      </c>
      <c r="D159" s="250"/>
      <c r="E159" s="250"/>
      <c r="F159" s="297" t="s">
        <v>534</v>
      </c>
      <c r="G159" s="250"/>
      <c r="H159" s="296" t="s">
        <v>596</v>
      </c>
      <c r="I159" s="296" t="s">
        <v>536</v>
      </c>
      <c r="J159" s="296" t="s">
        <v>597</v>
      </c>
      <c r="K159" s="292"/>
    </row>
    <row r="160" spans="2:11" ht="15" customHeight="1">
      <c r="B160" s="271"/>
      <c r="C160" s="296" t="s">
        <v>598</v>
      </c>
      <c r="D160" s="250"/>
      <c r="E160" s="250"/>
      <c r="F160" s="297" t="s">
        <v>534</v>
      </c>
      <c r="G160" s="250"/>
      <c r="H160" s="296" t="s">
        <v>599</v>
      </c>
      <c r="I160" s="296" t="s">
        <v>569</v>
      </c>
      <c r="J160" s="296"/>
      <c r="K160" s="292"/>
    </row>
    <row r="161" spans="2:11" ht="15" customHeight="1">
      <c r="B161" s="298"/>
      <c r="C161" s="280"/>
      <c r="D161" s="280"/>
      <c r="E161" s="280"/>
      <c r="F161" s="280"/>
      <c r="G161" s="280"/>
      <c r="H161" s="280"/>
      <c r="I161" s="280"/>
      <c r="J161" s="280"/>
      <c r="K161" s="299"/>
    </row>
    <row r="162" spans="2:11" ht="18.75" customHeight="1">
      <c r="B162" s="247"/>
      <c r="C162" s="250"/>
      <c r="D162" s="250"/>
      <c r="E162" s="250"/>
      <c r="F162" s="270"/>
      <c r="G162" s="250"/>
      <c r="H162" s="250"/>
      <c r="I162" s="250"/>
      <c r="J162" s="250"/>
      <c r="K162" s="247"/>
    </row>
    <row r="163" spans="2:11" ht="18.75" customHeight="1">
      <c r="B163" s="257"/>
      <c r="C163" s="257"/>
      <c r="D163" s="257"/>
      <c r="E163" s="257"/>
      <c r="F163" s="257"/>
      <c r="G163" s="257"/>
      <c r="H163" s="257"/>
      <c r="I163" s="257"/>
      <c r="J163" s="257"/>
      <c r="K163" s="257"/>
    </row>
    <row r="164" spans="2:11" ht="7.5" customHeight="1">
      <c r="B164" s="239"/>
      <c r="C164" s="240"/>
      <c r="D164" s="240"/>
      <c r="E164" s="240"/>
      <c r="F164" s="240"/>
      <c r="G164" s="240"/>
      <c r="H164" s="240"/>
      <c r="I164" s="240"/>
      <c r="J164" s="240"/>
      <c r="K164" s="241"/>
    </row>
    <row r="165" spans="2:11" ht="45" customHeight="1">
      <c r="B165" s="242"/>
      <c r="C165" s="369" t="s">
        <v>600</v>
      </c>
      <c r="D165" s="369"/>
      <c r="E165" s="369"/>
      <c r="F165" s="369"/>
      <c r="G165" s="369"/>
      <c r="H165" s="369"/>
      <c r="I165" s="369"/>
      <c r="J165" s="369"/>
      <c r="K165" s="243"/>
    </row>
    <row r="166" spans="2:11" ht="17.25" customHeight="1">
      <c r="B166" s="242"/>
      <c r="C166" s="263" t="s">
        <v>528</v>
      </c>
      <c r="D166" s="263"/>
      <c r="E166" s="263"/>
      <c r="F166" s="263" t="s">
        <v>529</v>
      </c>
      <c r="G166" s="300"/>
      <c r="H166" s="301" t="s">
        <v>51</v>
      </c>
      <c r="I166" s="301" t="s">
        <v>54</v>
      </c>
      <c r="J166" s="263" t="s">
        <v>530</v>
      </c>
      <c r="K166" s="243"/>
    </row>
    <row r="167" spans="2:11" ht="17.25" customHeight="1">
      <c r="B167" s="244"/>
      <c r="C167" s="265" t="s">
        <v>531</v>
      </c>
      <c r="D167" s="265"/>
      <c r="E167" s="265"/>
      <c r="F167" s="266" t="s">
        <v>532</v>
      </c>
      <c r="G167" s="302"/>
      <c r="H167" s="303"/>
      <c r="I167" s="303"/>
      <c r="J167" s="265" t="s">
        <v>533</v>
      </c>
      <c r="K167" s="245"/>
    </row>
    <row r="168" spans="2:11" ht="5.25" customHeight="1">
      <c r="B168" s="271"/>
      <c r="C168" s="268"/>
      <c r="D168" s="268"/>
      <c r="E168" s="268"/>
      <c r="F168" s="268"/>
      <c r="G168" s="269"/>
      <c r="H168" s="268"/>
      <c r="I168" s="268"/>
      <c r="J168" s="268"/>
      <c r="K168" s="292"/>
    </row>
    <row r="169" spans="2:11" ht="15" customHeight="1">
      <c r="B169" s="271"/>
      <c r="C169" s="250" t="s">
        <v>537</v>
      </c>
      <c r="D169" s="250"/>
      <c r="E169" s="250"/>
      <c r="F169" s="270" t="s">
        <v>534</v>
      </c>
      <c r="G169" s="250"/>
      <c r="H169" s="250" t="s">
        <v>574</v>
      </c>
      <c r="I169" s="250" t="s">
        <v>536</v>
      </c>
      <c r="J169" s="250">
        <v>120</v>
      </c>
      <c r="K169" s="292"/>
    </row>
    <row r="170" spans="2:11" ht="15" customHeight="1">
      <c r="B170" s="271"/>
      <c r="C170" s="250" t="s">
        <v>583</v>
      </c>
      <c r="D170" s="250"/>
      <c r="E170" s="250"/>
      <c r="F170" s="270" t="s">
        <v>534</v>
      </c>
      <c r="G170" s="250"/>
      <c r="H170" s="250" t="s">
        <v>584</v>
      </c>
      <c r="I170" s="250" t="s">
        <v>536</v>
      </c>
      <c r="J170" s="250" t="s">
        <v>585</v>
      </c>
      <c r="K170" s="292"/>
    </row>
    <row r="171" spans="2:11" ht="15" customHeight="1">
      <c r="B171" s="271"/>
      <c r="C171" s="250" t="s">
        <v>482</v>
      </c>
      <c r="D171" s="250"/>
      <c r="E171" s="250"/>
      <c r="F171" s="270" t="s">
        <v>534</v>
      </c>
      <c r="G171" s="250"/>
      <c r="H171" s="250" t="s">
        <v>601</v>
      </c>
      <c r="I171" s="250" t="s">
        <v>536</v>
      </c>
      <c r="J171" s="250" t="s">
        <v>585</v>
      </c>
      <c r="K171" s="292"/>
    </row>
    <row r="172" spans="2:11" ht="15" customHeight="1">
      <c r="B172" s="271"/>
      <c r="C172" s="250" t="s">
        <v>539</v>
      </c>
      <c r="D172" s="250"/>
      <c r="E172" s="250"/>
      <c r="F172" s="270" t="s">
        <v>540</v>
      </c>
      <c r="G172" s="250"/>
      <c r="H172" s="250" t="s">
        <v>601</v>
      </c>
      <c r="I172" s="250" t="s">
        <v>536</v>
      </c>
      <c r="J172" s="250">
        <v>50</v>
      </c>
      <c r="K172" s="292"/>
    </row>
    <row r="173" spans="2:11" ht="15" customHeight="1">
      <c r="B173" s="271"/>
      <c r="C173" s="250" t="s">
        <v>542</v>
      </c>
      <c r="D173" s="250"/>
      <c r="E173" s="250"/>
      <c r="F173" s="270" t="s">
        <v>534</v>
      </c>
      <c r="G173" s="250"/>
      <c r="H173" s="250" t="s">
        <v>601</v>
      </c>
      <c r="I173" s="250" t="s">
        <v>544</v>
      </c>
      <c r="J173" s="250"/>
      <c r="K173" s="292"/>
    </row>
    <row r="174" spans="2:11" ht="15" customHeight="1">
      <c r="B174" s="271"/>
      <c r="C174" s="250" t="s">
        <v>553</v>
      </c>
      <c r="D174" s="250"/>
      <c r="E174" s="250"/>
      <c r="F174" s="270" t="s">
        <v>540</v>
      </c>
      <c r="G174" s="250"/>
      <c r="H174" s="250" t="s">
        <v>601</v>
      </c>
      <c r="I174" s="250" t="s">
        <v>536</v>
      </c>
      <c r="J174" s="250">
        <v>50</v>
      </c>
      <c r="K174" s="292"/>
    </row>
    <row r="175" spans="2:11" ht="15" customHeight="1">
      <c r="B175" s="271"/>
      <c r="C175" s="250" t="s">
        <v>561</v>
      </c>
      <c r="D175" s="250"/>
      <c r="E175" s="250"/>
      <c r="F175" s="270" t="s">
        <v>540</v>
      </c>
      <c r="G175" s="250"/>
      <c r="H175" s="250" t="s">
        <v>601</v>
      </c>
      <c r="I175" s="250" t="s">
        <v>536</v>
      </c>
      <c r="J175" s="250">
        <v>50</v>
      </c>
      <c r="K175" s="292"/>
    </row>
    <row r="176" spans="2:11" ht="15" customHeight="1">
      <c r="B176" s="271"/>
      <c r="C176" s="250" t="s">
        <v>559</v>
      </c>
      <c r="D176" s="250"/>
      <c r="E176" s="250"/>
      <c r="F176" s="270" t="s">
        <v>540</v>
      </c>
      <c r="G176" s="250"/>
      <c r="H176" s="250" t="s">
        <v>601</v>
      </c>
      <c r="I176" s="250" t="s">
        <v>536</v>
      </c>
      <c r="J176" s="250">
        <v>50</v>
      </c>
      <c r="K176" s="292"/>
    </row>
    <row r="177" spans="2:11" ht="15" customHeight="1">
      <c r="B177" s="271"/>
      <c r="C177" s="250" t="s">
        <v>105</v>
      </c>
      <c r="D177" s="250"/>
      <c r="E177" s="250"/>
      <c r="F177" s="270" t="s">
        <v>534</v>
      </c>
      <c r="G177" s="250"/>
      <c r="H177" s="250" t="s">
        <v>602</v>
      </c>
      <c r="I177" s="250" t="s">
        <v>603</v>
      </c>
      <c r="J177" s="250"/>
      <c r="K177" s="292"/>
    </row>
    <row r="178" spans="2:11" ht="15" customHeight="1">
      <c r="B178" s="271"/>
      <c r="C178" s="250" t="s">
        <v>54</v>
      </c>
      <c r="D178" s="250"/>
      <c r="E178" s="250"/>
      <c r="F178" s="270" t="s">
        <v>534</v>
      </c>
      <c r="G178" s="250"/>
      <c r="H178" s="250" t="s">
        <v>604</v>
      </c>
      <c r="I178" s="250" t="s">
        <v>605</v>
      </c>
      <c r="J178" s="250">
        <v>1</v>
      </c>
      <c r="K178" s="292"/>
    </row>
    <row r="179" spans="2:11" ht="15" customHeight="1">
      <c r="B179" s="271"/>
      <c r="C179" s="250" t="s">
        <v>50</v>
      </c>
      <c r="D179" s="250"/>
      <c r="E179" s="250"/>
      <c r="F179" s="270" t="s">
        <v>534</v>
      </c>
      <c r="G179" s="250"/>
      <c r="H179" s="250" t="s">
        <v>606</v>
      </c>
      <c r="I179" s="250" t="s">
        <v>536</v>
      </c>
      <c r="J179" s="250">
        <v>20</v>
      </c>
      <c r="K179" s="292"/>
    </row>
    <row r="180" spans="2:11" ht="15" customHeight="1">
      <c r="B180" s="271"/>
      <c r="C180" s="250" t="s">
        <v>51</v>
      </c>
      <c r="D180" s="250"/>
      <c r="E180" s="250"/>
      <c r="F180" s="270" t="s">
        <v>534</v>
      </c>
      <c r="G180" s="250"/>
      <c r="H180" s="250" t="s">
        <v>607</v>
      </c>
      <c r="I180" s="250" t="s">
        <v>536</v>
      </c>
      <c r="J180" s="250">
        <v>255</v>
      </c>
      <c r="K180" s="292"/>
    </row>
    <row r="181" spans="2:11" ht="15" customHeight="1">
      <c r="B181" s="271"/>
      <c r="C181" s="250" t="s">
        <v>106</v>
      </c>
      <c r="D181" s="250"/>
      <c r="E181" s="250"/>
      <c r="F181" s="270" t="s">
        <v>534</v>
      </c>
      <c r="G181" s="250"/>
      <c r="H181" s="250" t="s">
        <v>498</v>
      </c>
      <c r="I181" s="250" t="s">
        <v>536</v>
      </c>
      <c r="J181" s="250">
        <v>10</v>
      </c>
      <c r="K181" s="292"/>
    </row>
    <row r="182" spans="2:11" ht="15" customHeight="1">
      <c r="B182" s="271"/>
      <c r="C182" s="250" t="s">
        <v>107</v>
      </c>
      <c r="D182" s="250"/>
      <c r="E182" s="250"/>
      <c r="F182" s="270" t="s">
        <v>534</v>
      </c>
      <c r="G182" s="250"/>
      <c r="H182" s="250" t="s">
        <v>608</v>
      </c>
      <c r="I182" s="250" t="s">
        <v>569</v>
      </c>
      <c r="J182" s="250"/>
      <c r="K182" s="292"/>
    </row>
    <row r="183" spans="2:11" ht="15" customHeight="1">
      <c r="B183" s="271"/>
      <c r="C183" s="250" t="s">
        <v>609</v>
      </c>
      <c r="D183" s="250"/>
      <c r="E183" s="250"/>
      <c r="F183" s="270" t="s">
        <v>534</v>
      </c>
      <c r="G183" s="250"/>
      <c r="H183" s="250" t="s">
        <v>610</v>
      </c>
      <c r="I183" s="250" t="s">
        <v>569</v>
      </c>
      <c r="J183" s="250"/>
      <c r="K183" s="292"/>
    </row>
    <row r="184" spans="2:11" ht="15" customHeight="1">
      <c r="B184" s="271"/>
      <c r="C184" s="250" t="s">
        <v>598</v>
      </c>
      <c r="D184" s="250"/>
      <c r="E184" s="250"/>
      <c r="F184" s="270" t="s">
        <v>534</v>
      </c>
      <c r="G184" s="250"/>
      <c r="H184" s="250" t="s">
        <v>611</v>
      </c>
      <c r="I184" s="250" t="s">
        <v>569</v>
      </c>
      <c r="J184" s="250"/>
      <c r="K184" s="292"/>
    </row>
    <row r="185" spans="2:11" ht="15" customHeight="1">
      <c r="B185" s="271"/>
      <c r="C185" s="250" t="s">
        <v>109</v>
      </c>
      <c r="D185" s="250"/>
      <c r="E185" s="250"/>
      <c r="F185" s="270" t="s">
        <v>540</v>
      </c>
      <c r="G185" s="250"/>
      <c r="H185" s="250" t="s">
        <v>612</v>
      </c>
      <c r="I185" s="250" t="s">
        <v>536</v>
      </c>
      <c r="J185" s="250">
        <v>50</v>
      </c>
      <c r="K185" s="292"/>
    </row>
    <row r="186" spans="2:11" ht="15" customHeight="1">
      <c r="B186" s="271"/>
      <c r="C186" s="250" t="s">
        <v>613</v>
      </c>
      <c r="D186" s="250"/>
      <c r="E186" s="250"/>
      <c r="F186" s="270" t="s">
        <v>540</v>
      </c>
      <c r="G186" s="250"/>
      <c r="H186" s="250" t="s">
        <v>614</v>
      </c>
      <c r="I186" s="250" t="s">
        <v>615</v>
      </c>
      <c r="J186" s="250"/>
      <c r="K186" s="292"/>
    </row>
    <row r="187" spans="2:11" ht="15" customHeight="1">
      <c r="B187" s="271"/>
      <c r="C187" s="250" t="s">
        <v>616</v>
      </c>
      <c r="D187" s="250"/>
      <c r="E187" s="250"/>
      <c r="F187" s="270" t="s">
        <v>540</v>
      </c>
      <c r="G187" s="250"/>
      <c r="H187" s="250" t="s">
        <v>617</v>
      </c>
      <c r="I187" s="250" t="s">
        <v>615</v>
      </c>
      <c r="J187" s="250"/>
      <c r="K187" s="292"/>
    </row>
    <row r="188" spans="2:11" ht="15" customHeight="1">
      <c r="B188" s="271"/>
      <c r="C188" s="250" t="s">
        <v>618</v>
      </c>
      <c r="D188" s="250"/>
      <c r="E188" s="250"/>
      <c r="F188" s="270" t="s">
        <v>540</v>
      </c>
      <c r="G188" s="250"/>
      <c r="H188" s="250" t="s">
        <v>619</v>
      </c>
      <c r="I188" s="250" t="s">
        <v>615</v>
      </c>
      <c r="J188" s="250"/>
      <c r="K188" s="292"/>
    </row>
    <row r="189" spans="2:11" ht="15" customHeight="1">
      <c r="B189" s="271"/>
      <c r="C189" s="304" t="s">
        <v>620</v>
      </c>
      <c r="D189" s="250"/>
      <c r="E189" s="250"/>
      <c r="F189" s="270" t="s">
        <v>540</v>
      </c>
      <c r="G189" s="250"/>
      <c r="H189" s="250" t="s">
        <v>621</v>
      </c>
      <c r="I189" s="250" t="s">
        <v>622</v>
      </c>
      <c r="J189" s="305" t="s">
        <v>623</v>
      </c>
      <c r="K189" s="292"/>
    </row>
    <row r="190" spans="2:11" ht="15" customHeight="1">
      <c r="B190" s="271"/>
      <c r="C190" s="256" t="s">
        <v>39</v>
      </c>
      <c r="D190" s="250"/>
      <c r="E190" s="250"/>
      <c r="F190" s="270" t="s">
        <v>534</v>
      </c>
      <c r="G190" s="250"/>
      <c r="H190" s="247" t="s">
        <v>624</v>
      </c>
      <c r="I190" s="250" t="s">
        <v>625</v>
      </c>
      <c r="J190" s="250"/>
      <c r="K190" s="292"/>
    </row>
    <row r="191" spans="2:11" ht="15" customHeight="1">
      <c r="B191" s="271"/>
      <c r="C191" s="256" t="s">
        <v>626</v>
      </c>
      <c r="D191" s="250"/>
      <c r="E191" s="250"/>
      <c r="F191" s="270" t="s">
        <v>534</v>
      </c>
      <c r="G191" s="250"/>
      <c r="H191" s="250" t="s">
        <v>627</v>
      </c>
      <c r="I191" s="250" t="s">
        <v>569</v>
      </c>
      <c r="J191" s="250"/>
      <c r="K191" s="292"/>
    </row>
    <row r="192" spans="2:11" ht="15" customHeight="1">
      <c r="B192" s="271"/>
      <c r="C192" s="256" t="s">
        <v>628</v>
      </c>
      <c r="D192" s="250"/>
      <c r="E192" s="250"/>
      <c r="F192" s="270" t="s">
        <v>534</v>
      </c>
      <c r="G192" s="250"/>
      <c r="H192" s="250" t="s">
        <v>629</v>
      </c>
      <c r="I192" s="250" t="s">
        <v>569</v>
      </c>
      <c r="J192" s="250"/>
      <c r="K192" s="292"/>
    </row>
    <row r="193" spans="2:11" ht="15" customHeight="1">
      <c r="B193" s="271"/>
      <c r="C193" s="256" t="s">
        <v>630</v>
      </c>
      <c r="D193" s="250"/>
      <c r="E193" s="250"/>
      <c r="F193" s="270" t="s">
        <v>540</v>
      </c>
      <c r="G193" s="250"/>
      <c r="H193" s="250" t="s">
        <v>631</v>
      </c>
      <c r="I193" s="250" t="s">
        <v>569</v>
      </c>
      <c r="J193" s="250"/>
      <c r="K193" s="292"/>
    </row>
    <row r="194" spans="2:11" ht="15" customHeight="1">
      <c r="B194" s="298"/>
      <c r="C194" s="306"/>
      <c r="D194" s="280"/>
      <c r="E194" s="280"/>
      <c r="F194" s="280"/>
      <c r="G194" s="280"/>
      <c r="H194" s="280"/>
      <c r="I194" s="280"/>
      <c r="J194" s="280"/>
      <c r="K194" s="299"/>
    </row>
    <row r="195" spans="2:11" ht="18.75" customHeight="1">
      <c r="B195" s="247"/>
      <c r="C195" s="250"/>
      <c r="D195" s="250"/>
      <c r="E195" s="250"/>
      <c r="F195" s="270"/>
      <c r="G195" s="250"/>
      <c r="H195" s="250"/>
      <c r="I195" s="250"/>
      <c r="J195" s="250"/>
      <c r="K195" s="247"/>
    </row>
    <row r="196" spans="2:11" ht="18.75" customHeight="1">
      <c r="B196" s="247"/>
      <c r="C196" s="250"/>
      <c r="D196" s="250"/>
      <c r="E196" s="250"/>
      <c r="F196" s="270"/>
      <c r="G196" s="250"/>
      <c r="H196" s="250"/>
      <c r="I196" s="250"/>
      <c r="J196" s="250"/>
      <c r="K196" s="247"/>
    </row>
    <row r="197" spans="2:11" ht="18.75" customHeight="1">
      <c r="B197" s="257"/>
      <c r="C197" s="257"/>
      <c r="D197" s="257"/>
      <c r="E197" s="257"/>
      <c r="F197" s="257"/>
      <c r="G197" s="257"/>
      <c r="H197" s="257"/>
      <c r="I197" s="257"/>
      <c r="J197" s="257"/>
      <c r="K197" s="257"/>
    </row>
    <row r="198" spans="2:11" ht="12">
      <c r="B198" s="239"/>
      <c r="C198" s="240"/>
      <c r="D198" s="240"/>
      <c r="E198" s="240"/>
      <c r="F198" s="240"/>
      <c r="G198" s="240"/>
      <c r="H198" s="240"/>
      <c r="I198" s="240"/>
      <c r="J198" s="240"/>
      <c r="K198" s="241"/>
    </row>
    <row r="199" spans="2:11" ht="22.2">
      <c r="B199" s="242"/>
      <c r="C199" s="369" t="s">
        <v>632</v>
      </c>
      <c r="D199" s="369"/>
      <c r="E199" s="369"/>
      <c r="F199" s="369"/>
      <c r="G199" s="369"/>
      <c r="H199" s="369"/>
      <c r="I199" s="369"/>
      <c r="J199" s="369"/>
      <c r="K199" s="243"/>
    </row>
    <row r="200" spans="2:11" ht="25.5" customHeight="1">
      <c r="B200" s="242"/>
      <c r="C200" s="307" t="s">
        <v>633</v>
      </c>
      <c r="D200" s="307"/>
      <c r="E200" s="307"/>
      <c r="F200" s="307" t="s">
        <v>634</v>
      </c>
      <c r="G200" s="308"/>
      <c r="H200" s="368" t="s">
        <v>635</v>
      </c>
      <c r="I200" s="368"/>
      <c r="J200" s="368"/>
      <c r="K200" s="243"/>
    </row>
    <row r="201" spans="2:11" ht="5.25" customHeight="1">
      <c r="B201" s="271"/>
      <c r="C201" s="268"/>
      <c r="D201" s="268"/>
      <c r="E201" s="268"/>
      <c r="F201" s="268"/>
      <c r="G201" s="250"/>
      <c r="H201" s="268"/>
      <c r="I201" s="268"/>
      <c r="J201" s="268"/>
      <c r="K201" s="292"/>
    </row>
    <row r="202" spans="2:11" ht="15" customHeight="1">
      <c r="B202" s="271"/>
      <c r="C202" s="250" t="s">
        <v>625</v>
      </c>
      <c r="D202" s="250"/>
      <c r="E202" s="250"/>
      <c r="F202" s="270" t="s">
        <v>40</v>
      </c>
      <c r="G202" s="250"/>
      <c r="H202" s="367" t="s">
        <v>636</v>
      </c>
      <c r="I202" s="367"/>
      <c r="J202" s="367"/>
      <c r="K202" s="292"/>
    </row>
    <row r="203" spans="2:11" ht="15" customHeight="1">
      <c r="B203" s="271"/>
      <c r="C203" s="277"/>
      <c r="D203" s="250"/>
      <c r="E203" s="250"/>
      <c r="F203" s="270" t="s">
        <v>41</v>
      </c>
      <c r="G203" s="250"/>
      <c r="H203" s="367" t="s">
        <v>637</v>
      </c>
      <c r="I203" s="367"/>
      <c r="J203" s="367"/>
      <c r="K203" s="292"/>
    </row>
    <row r="204" spans="2:11" ht="15" customHeight="1">
      <c r="B204" s="271"/>
      <c r="C204" s="277"/>
      <c r="D204" s="250"/>
      <c r="E204" s="250"/>
      <c r="F204" s="270" t="s">
        <v>44</v>
      </c>
      <c r="G204" s="250"/>
      <c r="H204" s="367" t="s">
        <v>638</v>
      </c>
      <c r="I204" s="367"/>
      <c r="J204" s="367"/>
      <c r="K204" s="292"/>
    </row>
    <row r="205" spans="2:11" ht="15" customHeight="1">
      <c r="B205" s="271"/>
      <c r="C205" s="250"/>
      <c r="D205" s="250"/>
      <c r="E205" s="250"/>
      <c r="F205" s="270" t="s">
        <v>42</v>
      </c>
      <c r="G205" s="250"/>
      <c r="H205" s="367" t="s">
        <v>639</v>
      </c>
      <c r="I205" s="367"/>
      <c r="J205" s="367"/>
      <c r="K205" s="292"/>
    </row>
    <row r="206" spans="2:11" ht="15" customHeight="1">
      <c r="B206" s="271"/>
      <c r="C206" s="250"/>
      <c r="D206" s="250"/>
      <c r="E206" s="250"/>
      <c r="F206" s="270" t="s">
        <v>43</v>
      </c>
      <c r="G206" s="250"/>
      <c r="H206" s="367" t="s">
        <v>640</v>
      </c>
      <c r="I206" s="367"/>
      <c r="J206" s="367"/>
      <c r="K206" s="292"/>
    </row>
    <row r="207" spans="2:11" ht="15" customHeight="1">
      <c r="B207" s="271"/>
      <c r="C207" s="250"/>
      <c r="D207" s="250"/>
      <c r="E207" s="250"/>
      <c r="F207" s="270"/>
      <c r="G207" s="250"/>
      <c r="H207" s="250"/>
      <c r="I207" s="250"/>
      <c r="J207" s="250"/>
      <c r="K207" s="292"/>
    </row>
    <row r="208" spans="2:11" ht="15" customHeight="1">
      <c r="B208" s="271"/>
      <c r="C208" s="250" t="s">
        <v>581</v>
      </c>
      <c r="D208" s="250"/>
      <c r="E208" s="250"/>
      <c r="F208" s="270" t="s">
        <v>76</v>
      </c>
      <c r="G208" s="250"/>
      <c r="H208" s="367" t="s">
        <v>641</v>
      </c>
      <c r="I208" s="367"/>
      <c r="J208" s="367"/>
      <c r="K208" s="292"/>
    </row>
    <row r="209" spans="2:11" ht="15" customHeight="1">
      <c r="B209" s="271"/>
      <c r="C209" s="277"/>
      <c r="D209" s="250"/>
      <c r="E209" s="250"/>
      <c r="F209" s="270" t="s">
        <v>476</v>
      </c>
      <c r="G209" s="250"/>
      <c r="H209" s="367" t="s">
        <v>477</v>
      </c>
      <c r="I209" s="367"/>
      <c r="J209" s="367"/>
      <c r="K209" s="292"/>
    </row>
    <row r="210" spans="2:11" ht="15" customHeight="1">
      <c r="B210" s="271"/>
      <c r="C210" s="250"/>
      <c r="D210" s="250"/>
      <c r="E210" s="250"/>
      <c r="F210" s="270" t="s">
        <v>474</v>
      </c>
      <c r="G210" s="250"/>
      <c r="H210" s="367" t="s">
        <v>642</v>
      </c>
      <c r="I210" s="367"/>
      <c r="J210" s="367"/>
      <c r="K210" s="292"/>
    </row>
    <row r="211" spans="2:11" ht="15" customHeight="1">
      <c r="B211" s="309"/>
      <c r="C211" s="277"/>
      <c r="D211" s="277"/>
      <c r="E211" s="277"/>
      <c r="F211" s="270" t="s">
        <v>478</v>
      </c>
      <c r="G211" s="256"/>
      <c r="H211" s="366" t="s">
        <v>479</v>
      </c>
      <c r="I211" s="366"/>
      <c r="J211" s="366"/>
      <c r="K211" s="310"/>
    </row>
    <row r="212" spans="2:11" ht="15" customHeight="1">
      <c r="B212" s="309"/>
      <c r="C212" s="277"/>
      <c r="D212" s="277"/>
      <c r="E212" s="277"/>
      <c r="F212" s="270" t="s">
        <v>480</v>
      </c>
      <c r="G212" s="256"/>
      <c r="H212" s="366" t="s">
        <v>643</v>
      </c>
      <c r="I212" s="366"/>
      <c r="J212" s="366"/>
      <c r="K212" s="310"/>
    </row>
    <row r="213" spans="2:11" ht="15" customHeight="1">
      <c r="B213" s="309"/>
      <c r="C213" s="277"/>
      <c r="D213" s="277"/>
      <c r="E213" s="277"/>
      <c r="F213" s="311"/>
      <c r="G213" s="256"/>
      <c r="H213" s="312"/>
      <c r="I213" s="312"/>
      <c r="J213" s="312"/>
      <c r="K213" s="310"/>
    </row>
    <row r="214" spans="2:11" ht="15" customHeight="1">
      <c r="B214" s="309"/>
      <c r="C214" s="250" t="s">
        <v>605</v>
      </c>
      <c r="D214" s="277"/>
      <c r="E214" s="277"/>
      <c r="F214" s="270">
        <v>1</v>
      </c>
      <c r="G214" s="256"/>
      <c r="H214" s="366" t="s">
        <v>644</v>
      </c>
      <c r="I214" s="366"/>
      <c r="J214" s="366"/>
      <c r="K214" s="310"/>
    </row>
    <row r="215" spans="2:11" ht="15" customHeight="1">
      <c r="B215" s="309"/>
      <c r="C215" s="277"/>
      <c r="D215" s="277"/>
      <c r="E215" s="277"/>
      <c r="F215" s="270">
        <v>2</v>
      </c>
      <c r="G215" s="256"/>
      <c r="H215" s="366" t="s">
        <v>645</v>
      </c>
      <c r="I215" s="366"/>
      <c r="J215" s="366"/>
      <c r="K215" s="310"/>
    </row>
    <row r="216" spans="2:11" ht="15" customHeight="1">
      <c r="B216" s="309"/>
      <c r="C216" s="277"/>
      <c r="D216" s="277"/>
      <c r="E216" s="277"/>
      <c r="F216" s="270">
        <v>3</v>
      </c>
      <c r="G216" s="256"/>
      <c r="H216" s="366" t="s">
        <v>646</v>
      </c>
      <c r="I216" s="366"/>
      <c r="J216" s="366"/>
      <c r="K216" s="310"/>
    </row>
    <row r="217" spans="2:11" ht="15" customHeight="1">
      <c r="B217" s="309"/>
      <c r="C217" s="277"/>
      <c r="D217" s="277"/>
      <c r="E217" s="277"/>
      <c r="F217" s="270">
        <v>4</v>
      </c>
      <c r="G217" s="256"/>
      <c r="H217" s="366" t="s">
        <v>647</v>
      </c>
      <c r="I217" s="366"/>
      <c r="J217" s="366"/>
      <c r="K217" s="310"/>
    </row>
    <row r="218" spans="2:11" ht="12.75" customHeight="1">
      <c r="B218" s="313"/>
      <c r="C218" s="314"/>
      <c r="D218" s="314"/>
      <c r="E218" s="314"/>
      <c r="F218" s="314"/>
      <c r="G218" s="314"/>
      <c r="H218" s="314"/>
      <c r="I218" s="314"/>
      <c r="J218" s="314"/>
      <c r="K218" s="315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2019-05 - Oprava ploché s...</vt:lpstr>
      <vt:lpstr>Pokyny pro vyplnění</vt:lpstr>
      <vt:lpstr>'2019-05 - Oprava ploché s...'!Názvy_tisku</vt:lpstr>
      <vt:lpstr>'Rekapitulace stavby'!Názvy_tisku</vt:lpstr>
      <vt:lpstr>'2019-05 - Oprava ploché s...'!Oblast_tisku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Pudivítr, Josef</dc:creator>
  <cp:lastModifiedBy>Pudivítr, Josef</cp:lastModifiedBy>
  <dcterms:created xsi:type="dcterms:W3CDTF">2019-07-11T12:20:01Z</dcterms:created>
  <dcterms:modified xsi:type="dcterms:W3CDTF">2019-07-11T12:34:18Z</dcterms:modified>
</cp:coreProperties>
</file>