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O 101 - Komunikace a zp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101 - Komunikace a zpe...'!$C$126:$K$215</definedName>
    <definedName name="_xlnm.Print_Area" localSheetId="1">'SO 101 - Komunikace a zpe...'!$C$4:$J$76,'SO 101 - Komunikace a zpe...'!$C$82:$J$108,'SO 101 - Komunikace a zpe...'!$C$114:$K$215</definedName>
    <definedName name="_xlnm.Print_Titles" localSheetId="1">'SO 101 - Komunikace a zpe...'!$126:$126</definedName>
  </definedNames>
  <calcPr/>
</workbook>
</file>

<file path=xl/calcChain.xml><?xml version="1.0" encoding="utf-8"?>
<calcChain xmlns="http://schemas.openxmlformats.org/spreadsheetml/2006/main">
  <c i="2" r="J37"/>
  <c r="J36"/>
  <c i="1" r="AY95"/>
  <c i="2" r="J35"/>
  <c i="1" r="AX95"/>
  <c i="2" r="BI215"/>
  <c r="BH215"/>
  <c r="BG215"/>
  <c r="BF215"/>
  <c r="T215"/>
  <c r="T214"/>
  <c r="R215"/>
  <c r="R214"/>
  <c r="P215"/>
  <c r="P214"/>
  <c r="BK215"/>
  <c r="BK214"/>
  <c r="J214"/>
  <c r="J215"/>
  <c r="BE215"/>
  <c r="J107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T208"/>
  <c r="T207"/>
  <c r="R209"/>
  <c r="R208"/>
  <c r="R207"/>
  <c r="P209"/>
  <c r="P208"/>
  <c r="P207"/>
  <c r="BK209"/>
  <c r="BK208"/>
  <c r="J208"/>
  <c r="BK207"/>
  <c r="J207"/>
  <c r="J209"/>
  <c r="BE209"/>
  <c r="J106"/>
  <c r="J105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3"/>
  <c r="BH203"/>
  <c r="BG203"/>
  <c r="BF203"/>
  <c r="T203"/>
  <c r="T202"/>
  <c r="T201"/>
  <c r="R203"/>
  <c r="R202"/>
  <c r="R201"/>
  <c r="P203"/>
  <c r="P202"/>
  <c r="P201"/>
  <c r="BK203"/>
  <c r="BK202"/>
  <c r="J202"/>
  <c r="BK201"/>
  <c r="J201"/>
  <c r="J203"/>
  <c r="BE203"/>
  <c r="J104"/>
  <c r="J103"/>
  <c r="BI200"/>
  <c r="BH200"/>
  <c r="BG200"/>
  <c r="BF200"/>
  <c r="T200"/>
  <c r="T199"/>
  <c r="R200"/>
  <c r="R199"/>
  <c r="P200"/>
  <c r="P199"/>
  <c r="BK200"/>
  <c r="BK199"/>
  <c r="J199"/>
  <c r="J200"/>
  <c r="BE200"/>
  <c r="J102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T185"/>
  <c r="R186"/>
  <c r="R185"/>
  <c r="P186"/>
  <c r="P185"/>
  <c r="BK186"/>
  <c r="BK185"/>
  <c r="J185"/>
  <c r="J186"/>
  <c r="BE186"/>
  <c r="J101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T167"/>
  <c r="R168"/>
  <c r="R167"/>
  <c r="P168"/>
  <c r="P167"/>
  <c r="BK168"/>
  <c r="BK167"/>
  <c r="J167"/>
  <c r="J168"/>
  <c r="BE168"/>
  <c r="J100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T154"/>
  <c r="R155"/>
  <c r="R154"/>
  <c r="P155"/>
  <c r="P154"/>
  <c r="BK155"/>
  <c r="BK154"/>
  <c r="J154"/>
  <c r="J155"/>
  <c r="BE155"/>
  <c r="J99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F37"/>
  <c i="1" r="BD95"/>
  <c i="2" r="BH130"/>
  <c r="F36"/>
  <c i="1" r="BC95"/>
  <c i="2" r="BG130"/>
  <c r="F35"/>
  <c i="1" r="BB95"/>
  <c i="2" r="BF130"/>
  <c r="J34"/>
  <c i="1" r="AW95"/>
  <c i="2" r="F34"/>
  <c i="1" r="BA95"/>
  <c i="2" r="T130"/>
  <c r="T129"/>
  <c r="T128"/>
  <c r="T127"/>
  <c r="R130"/>
  <c r="R129"/>
  <c r="R128"/>
  <c r="R127"/>
  <c r="P130"/>
  <c r="P129"/>
  <c r="P128"/>
  <c r="P127"/>
  <c i="1" r="AU95"/>
  <c i="2" r="BK130"/>
  <c r="BK129"/>
  <c r="J129"/>
  <c r="BK128"/>
  <c r="J128"/>
  <c r="BK127"/>
  <c r="J127"/>
  <c r="J96"/>
  <c r="J30"/>
  <c i="1" r="AG95"/>
  <c i="2" r="J130"/>
  <c r="BE130"/>
  <c r="J33"/>
  <c i="1" r="AV95"/>
  <c i="2" r="F33"/>
  <c i="1" r="AZ95"/>
  <c i="2" r="J98"/>
  <c r="J97"/>
  <c r="J124"/>
  <c r="J123"/>
  <c r="F123"/>
  <c r="F121"/>
  <c r="E119"/>
  <c r="J92"/>
  <c r="J91"/>
  <c r="F91"/>
  <c r="F89"/>
  <c r="E87"/>
  <c r="J39"/>
  <c r="J18"/>
  <c r="E18"/>
  <c r="F124"/>
  <c r="F92"/>
  <c r="J17"/>
  <c r="J12"/>
  <c r="J121"/>
  <c r="J89"/>
  <c r="E7"/>
  <c r="E117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<sst xmlns="http://schemas.openxmlformats.org/spreadsheetml/2006/main">
  <si>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</si>
  <si>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</si>
  <si>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</si>
  <si>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</si>
  <si>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</si>
  <si>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{2f23dd47-0a09-4664-b6a1-e952456c94e2}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</si>
  <si>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</si>
  <si>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</si>
  <si>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</si>
  <si>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</si>
  <si>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</si>
  <si>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</si>
  <si>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</si>
  <si>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</si>
  <si>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P182018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</si>
  <si>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</si>
  <si>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</si>
  <si>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Parkování K+R u ZŠ Boženy Němcové a ZŠ Pionýrů, Sokolov</t>
  </si>
  <si>
    <t>KSO:</t>
  </si>
  <si>
    <t>CC-CZ:</t>
  </si>
  <si>
    <t>Místo:</t>
  </si>
  <si>
    <t xml:space="preserve"> </t>
  </si>
  <si>
    <t>Datum:</t>
  </si>
  <si>
    <t>20. 2. 2019</t>
  </si>
  <si>
    <t>Zadavatel:</t>
  </si>
  <si>
    <t>IČ:</t>
  </si>
  <si>
    <t>00259586</t>
  </si>
  <si>
    <t>Město Sokolov</t>
  </si>
  <si>
    <t>DIČ:</t>
  </si>
  <si>
    <t>CZ00259586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</si>
  <si>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</si>
  <si>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</si>
  <si>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</si>
  <si>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</si>
  <si>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</si>
  <si>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</si>
  <si>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</si>
  <si>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</si>
  <si>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</si>
  <si>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</si>
  <si>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</si>
  <si>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</si>
  <si>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</si>
  <si>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</si>
  <si>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</si>
  <si>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</si>
  <si>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</si>
  <si>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</si>
  <si>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</si>
  <si>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</si>
  <si>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</si>
  <si>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</si>
  <si>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</si>
  <si>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</si>
  <si>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</si>
  <si>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</si>
  <si>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</si>
  <si>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</si>
  <si>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</si>
  <si>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</si>
  <si>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</si>
  <si>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</si>
  <si>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</si>
  <si>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</si>
  <si>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</si>
  <si>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</si>
  <si>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</si>
  <si>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</si>
  <si>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</si>
  <si>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</si>
  <si>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</si>
  <si>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</si>
  <si>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</si>
  <si>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</si>
  <si>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</si>
  <si>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</si>
  <si>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</si>
  <si>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</si>
  <si>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</si>
  <si>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</si>
  <si>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</si>
  <si>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</si>
  <si>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</si>
  <si>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</si>
  <si>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</si>
  <si>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 v ulici Pionýrů</t>
  </si>
  <si>
    <t>STA</t>
  </si>
  <si>
    <t>1</t>
  </si>
  <si>
    <t>{2ed33716-1cf2-42fb-a87b-3c8ae8af4d47}</t>
  </si>
  <si>
    <t>2</t>
  </si>
  <si>
    <t>KRYCÍ LIST SOUPISU PRACÍ</t>
  </si>
  <si>
    <t>Objekt:</t>
  </si>
  <si>
    <t>SO 101 - Komunikace a zpevněné plochy v ulici Pionýrů</t>
  </si>
  <si>
    <t>Sokolov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</si>
  <si>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</si>
  <si>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</si>
  <si>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</si>
  <si>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</si>
  <si>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</si>
  <si>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</si>
  <si>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</si>
  <si>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</si>
  <si>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</si>
  <si>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</si>
  <si>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</si>
  <si>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</si>
  <si>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</si>
  <si>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</si>
  <si>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</si>
  <si>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</si>
  <si>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</si>
  <si>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</si>
  <si>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</si>
  <si>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</si>
  <si>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</si>
  <si>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</si>
  <si>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</si>
  <si>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</si>
  <si>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</si>
  <si>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</si>
  <si>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</si>
  <si>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</si>
  <si>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</si>
  <si>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</si>
  <si>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</si>
  <si>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</si>
  <si>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</si>
  <si>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138</t>
  </si>
  <si>
    <t>K</t>
  </si>
  <si>
    <t>111201101</t>
  </si>
  <si>
    <t>Odstranění křovin a stromů průměru kmene do 100 mm i s kořeny z celkové plochy do 1000 m2</t>
  </si>
  <si>
    <t>m2</t>
  </si>
  <si>
    <t>CS ÚRS 2019 01</t>
  </si>
  <si>
    <t>4</t>
  </si>
  <si>
    <t>-1081619486</t>
  </si>
  <si>
    <t>139</t>
  </si>
  <si>
    <t>113106123</t>
  </si>
  <si>
    <t>Rozebrání dlažeb ze zámkových dlaždic komunikací pro pěší ručně</t>
  </si>
  <si>
    <t>-125941023</t>
  </si>
  <si>
    <t>92</t>
  </si>
  <si>
    <t>113107161</t>
  </si>
  <si>
    <t>Odstranění podkladu z kameniva drceného tl 100 mm strojně pl přes 50 do 200 m2</t>
  </si>
  <si>
    <t>385950180</t>
  </si>
  <si>
    <t>140</t>
  </si>
  <si>
    <t>113107182</t>
  </si>
  <si>
    <t>Odstranění podkladu živičného tl 100 mm strojně pl přes 50 do 200 m2</t>
  </si>
  <si>
    <t>45409622</t>
  </si>
  <si>
    <t>7</t>
  </si>
  <si>
    <t>113202111</t>
  </si>
  <si>
    <t>Vytrhání obrub krajníků obrubníků stojatých</t>
  </si>
  <si>
    <t>m</t>
  </si>
  <si>
    <t>1997810866</t>
  </si>
  <si>
    <t>95</t>
  </si>
  <si>
    <t>113204111</t>
  </si>
  <si>
    <t>Vytrhání obrub záhonových</t>
  </si>
  <si>
    <t>-1997329203</t>
  </si>
  <si>
    <t>9</t>
  </si>
  <si>
    <t>121101103</t>
  </si>
  <si>
    <t>Sejmutí ornice s přemístěním na vzdálenost do 250 m</t>
  </si>
  <si>
    <t>m3</t>
  </si>
  <si>
    <t>-840104627</t>
  </si>
  <si>
    <t>10</t>
  </si>
  <si>
    <t>122202202</t>
  </si>
  <si>
    <t>Odkopávky a prokopávky nezapažené pro silnice objemu do 1000 m3 v hornině tř. 3</t>
  </si>
  <si>
    <t>-1470797602</t>
  </si>
  <si>
    <t>11</t>
  </si>
  <si>
    <t>122202209</t>
  </si>
  <si>
    <t>Příplatek k odkopávkám a prokopávkám pro silnice v hornině tř. 3 za lepivost</t>
  </si>
  <si>
    <t>-1233440453</t>
  </si>
  <si>
    <t>154</t>
  </si>
  <si>
    <t>162301101</t>
  </si>
  <si>
    <t>Vodorovné přemístění do 500 m výkopku/sypaniny z horniny tř. 1 až 4</t>
  </si>
  <si>
    <t>-1099548130</t>
  </si>
  <si>
    <t>16</t>
  </si>
  <si>
    <t>162701105</t>
  </si>
  <si>
    <t>Vodorovné přemístění do 10000 m výkopku/sypaniny z horniny tř. 1 až 4</t>
  </si>
  <si>
    <t>-2046579846</t>
  </si>
  <si>
    <t>VV</t>
  </si>
  <si>
    <t>50+8,6-2</t>
  </si>
  <si>
    <t>155</t>
  </si>
  <si>
    <t>167101101</t>
  </si>
  <si>
    <t>Nakládání výkopku z hornin tř. 1 až 4 do 100 m3</t>
  </si>
  <si>
    <t>-563375807</t>
  </si>
  <si>
    <t>153</t>
  </si>
  <si>
    <t>171101104</t>
  </si>
  <si>
    <t>Uložení sypaniny z hornin soudržných do násypů zhutněných do 102 % PS</t>
  </si>
  <si>
    <t>-794263855</t>
  </si>
  <si>
    <t>20</t>
  </si>
  <si>
    <t>171201201</t>
  </si>
  <si>
    <t>Uložení sypaniny na skládky</t>
  </si>
  <si>
    <t>530577166</t>
  </si>
  <si>
    <t>58,6-2</t>
  </si>
  <si>
    <t>171201211</t>
  </si>
  <si>
    <t>Poplatek za uložení stavebního odpadu - zeminy a kameniva na skládce</t>
  </si>
  <si>
    <t>t</t>
  </si>
  <si>
    <t>-1568541833</t>
  </si>
  <si>
    <t>56,6*1,6</t>
  </si>
  <si>
    <t>23</t>
  </si>
  <si>
    <t>181102302</t>
  </si>
  <si>
    <t>Úprava pláně v zářezech se zhutněním</t>
  </si>
  <si>
    <t>-808158104</t>
  </si>
  <si>
    <t>91+135+7+1</t>
  </si>
  <si>
    <t>24</t>
  </si>
  <si>
    <t>181411121</t>
  </si>
  <si>
    <t>Založení lučního trávníku výsevem plochy do 1000 m2 v rovině a ve svahu do 1:5</t>
  </si>
  <si>
    <t>286373702</t>
  </si>
  <si>
    <t>25</t>
  </si>
  <si>
    <t>M</t>
  </si>
  <si>
    <t>00572470</t>
  </si>
  <si>
    <t>osivo směs travní univerzál</t>
  </si>
  <si>
    <t>kg</t>
  </si>
  <si>
    <t>8</t>
  </si>
  <si>
    <t>2012102026</t>
  </si>
  <si>
    <t>63*0,02 'Přepočtené koeficientem množství</t>
  </si>
  <si>
    <t>26</t>
  </si>
  <si>
    <t>182301131</t>
  </si>
  <si>
    <t>Rozprostření ornice pl přes 500 m2 ve svahu přes 1:5 tl vrstvy do 100 mm</t>
  </si>
  <si>
    <t>-589890737</t>
  </si>
  <si>
    <t>5</t>
  </si>
  <si>
    <t>Komunikace pozemní</t>
  </si>
  <si>
    <t>27</t>
  </si>
  <si>
    <t>564851111</t>
  </si>
  <si>
    <t>Podklad ze štěrkodrtě ŠD tl 150 mm</t>
  </si>
  <si>
    <t>-1327444275</t>
  </si>
  <si>
    <t>7+135</t>
  </si>
  <si>
    <t>28</t>
  </si>
  <si>
    <t>564871111</t>
  </si>
  <si>
    <t>Podklad ze štěrkodrtě ŠD tl 250 mm</t>
  </si>
  <si>
    <t>726026333</t>
  </si>
  <si>
    <t>99</t>
  </si>
  <si>
    <t>564921511</t>
  </si>
  <si>
    <t>Podklad z R-materiálu tl 60 mm</t>
  </si>
  <si>
    <t>-736045825</t>
  </si>
  <si>
    <t>100</t>
  </si>
  <si>
    <t>577133111</t>
  </si>
  <si>
    <t>Asfaltový beton vrstva obrusná ACO 8 (ABJ) tl 40 mm š do 3 m z nemodifikovaného asfaltu</t>
  </si>
  <si>
    <t>1329053568</t>
  </si>
  <si>
    <t>37</t>
  </si>
  <si>
    <t>596211121</t>
  </si>
  <si>
    <t>Kladení zámkové dlažby komunikací pro pěší tl 60 mm skupiny B pl do 100 m2</t>
  </si>
  <si>
    <t>-1357727431</t>
  </si>
  <si>
    <t>39</t>
  </si>
  <si>
    <t>59245019</t>
  </si>
  <si>
    <t>dlažba skladebná betonová pro nevidomé 200x100x60mm přírodní</t>
  </si>
  <si>
    <t>19008679</t>
  </si>
  <si>
    <t>135</t>
  </si>
  <si>
    <t>59245018</t>
  </si>
  <si>
    <t>dlažba skladebná betonová 200x100x60mm přírodní</t>
  </si>
  <si>
    <t>1455306354</t>
  </si>
  <si>
    <t>142</t>
  </si>
  <si>
    <t>596212221</t>
  </si>
  <si>
    <t>Kladení zámkové dlažby pozemních komunikací tl 80 mm skupiny B pl do 100 m2</t>
  </si>
  <si>
    <t>540382655</t>
  </si>
  <si>
    <t>41</t>
  </si>
  <si>
    <t>59245030</t>
  </si>
  <si>
    <t>dlažba skladebná betonová 200x200x80mm přírodní</t>
  </si>
  <si>
    <t>-70814138</t>
  </si>
  <si>
    <t>42</t>
  </si>
  <si>
    <t>59245005</t>
  </si>
  <si>
    <t>dlažba skladebná betonová 200x100x80mm barevná</t>
  </si>
  <si>
    <t>317184248</t>
  </si>
  <si>
    <t>45</t>
  </si>
  <si>
    <t>599141111</t>
  </si>
  <si>
    <t>Vyplnění spár mezi silničními dílci živičnou zálivkou</t>
  </si>
  <si>
    <t>1418145523</t>
  </si>
  <si>
    <t>Ostatní konstrukce a práce, bourání</t>
  </si>
  <si>
    <t>102</t>
  </si>
  <si>
    <t>914111111</t>
  </si>
  <si>
    <t>Montáž svislé dopravní značky do velikosti 1 m2 objímkami na sloupek nebo konzolu</t>
  </si>
  <si>
    <t>kus</t>
  </si>
  <si>
    <t>-215149995</t>
  </si>
  <si>
    <t>103</t>
  </si>
  <si>
    <t>40445555</t>
  </si>
  <si>
    <t>značka dopravní svislá retroreflexní fólie tř 1 Al prolis 500x700mm</t>
  </si>
  <si>
    <t>-2090062369</t>
  </si>
  <si>
    <t>143</t>
  </si>
  <si>
    <t>40445552</t>
  </si>
  <si>
    <t>značka dopravní svislá retroreflexní fólie tř 1 Al prolis 500x500mm</t>
  </si>
  <si>
    <t>-1584453473</t>
  </si>
  <si>
    <t>148</t>
  </si>
  <si>
    <t>914511111</t>
  </si>
  <si>
    <t>Montáž sloupku dopravních značek délky do 3,5 m s betonovým základem</t>
  </si>
  <si>
    <t>-783272044</t>
  </si>
  <si>
    <t>109</t>
  </si>
  <si>
    <t>914511112</t>
  </si>
  <si>
    <t>Montáž sloupku dopravních značek délky do 3,5 m s betonovým základem a patkou</t>
  </si>
  <si>
    <t>-247144690</t>
  </si>
  <si>
    <t>110</t>
  </si>
  <si>
    <t>40445240</t>
  </si>
  <si>
    <t>patka pro sloupek Al D 60mm</t>
  </si>
  <si>
    <t>-1249005247</t>
  </si>
  <si>
    <t>108</t>
  </si>
  <si>
    <t>40445225</t>
  </si>
  <si>
    <t>sloupek pro dopravní značku Zn D 60mm v 3,5m</t>
  </si>
  <si>
    <t>-854045926</t>
  </si>
  <si>
    <t>111</t>
  </si>
  <si>
    <t>40445253</t>
  </si>
  <si>
    <t>víčko plastové na sloupek D 60mm</t>
  </si>
  <si>
    <t>705021911</t>
  </si>
  <si>
    <t>69</t>
  </si>
  <si>
    <t>916131213</t>
  </si>
  <si>
    <t>Osazení silničního obrubníku betonového stojatého s boční opěrou do lože z betonu prostého</t>
  </si>
  <si>
    <t>1757169718</t>
  </si>
  <si>
    <t>70</t>
  </si>
  <si>
    <t>59217035</t>
  </si>
  <si>
    <t>obrubník betonový obloukový vnější 780x150x250mm</t>
  </si>
  <si>
    <t>853676860</t>
  </si>
  <si>
    <t>71</t>
  </si>
  <si>
    <t>59217031</t>
  </si>
  <si>
    <t>obrubník betonový silniční 1000x150x250mm</t>
  </si>
  <si>
    <t>-1606282109</t>
  </si>
  <si>
    <t>76</t>
  </si>
  <si>
    <t>916231213</t>
  </si>
  <si>
    <t>Osazení chodníkového obrubníku betonového stojatého s boční opěrou do lože z betonu prostého</t>
  </si>
  <si>
    <t>452919917</t>
  </si>
  <si>
    <t>77</t>
  </si>
  <si>
    <t>59217016</t>
  </si>
  <si>
    <t>obrubník betonový chodníkový 1000x80x250mm</t>
  </si>
  <si>
    <t>1194430315</t>
  </si>
  <si>
    <t>117</t>
  </si>
  <si>
    <t>59217036</t>
  </si>
  <si>
    <t>obrubník betonový parkový přírodní 500x80x250mm</t>
  </si>
  <si>
    <t>804066178</t>
  </si>
  <si>
    <t>82</t>
  </si>
  <si>
    <t>919735113</t>
  </si>
  <si>
    <t>Řezání stávajícího živičného krytu hl do 150 mm</t>
  </si>
  <si>
    <t>134357114</t>
  </si>
  <si>
    <t>120</t>
  </si>
  <si>
    <t>966006132</t>
  </si>
  <si>
    <t>Odstranění značek dopravních nebo orientačních se sloupky s betonovými patkami</t>
  </si>
  <si>
    <t>-1019677782</t>
  </si>
  <si>
    <t>121</t>
  </si>
  <si>
    <t>966006211</t>
  </si>
  <si>
    <t>Odstranění svislých dopravních značek ze sloupů, sloupků nebo konzol</t>
  </si>
  <si>
    <t>-227962461</t>
  </si>
  <si>
    <t>997</t>
  </si>
  <si>
    <t>Přesun sutě</t>
  </si>
  <si>
    <t>86</t>
  </si>
  <si>
    <t>997221551</t>
  </si>
  <si>
    <t>Vodorovná doprava suti ze sypkých materiálů do 1 km</t>
  </si>
  <si>
    <t>-1924963630</t>
  </si>
  <si>
    <t>73,41-12,44</t>
  </si>
  <si>
    <t>87</t>
  </si>
  <si>
    <t>997221559</t>
  </si>
  <si>
    <t>Příplatek ZKD 1 km u vodorovné dopravy suti ze sypkých materiálů</t>
  </si>
  <si>
    <t>-1594534128</t>
  </si>
  <si>
    <t>60,97*9</t>
  </si>
  <si>
    <t>88</t>
  </si>
  <si>
    <t>997221561</t>
  </si>
  <si>
    <t>Vodorovná doprava suti z kusových materiálů do 1 km</t>
  </si>
  <si>
    <t>1239746130</t>
  </si>
  <si>
    <t>9,43+2,92+0,082+0,008</t>
  </si>
  <si>
    <t>89</t>
  </si>
  <si>
    <t>997221569</t>
  </si>
  <si>
    <t>Příplatek ZKD 1 km u vodorovné dopravy suti z kusových materiálů</t>
  </si>
  <si>
    <t>1059012712</t>
  </si>
  <si>
    <t>12,44*9</t>
  </si>
  <si>
    <t>149</t>
  </si>
  <si>
    <t>997221611</t>
  </si>
  <si>
    <t>Nakládání suti na dopravní prostředky pro vodorovnou dopravu</t>
  </si>
  <si>
    <t>-1184322171</t>
  </si>
  <si>
    <t>150</t>
  </si>
  <si>
    <t>997221815</t>
  </si>
  <si>
    <t>Poplatek za uložení na skládce (skládkovné) stavebního odpadu betonového kód odpadu 170 101</t>
  </si>
  <si>
    <t>-366697448</t>
  </si>
  <si>
    <t>9,43+2,92</t>
  </si>
  <si>
    <t>151</t>
  </si>
  <si>
    <t>997221845</t>
  </si>
  <si>
    <t>Poplatek za uložení na skládce (skládkovné) odpadu asfaltového bez dehtu kód odpadu 170 302</t>
  </si>
  <si>
    <t>1844389323</t>
  </si>
  <si>
    <t>152</t>
  </si>
  <si>
    <t>997221855</t>
  </si>
  <si>
    <t>Poplatek za uložení na skládce (skládkovné) zeminy a kameniva kód odpadu 170 504</t>
  </si>
  <si>
    <t>-1114776287</t>
  </si>
  <si>
    <t>998</t>
  </si>
  <si>
    <t>Přesun hmot</t>
  </si>
  <si>
    <t>90</t>
  </si>
  <si>
    <t>998225111</t>
  </si>
  <si>
    <t>Přesun hmot pro pozemní komunikace s krytem z kamene, monolitickým betonovým nebo živičným</t>
  </si>
  <si>
    <t>756375036</t>
  </si>
  <si>
    <t>PSV</t>
  </si>
  <si>
    <t>Práce a dodávky PSV</t>
  </si>
  <si>
    <t>767</t>
  </si>
  <si>
    <t>Konstrukce zámečnické</t>
  </si>
  <si>
    <t>145</t>
  </si>
  <si>
    <t>767161111</t>
  </si>
  <si>
    <t>Montáž zábradlí rovného z trubek do zdi hmotnosti do 20 kg</t>
  </si>
  <si>
    <t>341994389</t>
  </si>
  <si>
    <t>P</t>
  </si>
  <si>
    <t>Poznámka k položce:_x000d_
včetně povrchové úpravy</t>
  </si>
  <si>
    <t>146</t>
  </si>
  <si>
    <t>55283903</t>
  </si>
  <si>
    <t>trubka ocelová bezešvá hladká jakost 11 353 51x2,6mm</t>
  </si>
  <si>
    <t>32</t>
  </si>
  <si>
    <t>1391608638</t>
  </si>
  <si>
    <t>147</t>
  </si>
  <si>
    <t>998767101</t>
  </si>
  <si>
    <t>Přesun hmot tonážní pro zámečnické konstrukce v objektech v do 6 m</t>
  </si>
  <si>
    <t>218858394</t>
  </si>
  <si>
    <t>VRN</t>
  </si>
  <si>
    <t>Vedlejší rozpočtové náklady</t>
  </si>
  <si>
    <t>VRN1</t>
  </si>
  <si>
    <t>Průzkumné, geodetické a projektové práce</t>
  </si>
  <si>
    <t>122</t>
  </si>
  <si>
    <t>011514000</t>
  </si>
  <si>
    <t>Stavebně-statický průzkum</t>
  </si>
  <si>
    <t>Kč</t>
  </si>
  <si>
    <t>1024</t>
  </si>
  <si>
    <t>-393482966</t>
  </si>
  <si>
    <t>123</t>
  </si>
  <si>
    <t>012203000</t>
  </si>
  <si>
    <t>Geodetické práce při provádění stavby</t>
  </si>
  <si>
    <t>1245281989</t>
  </si>
  <si>
    <t>124</t>
  </si>
  <si>
    <t>012303000</t>
  </si>
  <si>
    <t>Geodetické práce po výstavbě</t>
  </si>
  <si>
    <t>2136186865</t>
  </si>
  <si>
    <t>125</t>
  </si>
  <si>
    <t>013254000</t>
  </si>
  <si>
    <t>Dokumentace skutečného provedení stavby</t>
  </si>
  <si>
    <t>661895748</t>
  </si>
  <si>
    <t>126</t>
  </si>
  <si>
    <t>013294000</t>
  </si>
  <si>
    <t>Ostatní dokumentace</t>
  </si>
  <si>
    <t>-1904333347</t>
  </si>
  <si>
    <t>VRN3</t>
  </si>
  <si>
    <t>Zařízení staveniště</t>
  </si>
  <si>
    <t>127</t>
  </si>
  <si>
    <t>030001000</t>
  </si>
  <si>
    <t>824537550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</si>
</sst>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ht="36.96" customHeight="1">
      <c r="AR2"/>
      <c r="BS2" s="14" t="s">
        <v>6</v>
      </c>
      <c r="BT2" s="14" t="s">
        <v>7</v>
      </c>
    </row>
    <row r="3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E10" s="28"/>
      <c r="BS10" s="14" t="s">
        <v>6</v>
      </c>
    </row>
    <row r="1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E11" s="28"/>
      <c r="BS11" s="14" t="s">
        <v>6</v>
      </c>
    </row>
    <row r="12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E14" s="28"/>
      <c r="BS14" s="14" t="s">
        <v>6</v>
      </c>
    </row>
    <row r="15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33</v>
      </c>
      <c r="AO16" s="19"/>
      <c r="AP16" s="19"/>
      <c r="AQ16" s="19"/>
      <c r="AR16" s="17"/>
      <c r="BE16" s="28"/>
      <c r="BS16" s="14" t="s">
        <v>4</v>
      </c>
    </row>
    <row r="17" ht="18.48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35</v>
      </c>
      <c r="AO17" s="19"/>
      <c r="AP17" s="19"/>
      <c r="AQ17" s="19"/>
      <c r="AR17" s="17"/>
      <c r="BE17" s="28"/>
      <c r="BS17" s="14" t="s">
        <v>36</v>
      </c>
    </row>
    <row r="18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ht="12" customHeight="1">
      <c r="B19" s="18"/>
      <c r="C19" s="19"/>
      <c r="D19" s="29" t="s">
        <v>37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33</v>
      </c>
      <c r="AO19" s="19"/>
      <c r="AP19" s="19"/>
      <c r="AQ19" s="19"/>
      <c r="AR19" s="17"/>
      <c r="BE19" s="28"/>
      <c r="BS19" s="14" t="s">
        <v>6</v>
      </c>
    </row>
    <row r="20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35</v>
      </c>
      <c r="AO20" s="19"/>
      <c r="AP20" s="19"/>
      <c r="AQ20" s="19"/>
      <c r="AR20" s="17"/>
      <c r="BE20" s="28"/>
      <c r="BS20" s="14" t="s">
        <v>36</v>
      </c>
    </row>
    <row r="2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ht="12" customHeight="1">
      <c r="B22" s="18"/>
      <c r="C22" s="19"/>
      <c r="D22" s="29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1" customFormat="1" ht="25.92" customHeight="1"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8"/>
    </row>
    <row r="27" s="1" customFormat="1" ht="6.9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8"/>
    </row>
    <row r="28" s="1" customForma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40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41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42</v>
      </c>
      <c r="AL28" s="41"/>
      <c r="AM28" s="41"/>
      <c r="AN28" s="41"/>
      <c r="AO28" s="41"/>
      <c r="AP28" s="36"/>
      <c r="AQ28" s="36"/>
      <c r="AR28" s="40"/>
      <c r="BE28" s="28"/>
    </row>
    <row r="29" s="2" customFormat="1" ht="14.4" customHeight="1">
      <c r="B29" s="42"/>
      <c r="C29" s="43"/>
      <c r="D29" s="29" t="s">
        <v>43</v>
      </c>
      <c r="E29" s="43"/>
      <c r="F29" s="29" t="s">
        <v>44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2" customFormat="1" ht="14.4" customHeight="1">
      <c r="B30" s="42"/>
      <c r="C30" s="43"/>
      <c r="D30" s="43"/>
      <c r="E30" s="43"/>
      <c r="F30" s="29" t="s">
        <v>45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2" customFormat="1" ht="14.4" customHeight="1">
      <c r="B31" s="42"/>
      <c r="C31" s="43"/>
      <c r="D31" s="43"/>
      <c r="E31" s="43"/>
      <c r="F31" s="29" t="s">
        <v>46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2" customFormat="1" ht="14.4" customHeight="1">
      <c r="B32" s="42"/>
      <c r="C32" s="43"/>
      <c r="D32" s="43"/>
      <c r="E32" s="43"/>
      <c r="F32" s="29" t="s">
        <v>47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2" customFormat="1" ht="14.4" customHeight="1">
      <c r="B33" s="42"/>
      <c r="C33" s="43"/>
      <c r="D33" s="43"/>
      <c r="E33" s="43"/>
      <c r="F33" s="29" t="s">
        <v>48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1" customFormat="1" ht="6.96" customHeight="1"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8"/>
    </row>
    <row r="35" s="1" customFormat="1" ht="25.92" customHeight="1">
      <c r="B35" s="35"/>
      <c r="C35" s="48"/>
      <c r="D35" s="49" t="s">
        <v>49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50</v>
      </c>
      <c r="U35" s="50"/>
      <c r="V35" s="50"/>
      <c r="W35" s="50"/>
      <c r="X35" s="52" t="s">
        <v>51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</row>
    <row r="36" s="1" customFormat="1" ht="6.96" customHeight="1"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</row>
    <row r="37" s="1" customFormat="1" ht="14.4" customHeight="1"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</row>
    <row r="38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1" customFormat="1" ht="14.4" customHeight="1">
      <c r="B49" s="35"/>
      <c r="C49" s="36"/>
      <c r="D49" s="55" t="s">
        <v>52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53</v>
      </c>
      <c r="AI49" s="56"/>
      <c r="AJ49" s="56"/>
      <c r="AK49" s="56"/>
      <c r="AL49" s="56"/>
      <c r="AM49" s="56"/>
      <c r="AN49" s="56"/>
      <c r="AO49" s="56"/>
      <c r="AP49" s="36"/>
      <c r="AQ49" s="36"/>
      <c r="AR49" s="4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1" customFormat="1">
      <c r="B60" s="35"/>
      <c r="C60" s="36"/>
      <c r="D60" s="57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7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7" t="s">
        <v>54</v>
      </c>
      <c r="AI60" s="38"/>
      <c r="AJ60" s="38"/>
      <c r="AK60" s="38"/>
      <c r="AL60" s="38"/>
      <c r="AM60" s="57" t="s">
        <v>55</v>
      </c>
      <c r="AN60" s="38"/>
      <c r="AO60" s="38"/>
      <c r="AP60" s="36"/>
      <c r="AQ60" s="36"/>
      <c r="AR60" s="40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1" customFormat="1">
      <c r="B64" s="35"/>
      <c r="C64" s="36"/>
      <c r="D64" s="55" t="s">
        <v>56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5" t="s">
        <v>57</v>
      </c>
      <c r="AI64" s="56"/>
      <c r="AJ64" s="56"/>
      <c r="AK64" s="56"/>
      <c r="AL64" s="56"/>
      <c r="AM64" s="56"/>
      <c r="AN64" s="56"/>
      <c r="AO64" s="56"/>
      <c r="AP64" s="36"/>
      <c r="AQ64" s="36"/>
      <c r="AR64" s="40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1" customFormat="1">
      <c r="B75" s="35"/>
      <c r="C75" s="36"/>
      <c r="D75" s="57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7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7" t="s">
        <v>54</v>
      </c>
      <c r="AI75" s="38"/>
      <c r="AJ75" s="38"/>
      <c r="AK75" s="38"/>
      <c r="AL75" s="38"/>
      <c r="AM75" s="57" t="s">
        <v>55</v>
      </c>
      <c r="AN75" s="38"/>
      <c r="AO75" s="38"/>
      <c r="AP75" s="36"/>
      <c r="AQ75" s="36"/>
      <c r="AR75" s="40"/>
    </row>
    <row r="76" s="1" customFormat="1"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</row>
    <row r="77" s="1" customFormat="1" ht="6.96" customHeight="1">
      <c r="B77" s="58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40"/>
    </row>
    <row r="81" s="1" customFormat="1" ht="6.96" customHeight="1">
      <c r="B81" s="60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40"/>
    </row>
    <row r="82" s="1" customFormat="1" ht="24.96" customHeight="1">
      <c r="B82" s="35"/>
      <c r="C82" s="20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</row>
    <row r="84" s="3" customFormat="1" ht="12" customHeight="1">
      <c r="B84" s="62"/>
      <c r="C84" s="29" t="s">
        <v>13</v>
      </c>
      <c r="D84" s="63"/>
      <c r="E84" s="63"/>
      <c r="F84" s="63"/>
      <c r="G84" s="63"/>
      <c r="H84" s="63"/>
      <c r="I84" s="63"/>
      <c r="J84" s="63"/>
      <c r="K84" s="63"/>
      <c r="L84" s="63" t="str">
        <f>K5</f>
        <v>P182018</v>
      </c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4"/>
    </row>
    <row r="85" s="4" customFormat="1" ht="36.96" customHeight="1">
      <c r="B85" s="65"/>
      <c r="C85" s="66" t="s">
        <v>16</v>
      </c>
      <c r="D85" s="67"/>
      <c r="E85" s="67"/>
      <c r="F85" s="67"/>
      <c r="G85" s="67"/>
      <c r="H85" s="67"/>
      <c r="I85" s="67"/>
      <c r="J85" s="67"/>
      <c r="K85" s="67"/>
      <c r="L85" s="68" t="str">
        <f>K6</f>
        <v>Parkování K+R u ZŠ Boženy Němcové a ZŠ Pionýrů, Sokolov</v>
      </c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9"/>
    </row>
    <row r="86" s="1" customFormat="1" ht="6.96" customHeight="1"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</row>
    <row r="87" s="1" customFormat="1" ht="12" customHeight="1"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70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71" t="str">
        <f>IF(AN8= "","",AN8)</f>
        <v>20. 2. 2019</v>
      </c>
      <c r="AN87" s="71"/>
      <c r="AO87" s="36"/>
      <c r="AP87" s="36"/>
      <c r="AQ87" s="36"/>
      <c r="AR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</row>
    <row r="89" s="1" customFormat="1" ht="15.15" customHeight="1"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63" t="str">
        <f>IF(E11= "","",E11)</f>
        <v>Město Sokolov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72" t="str">
        <f>IF(E17="","",E17)</f>
        <v>GEOprojectKV s.r.o.</v>
      </c>
      <c r="AN89" s="63"/>
      <c r="AO89" s="63"/>
      <c r="AP89" s="63"/>
      <c r="AQ89" s="36"/>
      <c r="AR89" s="40"/>
      <c r="AS89" s="73" t="s">
        <v>59</v>
      </c>
      <c r="AT89" s="74"/>
      <c r="AU89" s="75"/>
      <c r="AV89" s="75"/>
      <c r="AW89" s="75"/>
      <c r="AX89" s="75"/>
      <c r="AY89" s="75"/>
      <c r="AZ89" s="75"/>
      <c r="BA89" s="75"/>
      <c r="BB89" s="75"/>
      <c r="BC89" s="75"/>
      <c r="BD89" s="76"/>
    </row>
    <row r="90" s="1" customFormat="1" ht="15.15" customHeight="1"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63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72" t="str">
        <f>IF(E20="","",E20)</f>
        <v>GEOprojectKV s.r.o.</v>
      </c>
      <c r="AN90" s="63"/>
      <c r="AO90" s="63"/>
      <c r="AP90" s="63"/>
      <c r="AQ90" s="36"/>
      <c r="AR90" s="40"/>
      <c r="AS90" s="77"/>
      <c r="AT90" s="78"/>
      <c r="AU90" s="79"/>
      <c r="AV90" s="79"/>
      <c r="AW90" s="79"/>
      <c r="AX90" s="79"/>
      <c r="AY90" s="79"/>
      <c r="AZ90" s="79"/>
      <c r="BA90" s="79"/>
      <c r="BB90" s="79"/>
      <c r="BC90" s="79"/>
      <c r="BD90" s="80"/>
    </row>
    <row r="91" s="1" customFormat="1" ht="10.8" customHeight="1"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1"/>
      <c r="AT91" s="82"/>
      <c r="AU91" s="83"/>
      <c r="AV91" s="83"/>
      <c r="AW91" s="83"/>
      <c r="AX91" s="83"/>
      <c r="AY91" s="83"/>
      <c r="AZ91" s="83"/>
      <c r="BA91" s="83"/>
      <c r="BB91" s="83"/>
      <c r="BC91" s="83"/>
      <c r="BD91" s="84"/>
    </row>
    <row r="92" s="1" customFormat="1" ht="29.28" customHeight="1">
      <c r="B92" s="35"/>
      <c r="C92" s="85" t="s">
        <v>60</v>
      </c>
      <c r="D92" s="86"/>
      <c r="E92" s="86"/>
      <c r="F92" s="86"/>
      <c r="G92" s="86"/>
      <c r="H92" s="87"/>
      <c r="I92" s="88" t="s">
        <v>61</v>
      </c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Z92" s="86"/>
      <c r="AA92" s="86"/>
      <c r="AB92" s="86"/>
      <c r="AC92" s="86"/>
      <c r="AD92" s="86"/>
      <c r="AE92" s="86"/>
      <c r="AF92" s="86"/>
      <c r="AG92" s="89" t="s">
        <v>62</v>
      </c>
      <c r="AH92" s="86"/>
      <c r="AI92" s="86"/>
      <c r="AJ92" s="86"/>
      <c r="AK92" s="86"/>
      <c r="AL92" s="86"/>
      <c r="AM92" s="86"/>
      <c r="AN92" s="88" t="s">
        <v>63</v>
      </c>
      <c r="AO92" s="86"/>
      <c r="AP92" s="90"/>
      <c r="AQ92" s="91" t="s">
        <v>64</v>
      </c>
      <c r="AR92" s="40"/>
      <c r="AS92" s="92" t="s">
        <v>65</v>
      </c>
      <c r="AT92" s="93" t="s">
        <v>66</v>
      </c>
      <c r="AU92" s="93" t="s">
        <v>67</v>
      </c>
      <c r="AV92" s="93" t="s">
        <v>68</v>
      </c>
      <c r="AW92" s="93" t="s">
        <v>69</v>
      </c>
      <c r="AX92" s="93" t="s">
        <v>70</v>
      </c>
      <c r="AY92" s="93" t="s">
        <v>71</v>
      </c>
      <c r="AZ92" s="93" t="s">
        <v>72</v>
      </c>
      <c r="BA92" s="93" t="s">
        <v>73</v>
      </c>
      <c r="BB92" s="93" t="s">
        <v>74</v>
      </c>
      <c r="BC92" s="93" t="s">
        <v>75</v>
      </c>
      <c r="BD92" s="94" t="s">
        <v>76</v>
      </c>
    </row>
    <row r="93" s="1" customFormat="1" ht="10.8" customHeight="1"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5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7"/>
    </row>
    <row r="94" s="5" customFormat="1" ht="32.4" customHeight="1">
      <c r="B94" s="98"/>
      <c r="C94" s="99" t="s">
        <v>77</v>
      </c>
      <c r="D94" s="100"/>
      <c r="E94" s="100"/>
      <c r="F94" s="100"/>
      <c r="G94" s="100"/>
      <c r="H94" s="100"/>
      <c r="I94" s="100"/>
      <c r="J94" s="100"/>
      <c r="K94" s="100"/>
      <c r="L94" s="100"/>
      <c r="M94" s="100"/>
      <c r="N94" s="100"/>
      <c r="O94" s="100"/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/>
      <c r="AA94" s="100"/>
      <c r="AB94" s="100"/>
      <c r="AC94" s="100"/>
      <c r="AD94" s="100"/>
      <c r="AE94" s="100"/>
      <c r="AF94" s="100"/>
      <c r="AG94" s="101">
        <f>ROUND(AG95,2)</f>
        <v>0</v>
      </c>
      <c r="AH94" s="101"/>
      <c r="AI94" s="101"/>
      <c r="AJ94" s="101"/>
      <c r="AK94" s="101"/>
      <c r="AL94" s="101"/>
      <c r="AM94" s="101"/>
      <c r="AN94" s="102">
        <f>SUM(AG94,AT94)</f>
        <v>0</v>
      </c>
      <c r="AO94" s="102"/>
      <c r="AP94" s="102"/>
      <c r="AQ94" s="103" t="s">
        <v>1</v>
      </c>
      <c r="AR94" s="104"/>
      <c r="AS94" s="105">
        <f>ROUND(AS95,2)</f>
        <v>0</v>
      </c>
      <c r="AT94" s="106">
        <f>ROUND(SUM(AV94:AW94),2)</f>
        <v>0</v>
      </c>
      <c r="AU94" s="107">
        <f>ROUND(AU95,5)</f>
        <v>0</v>
      </c>
      <c r="AV94" s="106">
        <f>ROUND(AZ94*L29,2)</f>
        <v>0</v>
      </c>
      <c r="AW94" s="106">
        <f>ROUND(BA94*L30,2)</f>
        <v>0</v>
      </c>
      <c r="AX94" s="106">
        <f>ROUND(BB94*L29,2)</f>
        <v>0</v>
      </c>
      <c r="AY94" s="106">
        <f>ROUND(BC94*L30,2)</f>
        <v>0</v>
      </c>
      <c r="AZ94" s="106">
        <f>ROUND(AZ95,2)</f>
        <v>0</v>
      </c>
      <c r="BA94" s="106">
        <f>ROUND(BA95,2)</f>
        <v>0</v>
      </c>
      <c r="BB94" s="106">
        <f>ROUND(BB95,2)</f>
        <v>0</v>
      </c>
      <c r="BC94" s="106">
        <f>ROUND(BC95,2)</f>
        <v>0</v>
      </c>
      <c r="BD94" s="108">
        <f>ROUND(BD95,2)</f>
        <v>0</v>
      </c>
      <c r="BS94" s="109" t="s">
        <v>78</v>
      </c>
      <c r="BT94" s="109" t="s">
        <v>79</v>
      </c>
      <c r="BU94" s="110" t="s">
        <v>80</v>
      </c>
      <c r="BV94" s="109" t="s">
        <v>81</v>
      </c>
      <c r="BW94" s="109" t="s">
        <v>5</v>
      </c>
      <c r="BX94" s="109" t="s">
        <v>82</v>
      </c>
      <c r="CL94" s="109" t="s">
        <v>1</v>
      </c>
    </row>
    <row r="95" s="6" customFormat="1" ht="27" customHeight="1">
      <c r="A95" s="111" t="s">
        <v>83</v>
      </c>
      <c r="B95" s="112"/>
      <c r="C95" s="113"/>
      <c r="D95" s="114" t="s">
        <v>84</v>
      </c>
      <c r="E95" s="114"/>
      <c r="F95" s="114"/>
      <c r="G95" s="114"/>
      <c r="H95" s="114"/>
      <c r="I95" s="115"/>
      <c r="J95" s="114" t="s">
        <v>85</v>
      </c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6">
        <f>'SO 101 - Komunikace a zpe...'!J30</f>
        <v>0</v>
      </c>
      <c r="AH95" s="115"/>
      <c r="AI95" s="115"/>
      <c r="AJ95" s="115"/>
      <c r="AK95" s="115"/>
      <c r="AL95" s="115"/>
      <c r="AM95" s="115"/>
      <c r="AN95" s="116">
        <f>SUM(AG95,AT95)</f>
        <v>0</v>
      </c>
      <c r="AO95" s="115"/>
      <c r="AP95" s="115"/>
      <c r="AQ95" s="117" t="s">
        <v>86</v>
      </c>
      <c r="AR95" s="118"/>
      <c r="AS95" s="119">
        <v>0</v>
      </c>
      <c r="AT95" s="120">
        <f>ROUND(SUM(AV95:AW95),2)</f>
        <v>0</v>
      </c>
      <c r="AU95" s="121">
        <f>'SO 101 - Komunikace a zpe...'!P127</f>
        <v>0</v>
      </c>
      <c r="AV95" s="120">
        <f>'SO 101 - Komunikace a zpe...'!J33</f>
        <v>0</v>
      </c>
      <c r="AW95" s="120">
        <f>'SO 101 - Komunikace a zpe...'!J34</f>
        <v>0</v>
      </c>
      <c r="AX95" s="120">
        <f>'SO 101 - Komunikace a zpe...'!J35</f>
        <v>0</v>
      </c>
      <c r="AY95" s="120">
        <f>'SO 101 - Komunikace a zpe...'!J36</f>
        <v>0</v>
      </c>
      <c r="AZ95" s="120">
        <f>'SO 101 - Komunikace a zpe...'!F33</f>
        <v>0</v>
      </c>
      <c r="BA95" s="120">
        <f>'SO 101 - Komunikace a zpe...'!F34</f>
        <v>0</v>
      </c>
      <c r="BB95" s="120">
        <f>'SO 101 - Komunikace a zpe...'!F35</f>
        <v>0</v>
      </c>
      <c r="BC95" s="120">
        <f>'SO 101 - Komunikace a zpe...'!F36</f>
        <v>0</v>
      </c>
      <c r="BD95" s="122">
        <f>'SO 101 - Komunikace a zpe...'!F37</f>
        <v>0</v>
      </c>
      <c r="BT95" s="123" t="s">
        <v>87</v>
      </c>
      <c r="BV95" s="123" t="s">
        <v>81</v>
      </c>
      <c r="BW95" s="123" t="s">
        <v>88</v>
      </c>
      <c r="BX95" s="123" t="s">
        <v>5</v>
      </c>
      <c r="CL95" s="123" t="s">
        <v>1</v>
      </c>
      <c r="CM95" s="123" t="s">
        <v>89</v>
      </c>
    </row>
    <row r="96" s="1" customFormat="1" ht="30" customHeight="1"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</row>
    <row r="97" s="1" customFormat="1" ht="6.96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40"/>
    </row>
  </sheetData>
  <sheetProtection sheet="1" formatColumns="0" formatRows="0" objects="1" scenarios="1" spinCount="100000" saltValue="K2YwByXOtmrCugVp2kK3SB6Eoi9eGpJk1vcFs9R71BdeWRN8Id9gFfOouSIU9hNc59TIlEkMXvBHUi0R50UbLA==" hashValue="z6FPTudD7X+f+cZQ3zVOtQ6QmooyfvJFADv2cB42qlAPUauhSXkH2HJg516N2AzelAT9+CsZ322ix7Vy6Tp3U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SO 101 - Komunikace a zp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4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4" t="s">
        <v>88</v>
      </c>
    </row>
    <row r="3" ht="6.96" customHeight="1">
      <c r="B3" s="125"/>
      <c r="C3" s="126"/>
      <c r="D3" s="126"/>
      <c r="E3" s="126"/>
      <c r="F3" s="126"/>
      <c r="G3" s="126"/>
      <c r="H3" s="126"/>
      <c r="I3" s="127"/>
      <c r="J3" s="126"/>
      <c r="K3" s="126"/>
      <c r="L3" s="17"/>
      <c r="AT3" s="14" t="s">
        <v>89</v>
      </c>
    </row>
    <row r="4" ht="24.96" customHeight="1">
      <c r="B4" s="17"/>
      <c r="D4" s="128" t="s">
        <v>90</v>
      </c>
      <c r="L4" s="17"/>
      <c r="M4" s="129" t="s">
        <v>10</v>
      </c>
      <c r="AT4" s="14" t="s">
        <v>4</v>
      </c>
    </row>
    <row r="5" ht="6.96" customHeight="1">
      <c r="B5" s="17"/>
      <c r="L5" s="17"/>
    </row>
    <row r="6" ht="12" customHeight="1">
      <c r="B6" s="17"/>
      <c r="D6" s="130" t="s">
        <v>16</v>
      </c>
      <c r="L6" s="17"/>
    </row>
    <row r="7" ht="16.5" customHeight="1">
      <c r="B7" s="17"/>
      <c r="E7" s="131" t="str">
        <f>'Rekapitulace stavby'!K6</f>
        <v>Parkování K+R u ZŠ Boženy Němcové a ZŠ Pionýrů, Sokolov</v>
      </c>
      <c r="F7" s="130"/>
      <c r="G7" s="130"/>
      <c r="H7" s="130"/>
      <c r="L7" s="17"/>
    </row>
    <row r="8" s="1" customFormat="1" ht="12" customHeight="1">
      <c r="B8" s="40"/>
      <c r="D8" s="130" t="s">
        <v>91</v>
      </c>
      <c r="I8" s="132"/>
      <c r="L8" s="40"/>
    </row>
    <row r="9" s="1" customFormat="1" ht="36.96" customHeight="1">
      <c r="B9" s="40"/>
      <c r="E9" s="133" t="s">
        <v>92</v>
      </c>
      <c r="F9" s="1"/>
      <c r="G9" s="1"/>
      <c r="H9" s="1"/>
      <c r="I9" s="132"/>
      <c r="L9" s="40"/>
    </row>
    <row r="10" s="1" customFormat="1">
      <c r="B10" s="40"/>
      <c r="I10" s="132"/>
      <c r="L10" s="40"/>
    </row>
    <row r="11" s="1" customFormat="1" ht="12" customHeight="1">
      <c r="B11" s="40"/>
      <c r="D11" s="130" t="s">
        <v>18</v>
      </c>
      <c r="F11" s="134" t="s">
        <v>1</v>
      </c>
      <c r="I11" s="135" t="s">
        <v>19</v>
      </c>
      <c r="J11" s="134" t="s">
        <v>1</v>
      </c>
      <c r="L11" s="40"/>
    </row>
    <row r="12" s="1" customFormat="1" ht="12" customHeight="1">
      <c r="B12" s="40"/>
      <c r="D12" s="130" t="s">
        <v>20</v>
      </c>
      <c r="F12" s="134" t="s">
        <v>93</v>
      </c>
      <c r="I12" s="135" t="s">
        <v>22</v>
      </c>
      <c r="J12" s="136" t="str">
        <f>'Rekapitulace stavby'!AN8</f>
        <v>20. 2. 2019</v>
      </c>
      <c r="L12" s="40"/>
    </row>
    <row r="13" s="1" customFormat="1" ht="10.8" customHeight="1">
      <c r="B13" s="40"/>
      <c r="I13" s="132"/>
      <c r="L13" s="40"/>
    </row>
    <row r="14" s="1" customFormat="1" ht="12" customHeight="1">
      <c r="B14" s="40"/>
      <c r="D14" s="130" t="s">
        <v>24</v>
      </c>
      <c r="I14" s="135" t="s">
        <v>25</v>
      </c>
      <c r="J14" s="134" t="s">
        <v>26</v>
      </c>
      <c r="L14" s="40"/>
    </row>
    <row r="15" s="1" customFormat="1" ht="18" customHeight="1">
      <c r="B15" s="40"/>
      <c r="E15" s="134" t="s">
        <v>27</v>
      </c>
      <c r="I15" s="135" t="s">
        <v>28</v>
      </c>
      <c r="J15" s="134" t="s">
        <v>29</v>
      </c>
      <c r="L15" s="40"/>
    </row>
    <row r="16" s="1" customFormat="1" ht="6.96" customHeight="1">
      <c r="B16" s="40"/>
      <c r="I16" s="132"/>
      <c r="L16" s="40"/>
    </row>
    <row r="17" s="1" customFormat="1" ht="12" customHeight="1">
      <c r="B17" s="40"/>
      <c r="D17" s="130" t="s">
        <v>30</v>
      </c>
      <c r="I17" s="135" t="s">
        <v>25</v>
      </c>
      <c r="J17" s="30" t="str">
        <f>'Rekapitulace stavby'!AN13</f>
        <v>Vyplň údaj</v>
      </c>
      <c r="L17" s="40"/>
    </row>
    <row r="18" s="1" customFormat="1" ht="18" customHeight="1">
      <c r="B18" s="40"/>
      <c r="E18" s="30" t="str">
        <f>'Rekapitulace stavby'!E14</f>
        <v>Vyplň údaj</v>
      </c>
      <c r="F18" s="134"/>
      <c r="G18" s="134"/>
      <c r="H18" s="134"/>
      <c r="I18" s="135" t="s">
        <v>28</v>
      </c>
      <c r="J18" s="30" t="str">
        <f>'Rekapitulace stavby'!AN14</f>
        <v>Vyplň údaj</v>
      </c>
      <c r="L18" s="40"/>
    </row>
    <row r="19" s="1" customFormat="1" ht="6.96" customHeight="1">
      <c r="B19" s="40"/>
      <c r="I19" s="132"/>
      <c r="L19" s="40"/>
    </row>
    <row r="20" s="1" customFormat="1" ht="12" customHeight="1">
      <c r="B20" s="40"/>
      <c r="D20" s="130" t="s">
        <v>32</v>
      </c>
      <c r="I20" s="135" t="s">
        <v>25</v>
      </c>
      <c r="J20" s="134" t="s">
        <v>33</v>
      </c>
      <c r="L20" s="40"/>
    </row>
    <row r="21" s="1" customFormat="1" ht="18" customHeight="1">
      <c r="B21" s="40"/>
      <c r="E21" s="134" t="s">
        <v>34</v>
      </c>
      <c r="I21" s="135" t="s">
        <v>28</v>
      </c>
      <c r="J21" s="134" t="s">
        <v>35</v>
      </c>
      <c r="L21" s="40"/>
    </row>
    <row r="22" s="1" customFormat="1" ht="6.96" customHeight="1">
      <c r="B22" s="40"/>
      <c r="I22" s="132"/>
      <c r="L22" s="40"/>
    </row>
    <row r="23" s="1" customFormat="1" ht="12" customHeight="1">
      <c r="B23" s="40"/>
      <c r="D23" s="130" t="s">
        <v>37</v>
      </c>
      <c r="I23" s="135" t="s">
        <v>25</v>
      </c>
      <c r="J23" s="134" t="s">
        <v>33</v>
      </c>
      <c r="L23" s="40"/>
    </row>
    <row r="24" s="1" customFormat="1" ht="18" customHeight="1">
      <c r="B24" s="40"/>
      <c r="E24" s="134" t="s">
        <v>34</v>
      </c>
      <c r="I24" s="135" t="s">
        <v>28</v>
      </c>
      <c r="J24" s="134" t="s">
        <v>35</v>
      </c>
      <c r="L24" s="40"/>
    </row>
    <row r="25" s="1" customFormat="1" ht="6.96" customHeight="1">
      <c r="B25" s="40"/>
      <c r="I25" s="132"/>
      <c r="L25" s="40"/>
    </row>
    <row r="26" s="1" customFormat="1" ht="12" customHeight="1">
      <c r="B26" s="40"/>
      <c r="D26" s="130" t="s">
        <v>38</v>
      </c>
      <c r="I26" s="132"/>
      <c r="L26" s="40"/>
    </row>
    <row r="27" s="7" customFormat="1" ht="16.5" customHeight="1">
      <c r="B27" s="137"/>
      <c r="E27" s="138" t="s">
        <v>1</v>
      </c>
      <c r="F27" s="138"/>
      <c r="G27" s="138"/>
      <c r="H27" s="138"/>
      <c r="I27" s="139"/>
      <c r="L27" s="137"/>
    </row>
    <row r="28" s="1" customFormat="1" ht="6.96" customHeight="1">
      <c r="B28" s="40"/>
      <c r="I28" s="132"/>
      <c r="L28" s="40"/>
    </row>
    <row r="29" s="1" customFormat="1" ht="6.96" customHeight="1">
      <c r="B29" s="40"/>
      <c r="D29" s="75"/>
      <c r="E29" s="75"/>
      <c r="F29" s="75"/>
      <c r="G29" s="75"/>
      <c r="H29" s="75"/>
      <c r="I29" s="140"/>
      <c r="J29" s="75"/>
      <c r="K29" s="75"/>
      <c r="L29" s="40"/>
    </row>
    <row r="30" s="1" customFormat="1" ht="25.44" customHeight="1">
      <c r="B30" s="40"/>
      <c r="D30" s="141" t="s">
        <v>39</v>
      </c>
      <c r="I30" s="132"/>
      <c r="J30" s="142">
        <f>ROUND(J127, 2)</f>
        <v>0</v>
      </c>
      <c r="L30" s="40"/>
    </row>
    <row r="31" s="1" customFormat="1" ht="6.96" customHeight="1">
      <c r="B31" s="40"/>
      <c r="D31" s="75"/>
      <c r="E31" s="75"/>
      <c r="F31" s="75"/>
      <c r="G31" s="75"/>
      <c r="H31" s="75"/>
      <c r="I31" s="140"/>
      <c r="J31" s="75"/>
      <c r="K31" s="75"/>
      <c r="L31" s="40"/>
    </row>
    <row r="32" s="1" customFormat="1" ht="14.4" customHeight="1">
      <c r="B32" s="40"/>
      <c r="F32" s="143" t="s">
        <v>41</v>
      </c>
      <c r="I32" s="144" t="s">
        <v>40</v>
      </c>
      <c r="J32" s="143" t="s">
        <v>42</v>
      </c>
      <c r="L32" s="40"/>
    </row>
    <row r="33" s="1" customFormat="1" ht="14.4" customHeight="1">
      <c r="B33" s="40"/>
      <c r="D33" s="145" t="s">
        <v>43</v>
      </c>
      <c r="E33" s="130" t="s">
        <v>44</v>
      </c>
      <c r="F33" s="146">
        <f>ROUND((SUM(BE127:BE215)),  2)</f>
        <v>0</v>
      </c>
      <c r="I33" s="147">
        <v>0.20999999999999999</v>
      </c>
      <c r="J33" s="146">
        <f>ROUND(((SUM(BE127:BE215))*I33),  2)</f>
        <v>0</v>
      </c>
      <c r="L33" s="40"/>
    </row>
    <row r="34" s="1" customFormat="1" ht="14.4" customHeight="1">
      <c r="B34" s="40"/>
      <c r="E34" s="130" t="s">
        <v>45</v>
      </c>
      <c r="F34" s="146">
        <f>ROUND((SUM(BF127:BF215)),  2)</f>
        <v>0</v>
      </c>
      <c r="I34" s="147">
        <v>0.14999999999999999</v>
      </c>
      <c r="J34" s="146">
        <f>ROUND(((SUM(BF127:BF215))*I34),  2)</f>
        <v>0</v>
      </c>
      <c r="L34" s="40"/>
    </row>
    <row r="35" hidden="1" s="1" customFormat="1" ht="14.4" customHeight="1">
      <c r="B35" s="40"/>
      <c r="E35" s="130" t="s">
        <v>46</v>
      </c>
      <c r="F35" s="146">
        <f>ROUND((SUM(BG127:BG215)),  2)</f>
        <v>0</v>
      </c>
      <c r="I35" s="147">
        <v>0.20999999999999999</v>
      </c>
      <c r="J35" s="146">
        <f>0</f>
        <v>0</v>
      </c>
      <c r="L35" s="40"/>
    </row>
    <row r="36" hidden="1" s="1" customFormat="1" ht="14.4" customHeight="1">
      <c r="B36" s="40"/>
      <c r="E36" s="130" t="s">
        <v>47</v>
      </c>
      <c r="F36" s="146">
        <f>ROUND((SUM(BH127:BH215)),  2)</f>
        <v>0</v>
      </c>
      <c r="I36" s="147">
        <v>0.14999999999999999</v>
      </c>
      <c r="J36" s="146">
        <f>0</f>
        <v>0</v>
      </c>
      <c r="L36" s="40"/>
    </row>
    <row r="37" hidden="1" s="1" customFormat="1" ht="14.4" customHeight="1">
      <c r="B37" s="40"/>
      <c r="E37" s="130" t="s">
        <v>48</v>
      </c>
      <c r="F37" s="146">
        <f>ROUND((SUM(BI127:BI215)),  2)</f>
        <v>0</v>
      </c>
      <c r="I37" s="147">
        <v>0</v>
      </c>
      <c r="J37" s="146">
        <f>0</f>
        <v>0</v>
      </c>
      <c r="L37" s="40"/>
    </row>
    <row r="38" s="1" customFormat="1" ht="6.96" customHeight="1">
      <c r="B38" s="40"/>
      <c r="I38" s="132"/>
      <c r="L38" s="40"/>
    </row>
    <row r="39" s="1" customFormat="1" ht="25.44" customHeight="1">
      <c r="B39" s="40"/>
      <c r="C39" s="148"/>
      <c r="D39" s="149" t="s">
        <v>49</v>
      </c>
      <c r="E39" s="150"/>
      <c r="F39" s="150"/>
      <c r="G39" s="151" t="s">
        <v>50</v>
      </c>
      <c r="H39" s="152" t="s">
        <v>51</v>
      </c>
      <c r="I39" s="153"/>
      <c r="J39" s="154">
        <f>SUM(J30:J37)</f>
        <v>0</v>
      </c>
      <c r="K39" s="155"/>
      <c r="L39" s="40"/>
    </row>
    <row r="40" s="1" customFormat="1" ht="14.4" customHeight="1">
      <c r="B40" s="40"/>
      <c r="I40" s="132"/>
      <c r="L40" s="40"/>
    </row>
    <row r="41" ht="14.4" customHeight="1">
      <c r="B41" s="17"/>
      <c r="L41" s="17"/>
    </row>
    <row r="42" ht="14.4" customHeight="1">
      <c r="B42" s="17"/>
      <c r="L42" s="17"/>
    </row>
    <row r="43" ht="14.4" customHeight="1">
      <c r="B43" s="17"/>
      <c r="L43" s="17"/>
    </row>
    <row r="44" ht="14.4" customHeight="1">
      <c r="B44" s="17"/>
      <c r="L44" s="17"/>
    </row>
    <row r="45" ht="14.4" customHeight="1">
      <c r="B45" s="17"/>
      <c r="L45" s="17"/>
    </row>
    <row r="46" ht="14.4" customHeight="1">
      <c r="B46" s="17"/>
      <c r="L46" s="17"/>
    </row>
    <row r="47" ht="14.4" customHeight="1">
      <c r="B47" s="17"/>
      <c r="L47" s="17"/>
    </row>
    <row r="48" ht="14.4" customHeight="1">
      <c r="B48" s="17"/>
      <c r="L48" s="17"/>
    </row>
    <row r="49" ht="14.4" customHeight="1">
      <c r="B49" s="17"/>
      <c r="L49" s="17"/>
    </row>
    <row r="50" s="1" customFormat="1" ht="14.4" customHeight="1">
      <c r="B50" s="40"/>
      <c r="D50" s="156" t="s">
        <v>52</v>
      </c>
      <c r="E50" s="157"/>
      <c r="F50" s="157"/>
      <c r="G50" s="156" t="s">
        <v>53</v>
      </c>
      <c r="H50" s="157"/>
      <c r="I50" s="158"/>
      <c r="J50" s="157"/>
      <c r="K50" s="157"/>
      <c r="L50" s="4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1" customFormat="1">
      <c r="B61" s="40"/>
      <c r="D61" s="159" t="s">
        <v>54</v>
      </c>
      <c r="E61" s="160"/>
      <c r="F61" s="161" t="s">
        <v>55</v>
      </c>
      <c r="G61" s="159" t="s">
        <v>54</v>
      </c>
      <c r="H61" s="160"/>
      <c r="I61" s="162"/>
      <c r="J61" s="163" t="s">
        <v>55</v>
      </c>
      <c r="K61" s="160"/>
      <c r="L61" s="40"/>
    </row>
    <row r="62">
      <c r="B62" s="17"/>
      <c r="L62" s="17"/>
    </row>
    <row r="63">
      <c r="B63" s="17"/>
      <c r="L63" s="17"/>
    </row>
    <row r="64">
      <c r="B64" s="17"/>
      <c r="L64" s="17"/>
    </row>
    <row r="65" s="1" customFormat="1">
      <c r="B65" s="40"/>
      <c r="D65" s="156" t="s">
        <v>56</v>
      </c>
      <c r="E65" s="157"/>
      <c r="F65" s="157"/>
      <c r="G65" s="156" t="s">
        <v>57</v>
      </c>
      <c r="H65" s="157"/>
      <c r="I65" s="158"/>
      <c r="J65" s="157"/>
      <c r="K65" s="157"/>
      <c r="L65" s="40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1" customFormat="1">
      <c r="B76" s="40"/>
      <c r="D76" s="159" t="s">
        <v>54</v>
      </c>
      <c r="E76" s="160"/>
      <c r="F76" s="161" t="s">
        <v>55</v>
      </c>
      <c r="G76" s="159" t="s">
        <v>54</v>
      </c>
      <c r="H76" s="160"/>
      <c r="I76" s="162"/>
      <c r="J76" s="163" t="s">
        <v>55</v>
      </c>
      <c r="K76" s="160"/>
      <c r="L76" s="40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0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0"/>
    </row>
    <row r="82" s="1" customFormat="1" ht="24.96" customHeight="1">
      <c r="B82" s="35"/>
      <c r="C82" s="20" t="s">
        <v>94</v>
      </c>
      <c r="D82" s="36"/>
      <c r="E82" s="36"/>
      <c r="F82" s="36"/>
      <c r="G82" s="36"/>
      <c r="H82" s="36"/>
      <c r="I82" s="132"/>
      <c r="J82" s="36"/>
      <c r="K82" s="36"/>
      <c r="L82" s="40"/>
    </row>
    <row r="83" s="1" customFormat="1" ht="6.96" customHeight="1">
      <c r="B83" s="35"/>
      <c r="C83" s="36"/>
      <c r="D83" s="36"/>
      <c r="E83" s="36"/>
      <c r="F83" s="36"/>
      <c r="G83" s="36"/>
      <c r="H83" s="36"/>
      <c r="I83" s="132"/>
      <c r="J83" s="36"/>
      <c r="K83" s="36"/>
      <c r="L83" s="40"/>
    </row>
    <row r="84" s="1" customFormat="1" ht="12" customHeight="1">
      <c r="B84" s="35"/>
      <c r="C84" s="29" t="s">
        <v>16</v>
      </c>
      <c r="D84" s="36"/>
      <c r="E84" s="36"/>
      <c r="F84" s="36"/>
      <c r="G84" s="36"/>
      <c r="H84" s="36"/>
      <c r="I84" s="132"/>
      <c r="J84" s="36"/>
      <c r="K84" s="36"/>
      <c r="L84" s="40"/>
    </row>
    <row r="85" s="1" customFormat="1" ht="16.5" customHeight="1">
      <c r="B85" s="35"/>
      <c r="C85" s="36"/>
      <c r="D85" s="36"/>
      <c r="E85" s="170" t="str">
        <f>E7</f>
        <v>Parkování K+R u ZŠ Boženy Němcové a ZŠ Pionýrů, Sokolov</v>
      </c>
      <c r="F85" s="29"/>
      <c r="G85" s="29"/>
      <c r="H85" s="29"/>
      <c r="I85" s="132"/>
      <c r="J85" s="36"/>
      <c r="K85" s="36"/>
      <c r="L85" s="40"/>
    </row>
    <row r="86" s="1" customFormat="1" ht="12" customHeight="1">
      <c r="B86" s="35"/>
      <c r="C86" s="29" t="s">
        <v>91</v>
      </c>
      <c r="D86" s="36"/>
      <c r="E86" s="36"/>
      <c r="F86" s="36"/>
      <c r="G86" s="36"/>
      <c r="H86" s="36"/>
      <c r="I86" s="132"/>
      <c r="J86" s="36"/>
      <c r="K86" s="36"/>
      <c r="L86" s="40"/>
    </row>
    <row r="87" s="1" customFormat="1" ht="16.5" customHeight="1">
      <c r="B87" s="35"/>
      <c r="C87" s="36"/>
      <c r="D87" s="36"/>
      <c r="E87" s="68" t="str">
        <f>E9</f>
        <v>SO 101 - Komunikace a zpevněné plochy v ulici Pionýrů</v>
      </c>
      <c r="F87" s="36"/>
      <c r="G87" s="36"/>
      <c r="H87" s="36"/>
      <c r="I87" s="132"/>
      <c r="J87" s="36"/>
      <c r="K87" s="36"/>
      <c r="L87" s="40"/>
    </row>
    <row r="88" s="1" customFormat="1" ht="6.96" customHeight="1">
      <c r="B88" s="35"/>
      <c r="C88" s="36"/>
      <c r="D88" s="36"/>
      <c r="E88" s="36"/>
      <c r="F88" s="36"/>
      <c r="G88" s="36"/>
      <c r="H88" s="36"/>
      <c r="I88" s="132"/>
      <c r="J88" s="36"/>
      <c r="K88" s="36"/>
      <c r="L88" s="40"/>
    </row>
    <row r="89" s="1" customFormat="1" ht="12" customHeight="1">
      <c r="B89" s="35"/>
      <c r="C89" s="29" t="s">
        <v>20</v>
      </c>
      <c r="D89" s="36"/>
      <c r="E89" s="36"/>
      <c r="F89" s="24" t="str">
        <f>F12</f>
        <v>Sokolov</v>
      </c>
      <c r="G89" s="36"/>
      <c r="H89" s="36"/>
      <c r="I89" s="135" t="s">
        <v>22</v>
      </c>
      <c r="J89" s="71" t="str">
        <f>IF(J12="","",J12)</f>
        <v>20. 2. 2019</v>
      </c>
      <c r="K89" s="36"/>
      <c r="L89" s="40"/>
    </row>
    <row r="90" s="1" customFormat="1" ht="6.96" customHeight="1">
      <c r="B90" s="35"/>
      <c r="C90" s="36"/>
      <c r="D90" s="36"/>
      <c r="E90" s="36"/>
      <c r="F90" s="36"/>
      <c r="G90" s="36"/>
      <c r="H90" s="36"/>
      <c r="I90" s="132"/>
      <c r="J90" s="36"/>
      <c r="K90" s="36"/>
      <c r="L90" s="40"/>
    </row>
    <row r="91" s="1" customFormat="1" ht="27.9" customHeight="1">
      <c r="B91" s="35"/>
      <c r="C91" s="29" t="s">
        <v>24</v>
      </c>
      <c r="D91" s="36"/>
      <c r="E91" s="36"/>
      <c r="F91" s="24" t="str">
        <f>E15</f>
        <v>Město Sokolov</v>
      </c>
      <c r="G91" s="36"/>
      <c r="H91" s="36"/>
      <c r="I91" s="135" t="s">
        <v>32</v>
      </c>
      <c r="J91" s="33" t="str">
        <f>E21</f>
        <v>GEOprojectKV s.r.o.</v>
      </c>
      <c r="K91" s="36"/>
      <c r="L91" s="40"/>
    </row>
    <row r="92" s="1" customFormat="1" ht="27.9" customHeight="1">
      <c r="B92" s="35"/>
      <c r="C92" s="29" t="s">
        <v>30</v>
      </c>
      <c r="D92" s="36"/>
      <c r="E92" s="36"/>
      <c r="F92" s="24" t="str">
        <f>IF(E18="","",E18)</f>
        <v>Vyplň údaj</v>
      </c>
      <c r="G92" s="36"/>
      <c r="H92" s="36"/>
      <c r="I92" s="135" t="s">
        <v>37</v>
      </c>
      <c r="J92" s="33" t="str">
        <f>E24</f>
        <v>GEOprojectKV s.r.o.</v>
      </c>
      <c r="K92" s="36"/>
      <c r="L92" s="40"/>
    </row>
    <row r="93" s="1" customFormat="1" ht="10.32" customHeight="1">
      <c r="B93" s="35"/>
      <c r="C93" s="36"/>
      <c r="D93" s="36"/>
      <c r="E93" s="36"/>
      <c r="F93" s="36"/>
      <c r="G93" s="36"/>
      <c r="H93" s="36"/>
      <c r="I93" s="132"/>
      <c r="J93" s="36"/>
      <c r="K93" s="36"/>
      <c r="L93" s="40"/>
    </row>
    <row r="94" s="1" customFormat="1" ht="29.28" customHeight="1">
      <c r="B94" s="35"/>
      <c r="C94" s="171" t="s">
        <v>95</v>
      </c>
      <c r="D94" s="172"/>
      <c r="E94" s="172"/>
      <c r="F94" s="172"/>
      <c r="G94" s="172"/>
      <c r="H94" s="172"/>
      <c r="I94" s="173"/>
      <c r="J94" s="174" t="s">
        <v>96</v>
      </c>
      <c r="K94" s="172"/>
      <c r="L94" s="40"/>
    </row>
    <row r="95" s="1" customFormat="1" ht="10.32" customHeight="1">
      <c r="B95" s="35"/>
      <c r="C95" s="36"/>
      <c r="D95" s="36"/>
      <c r="E95" s="36"/>
      <c r="F95" s="36"/>
      <c r="G95" s="36"/>
      <c r="H95" s="36"/>
      <c r="I95" s="132"/>
      <c r="J95" s="36"/>
      <c r="K95" s="36"/>
      <c r="L95" s="40"/>
    </row>
    <row r="96" s="1" customFormat="1" ht="22.8" customHeight="1">
      <c r="B96" s="35"/>
      <c r="C96" s="175" t="s">
        <v>97</v>
      </c>
      <c r="D96" s="36"/>
      <c r="E96" s="36"/>
      <c r="F96" s="36"/>
      <c r="G96" s="36"/>
      <c r="H96" s="36"/>
      <c r="I96" s="132"/>
      <c r="J96" s="102">
        <f>J127</f>
        <v>0</v>
      </c>
      <c r="K96" s="36"/>
      <c r="L96" s="40"/>
      <c r="AU96" s="14" t="s">
        <v>98</v>
      </c>
    </row>
    <row r="97" s="8" customFormat="1" ht="24.96" customHeight="1">
      <c r="B97" s="176"/>
      <c r="C97" s="177"/>
      <c r="D97" s="178" t="s">
        <v>99</v>
      </c>
      <c r="E97" s="179"/>
      <c r="F97" s="179"/>
      <c r="G97" s="179"/>
      <c r="H97" s="179"/>
      <c r="I97" s="180"/>
      <c r="J97" s="181">
        <f>J128</f>
        <v>0</v>
      </c>
      <c r="K97" s="177"/>
      <c r="L97" s="182"/>
    </row>
    <row r="98" s="9" customFormat="1" ht="19.92" customHeight="1">
      <c r="B98" s="183"/>
      <c r="C98" s="184"/>
      <c r="D98" s="185" t="s">
        <v>100</v>
      </c>
      <c r="E98" s="186"/>
      <c r="F98" s="186"/>
      <c r="G98" s="186"/>
      <c r="H98" s="186"/>
      <c r="I98" s="187"/>
      <c r="J98" s="188">
        <f>J129</f>
        <v>0</v>
      </c>
      <c r="K98" s="184"/>
      <c r="L98" s="189"/>
    </row>
    <row r="99" s="9" customFormat="1" ht="19.92" customHeight="1">
      <c r="B99" s="183"/>
      <c r="C99" s="184"/>
      <c r="D99" s="185" t="s">
        <v>101</v>
      </c>
      <c r="E99" s="186"/>
      <c r="F99" s="186"/>
      <c r="G99" s="186"/>
      <c r="H99" s="186"/>
      <c r="I99" s="187"/>
      <c r="J99" s="188">
        <f>J154</f>
        <v>0</v>
      </c>
      <c r="K99" s="184"/>
      <c r="L99" s="189"/>
    </row>
    <row r="100" s="9" customFormat="1" ht="19.92" customHeight="1">
      <c r="B100" s="183"/>
      <c r="C100" s="184"/>
      <c r="D100" s="185" t="s">
        <v>102</v>
      </c>
      <c r="E100" s="186"/>
      <c r="F100" s="186"/>
      <c r="G100" s="186"/>
      <c r="H100" s="186"/>
      <c r="I100" s="187"/>
      <c r="J100" s="188">
        <f>J167</f>
        <v>0</v>
      </c>
      <c r="K100" s="184"/>
      <c r="L100" s="189"/>
    </row>
    <row r="101" s="9" customFormat="1" ht="19.92" customHeight="1">
      <c r="B101" s="183"/>
      <c r="C101" s="184"/>
      <c r="D101" s="185" t="s">
        <v>103</v>
      </c>
      <c r="E101" s="186"/>
      <c r="F101" s="186"/>
      <c r="G101" s="186"/>
      <c r="H101" s="186"/>
      <c r="I101" s="187"/>
      <c r="J101" s="188">
        <f>J185</f>
        <v>0</v>
      </c>
      <c r="K101" s="184"/>
      <c r="L101" s="189"/>
    </row>
    <row r="102" s="9" customFormat="1" ht="19.92" customHeight="1">
      <c r="B102" s="183"/>
      <c r="C102" s="184"/>
      <c r="D102" s="185" t="s">
        <v>104</v>
      </c>
      <c r="E102" s="186"/>
      <c r="F102" s="186"/>
      <c r="G102" s="186"/>
      <c r="H102" s="186"/>
      <c r="I102" s="187"/>
      <c r="J102" s="188">
        <f>J199</f>
        <v>0</v>
      </c>
      <c r="K102" s="184"/>
      <c r="L102" s="189"/>
    </row>
    <row r="103" s="8" customFormat="1" ht="24.96" customHeight="1">
      <c r="B103" s="176"/>
      <c r="C103" s="177"/>
      <c r="D103" s="178" t="s">
        <v>105</v>
      </c>
      <c r="E103" s="179"/>
      <c r="F103" s="179"/>
      <c r="G103" s="179"/>
      <c r="H103" s="179"/>
      <c r="I103" s="180"/>
      <c r="J103" s="181">
        <f>J201</f>
        <v>0</v>
      </c>
      <c r="K103" s="177"/>
      <c r="L103" s="182"/>
    </row>
    <row r="104" s="9" customFormat="1" ht="19.92" customHeight="1">
      <c r="B104" s="183"/>
      <c r="C104" s="184"/>
      <c r="D104" s="185" t="s">
        <v>106</v>
      </c>
      <c r="E104" s="186"/>
      <c r="F104" s="186"/>
      <c r="G104" s="186"/>
      <c r="H104" s="186"/>
      <c r="I104" s="187"/>
      <c r="J104" s="188">
        <f>J202</f>
        <v>0</v>
      </c>
      <c r="K104" s="184"/>
      <c r="L104" s="189"/>
    </row>
    <row r="105" s="8" customFormat="1" ht="24.96" customHeight="1">
      <c r="B105" s="176"/>
      <c r="C105" s="177"/>
      <c r="D105" s="178" t="s">
        <v>107</v>
      </c>
      <c r="E105" s="179"/>
      <c r="F105" s="179"/>
      <c r="G105" s="179"/>
      <c r="H105" s="179"/>
      <c r="I105" s="180"/>
      <c r="J105" s="181">
        <f>J207</f>
        <v>0</v>
      </c>
      <c r="K105" s="177"/>
      <c r="L105" s="182"/>
    </row>
    <row r="106" s="9" customFormat="1" ht="19.92" customHeight="1">
      <c r="B106" s="183"/>
      <c r="C106" s="184"/>
      <c r="D106" s="185" t="s">
        <v>108</v>
      </c>
      <c r="E106" s="186"/>
      <c r="F106" s="186"/>
      <c r="G106" s="186"/>
      <c r="H106" s="186"/>
      <c r="I106" s="187"/>
      <c r="J106" s="188">
        <f>J208</f>
        <v>0</v>
      </c>
      <c r="K106" s="184"/>
      <c r="L106" s="189"/>
    </row>
    <row r="107" s="9" customFormat="1" ht="19.92" customHeight="1">
      <c r="B107" s="183"/>
      <c r="C107" s="184"/>
      <c r="D107" s="185" t="s">
        <v>109</v>
      </c>
      <c r="E107" s="186"/>
      <c r="F107" s="186"/>
      <c r="G107" s="186"/>
      <c r="H107" s="186"/>
      <c r="I107" s="187"/>
      <c r="J107" s="188">
        <f>J214</f>
        <v>0</v>
      </c>
      <c r="K107" s="184"/>
      <c r="L107" s="189"/>
    </row>
    <row r="108" s="1" customFormat="1" ht="21.84" customHeight="1">
      <c r="B108" s="35"/>
      <c r="C108" s="36"/>
      <c r="D108" s="36"/>
      <c r="E108" s="36"/>
      <c r="F108" s="36"/>
      <c r="G108" s="36"/>
      <c r="H108" s="36"/>
      <c r="I108" s="132"/>
      <c r="J108" s="36"/>
      <c r="K108" s="36"/>
      <c r="L108" s="40"/>
    </row>
    <row r="109" s="1" customFormat="1" ht="6.96" customHeight="1">
      <c r="B109" s="58"/>
      <c r="C109" s="59"/>
      <c r="D109" s="59"/>
      <c r="E109" s="59"/>
      <c r="F109" s="59"/>
      <c r="G109" s="59"/>
      <c r="H109" s="59"/>
      <c r="I109" s="166"/>
      <c r="J109" s="59"/>
      <c r="K109" s="59"/>
      <c r="L109" s="40"/>
    </row>
    <row r="113" s="1" customFormat="1" ht="6.96" customHeight="1">
      <c r="B113" s="60"/>
      <c r="C113" s="61"/>
      <c r="D113" s="61"/>
      <c r="E113" s="61"/>
      <c r="F113" s="61"/>
      <c r="G113" s="61"/>
      <c r="H113" s="61"/>
      <c r="I113" s="169"/>
      <c r="J113" s="61"/>
      <c r="K113" s="61"/>
      <c r="L113" s="40"/>
    </row>
    <row r="114" s="1" customFormat="1" ht="24.96" customHeight="1">
      <c r="B114" s="35"/>
      <c r="C114" s="20" t="s">
        <v>110</v>
      </c>
      <c r="D114" s="36"/>
      <c r="E114" s="36"/>
      <c r="F114" s="36"/>
      <c r="G114" s="36"/>
      <c r="H114" s="36"/>
      <c r="I114" s="132"/>
      <c r="J114" s="36"/>
      <c r="K114" s="36"/>
      <c r="L114" s="40"/>
    </row>
    <row r="115" s="1" customFormat="1" ht="6.96" customHeight="1">
      <c r="B115" s="35"/>
      <c r="C115" s="36"/>
      <c r="D115" s="36"/>
      <c r="E115" s="36"/>
      <c r="F115" s="36"/>
      <c r="G115" s="36"/>
      <c r="H115" s="36"/>
      <c r="I115" s="132"/>
      <c r="J115" s="36"/>
      <c r="K115" s="36"/>
      <c r="L115" s="40"/>
    </row>
    <row r="116" s="1" customFormat="1" ht="12" customHeight="1">
      <c r="B116" s="35"/>
      <c r="C116" s="29" t="s">
        <v>16</v>
      </c>
      <c r="D116" s="36"/>
      <c r="E116" s="36"/>
      <c r="F116" s="36"/>
      <c r="G116" s="36"/>
      <c r="H116" s="36"/>
      <c r="I116" s="132"/>
      <c r="J116" s="36"/>
      <c r="K116" s="36"/>
      <c r="L116" s="40"/>
    </row>
    <row r="117" s="1" customFormat="1" ht="16.5" customHeight="1">
      <c r="B117" s="35"/>
      <c r="C117" s="36"/>
      <c r="D117" s="36"/>
      <c r="E117" s="170" t="str">
        <f>E7</f>
        <v>Parkování K+R u ZŠ Boženy Němcové a ZŠ Pionýrů, Sokolov</v>
      </c>
      <c r="F117" s="29"/>
      <c r="G117" s="29"/>
      <c r="H117" s="29"/>
      <c r="I117" s="132"/>
      <c r="J117" s="36"/>
      <c r="K117" s="36"/>
      <c r="L117" s="40"/>
    </row>
    <row r="118" s="1" customFormat="1" ht="12" customHeight="1">
      <c r="B118" s="35"/>
      <c r="C118" s="29" t="s">
        <v>91</v>
      </c>
      <c r="D118" s="36"/>
      <c r="E118" s="36"/>
      <c r="F118" s="36"/>
      <c r="G118" s="36"/>
      <c r="H118" s="36"/>
      <c r="I118" s="132"/>
      <c r="J118" s="36"/>
      <c r="K118" s="36"/>
      <c r="L118" s="40"/>
    </row>
    <row r="119" s="1" customFormat="1" ht="16.5" customHeight="1">
      <c r="B119" s="35"/>
      <c r="C119" s="36"/>
      <c r="D119" s="36"/>
      <c r="E119" s="68" t="str">
        <f>E9</f>
        <v>SO 101 - Komunikace a zpevněné plochy v ulici Pionýrů</v>
      </c>
      <c r="F119" s="36"/>
      <c r="G119" s="36"/>
      <c r="H119" s="36"/>
      <c r="I119" s="132"/>
      <c r="J119" s="36"/>
      <c r="K119" s="36"/>
      <c r="L119" s="40"/>
    </row>
    <row r="120" s="1" customFormat="1" ht="6.96" customHeight="1">
      <c r="B120" s="35"/>
      <c r="C120" s="36"/>
      <c r="D120" s="36"/>
      <c r="E120" s="36"/>
      <c r="F120" s="36"/>
      <c r="G120" s="36"/>
      <c r="H120" s="36"/>
      <c r="I120" s="132"/>
      <c r="J120" s="36"/>
      <c r="K120" s="36"/>
      <c r="L120" s="40"/>
    </row>
    <row r="121" s="1" customFormat="1" ht="12" customHeight="1">
      <c r="B121" s="35"/>
      <c r="C121" s="29" t="s">
        <v>20</v>
      </c>
      <c r="D121" s="36"/>
      <c r="E121" s="36"/>
      <c r="F121" s="24" t="str">
        <f>F12</f>
        <v>Sokolov</v>
      </c>
      <c r="G121" s="36"/>
      <c r="H121" s="36"/>
      <c r="I121" s="135" t="s">
        <v>22</v>
      </c>
      <c r="J121" s="71" t="str">
        <f>IF(J12="","",J12)</f>
        <v>20. 2. 2019</v>
      </c>
      <c r="K121" s="36"/>
      <c r="L121" s="40"/>
    </row>
    <row r="122" s="1" customFormat="1" ht="6.96" customHeight="1">
      <c r="B122" s="35"/>
      <c r="C122" s="36"/>
      <c r="D122" s="36"/>
      <c r="E122" s="36"/>
      <c r="F122" s="36"/>
      <c r="G122" s="36"/>
      <c r="H122" s="36"/>
      <c r="I122" s="132"/>
      <c r="J122" s="36"/>
      <c r="K122" s="36"/>
      <c r="L122" s="40"/>
    </row>
    <row r="123" s="1" customFormat="1" ht="27.9" customHeight="1">
      <c r="B123" s="35"/>
      <c r="C123" s="29" t="s">
        <v>24</v>
      </c>
      <c r="D123" s="36"/>
      <c r="E123" s="36"/>
      <c r="F123" s="24" t="str">
        <f>E15</f>
        <v>Město Sokolov</v>
      </c>
      <c r="G123" s="36"/>
      <c r="H123" s="36"/>
      <c r="I123" s="135" t="s">
        <v>32</v>
      </c>
      <c r="J123" s="33" t="str">
        <f>E21</f>
        <v>GEOprojectKV s.r.o.</v>
      </c>
      <c r="K123" s="36"/>
      <c r="L123" s="40"/>
    </row>
    <row r="124" s="1" customFormat="1" ht="27.9" customHeight="1">
      <c r="B124" s="35"/>
      <c r="C124" s="29" t="s">
        <v>30</v>
      </c>
      <c r="D124" s="36"/>
      <c r="E124" s="36"/>
      <c r="F124" s="24" t="str">
        <f>IF(E18="","",E18)</f>
        <v>Vyplň údaj</v>
      </c>
      <c r="G124" s="36"/>
      <c r="H124" s="36"/>
      <c r="I124" s="135" t="s">
        <v>37</v>
      </c>
      <c r="J124" s="33" t="str">
        <f>E24</f>
        <v>GEOprojectKV s.r.o.</v>
      </c>
      <c r="K124" s="36"/>
      <c r="L124" s="40"/>
    </row>
    <row r="125" s="1" customFormat="1" ht="10.32" customHeight="1">
      <c r="B125" s="35"/>
      <c r="C125" s="36"/>
      <c r="D125" s="36"/>
      <c r="E125" s="36"/>
      <c r="F125" s="36"/>
      <c r="G125" s="36"/>
      <c r="H125" s="36"/>
      <c r="I125" s="132"/>
      <c r="J125" s="36"/>
      <c r="K125" s="36"/>
      <c r="L125" s="40"/>
    </row>
    <row r="126" s="10" customFormat="1" ht="29.28" customHeight="1">
      <c r="B126" s="190"/>
      <c r="C126" s="191" t="s">
        <v>111</v>
      </c>
      <c r="D126" s="192" t="s">
        <v>64</v>
      </c>
      <c r="E126" s="192" t="s">
        <v>60</v>
      </c>
      <c r="F126" s="192" t="s">
        <v>61</v>
      </c>
      <c r="G126" s="192" t="s">
        <v>112</v>
      </c>
      <c r="H126" s="192" t="s">
        <v>113</v>
      </c>
      <c r="I126" s="193" t="s">
        <v>114</v>
      </c>
      <c r="J126" s="194" t="s">
        <v>96</v>
      </c>
      <c r="K126" s="195" t="s">
        <v>115</v>
      </c>
      <c r="L126" s="196"/>
      <c r="M126" s="92" t="s">
        <v>1</v>
      </c>
      <c r="N126" s="93" t="s">
        <v>43</v>
      </c>
      <c r="O126" s="93" t="s">
        <v>116</v>
      </c>
      <c r="P126" s="93" t="s">
        <v>117</v>
      </c>
      <c r="Q126" s="93" t="s">
        <v>118</v>
      </c>
      <c r="R126" s="93" t="s">
        <v>119</v>
      </c>
      <c r="S126" s="93" t="s">
        <v>120</v>
      </c>
      <c r="T126" s="94" t="s">
        <v>121</v>
      </c>
    </row>
    <row r="127" s="1" customFormat="1" ht="22.8" customHeight="1">
      <c r="B127" s="35"/>
      <c r="C127" s="99" t="s">
        <v>122</v>
      </c>
      <c r="D127" s="36"/>
      <c r="E127" s="36"/>
      <c r="F127" s="36"/>
      <c r="G127" s="36"/>
      <c r="H127" s="36"/>
      <c r="I127" s="132"/>
      <c r="J127" s="197">
        <f>BK127</f>
        <v>0</v>
      </c>
      <c r="K127" s="36"/>
      <c r="L127" s="40"/>
      <c r="M127" s="95"/>
      <c r="N127" s="96"/>
      <c r="O127" s="96"/>
      <c r="P127" s="198">
        <f>P128+P201+P207</f>
        <v>0</v>
      </c>
      <c r="Q127" s="96"/>
      <c r="R127" s="198">
        <f>R128+R201+R207</f>
        <v>176.43671000000001</v>
      </c>
      <c r="S127" s="96"/>
      <c r="T127" s="199">
        <f>T128+T201+T207</f>
        <v>73.406000000000006</v>
      </c>
      <c r="AT127" s="14" t="s">
        <v>78</v>
      </c>
      <c r="AU127" s="14" t="s">
        <v>98</v>
      </c>
      <c r="BK127" s="200">
        <f>BK128+BK201+BK207</f>
        <v>0</v>
      </c>
    </row>
    <row r="128" s="11" customFormat="1" ht="25.92" customHeight="1">
      <c r="B128" s="201"/>
      <c r="C128" s="202"/>
      <c r="D128" s="203" t="s">
        <v>78</v>
      </c>
      <c r="E128" s="204" t="s">
        <v>123</v>
      </c>
      <c r="F128" s="204" t="s">
        <v>124</v>
      </c>
      <c r="G128" s="202"/>
      <c r="H128" s="202"/>
      <c r="I128" s="205"/>
      <c r="J128" s="206">
        <f>BK128</f>
        <v>0</v>
      </c>
      <c r="K128" s="202"/>
      <c r="L128" s="207"/>
      <c r="M128" s="208"/>
      <c r="N128" s="209"/>
      <c r="O128" s="209"/>
      <c r="P128" s="210">
        <f>P129+P154+P167+P185+P199</f>
        <v>0</v>
      </c>
      <c r="Q128" s="209"/>
      <c r="R128" s="210">
        <f>R129+R154+R167+R185+R199</f>
        <v>176.39485999999999</v>
      </c>
      <c r="S128" s="209"/>
      <c r="T128" s="211">
        <f>T129+T154+T167+T185+T199</f>
        <v>73.406000000000006</v>
      </c>
      <c r="AR128" s="212" t="s">
        <v>87</v>
      </c>
      <c r="AT128" s="213" t="s">
        <v>78</v>
      </c>
      <c r="AU128" s="213" t="s">
        <v>79</v>
      </c>
      <c r="AY128" s="212" t="s">
        <v>125</v>
      </c>
      <c r="BK128" s="214">
        <f>BK129+BK154+BK167+BK185+BK199</f>
        <v>0</v>
      </c>
    </row>
    <row r="129" s="11" customFormat="1" ht="22.8" customHeight="1">
      <c r="B129" s="201"/>
      <c r="C129" s="202"/>
      <c r="D129" s="203" t="s">
        <v>78</v>
      </c>
      <c r="E129" s="215" t="s">
        <v>87</v>
      </c>
      <c r="F129" s="215" t="s">
        <v>126</v>
      </c>
      <c r="G129" s="202"/>
      <c r="H129" s="202"/>
      <c r="I129" s="205"/>
      <c r="J129" s="216">
        <f>BK129</f>
        <v>0</v>
      </c>
      <c r="K129" s="202"/>
      <c r="L129" s="207"/>
      <c r="M129" s="208"/>
      <c r="N129" s="209"/>
      <c r="O129" s="209"/>
      <c r="P129" s="210">
        <f>SUM(P130:P153)</f>
        <v>0</v>
      </c>
      <c r="Q129" s="209"/>
      <c r="R129" s="210">
        <f>SUM(R130:R153)</f>
        <v>0.0012600000000000001</v>
      </c>
      <c r="S129" s="209"/>
      <c r="T129" s="211">
        <f>SUM(T130:T153)</f>
        <v>73.320000000000007</v>
      </c>
      <c r="AR129" s="212" t="s">
        <v>87</v>
      </c>
      <c r="AT129" s="213" t="s">
        <v>78</v>
      </c>
      <c r="AU129" s="213" t="s">
        <v>87</v>
      </c>
      <c r="AY129" s="212" t="s">
        <v>125</v>
      </c>
      <c r="BK129" s="214">
        <f>SUM(BK130:BK153)</f>
        <v>0</v>
      </c>
    </row>
    <row r="130" s="1" customFormat="1" ht="24" customHeight="1">
      <c r="B130" s="35"/>
      <c r="C130" s="217" t="s">
        <v>127</v>
      </c>
      <c r="D130" s="217" t="s">
        <v>128</v>
      </c>
      <c r="E130" s="218" t="s">
        <v>129</v>
      </c>
      <c r="F130" s="219" t="s">
        <v>130</v>
      </c>
      <c r="G130" s="220" t="s">
        <v>131</v>
      </c>
      <c r="H130" s="221">
        <v>55</v>
      </c>
      <c r="I130" s="222"/>
      <c r="J130" s="223">
        <f>ROUND(I130*H130,2)</f>
        <v>0</v>
      </c>
      <c r="K130" s="219" t="s">
        <v>132</v>
      </c>
      <c r="L130" s="40"/>
      <c r="M130" s="224" t="s">
        <v>1</v>
      </c>
      <c r="N130" s="225" t="s">
        <v>44</v>
      </c>
      <c r="O130" s="83"/>
      <c r="P130" s="226">
        <f>O130*H130</f>
        <v>0</v>
      </c>
      <c r="Q130" s="226">
        <v>0</v>
      </c>
      <c r="R130" s="226">
        <f>Q130*H130</f>
        <v>0</v>
      </c>
      <c r="S130" s="226">
        <v>0</v>
      </c>
      <c r="T130" s="227">
        <f>S130*H130</f>
        <v>0</v>
      </c>
      <c r="AR130" s="228" t="s">
        <v>133</v>
      </c>
      <c r="AT130" s="228" t="s">
        <v>128</v>
      </c>
      <c r="AU130" s="228" t="s">
        <v>89</v>
      </c>
      <c r="AY130" s="14" t="s">
        <v>125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4" t="s">
        <v>87</v>
      </c>
      <c r="BK130" s="229">
        <f>ROUND(I130*H130,2)</f>
        <v>0</v>
      </c>
      <c r="BL130" s="14" t="s">
        <v>133</v>
      </c>
      <c r="BM130" s="228" t="s">
        <v>134</v>
      </c>
    </row>
    <row r="131" s="1" customFormat="1" ht="24" customHeight="1">
      <c r="B131" s="35"/>
      <c r="C131" s="217" t="s">
        <v>135</v>
      </c>
      <c r="D131" s="217" t="s">
        <v>128</v>
      </c>
      <c r="E131" s="218" t="s">
        <v>136</v>
      </c>
      <c r="F131" s="219" t="s">
        <v>137</v>
      </c>
      <c r="G131" s="220" t="s">
        <v>131</v>
      </c>
      <c r="H131" s="221">
        <v>2</v>
      </c>
      <c r="I131" s="222"/>
      <c r="J131" s="223">
        <f>ROUND(I131*H131,2)</f>
        <v>0</v>
      </c>
      <c r="K131" s="219" t="s">
        <v>132</v>
      </c>
      <c r="L131" s="40"/>
      <c r="M131" s="224" t="s">
        <v>1</v>
      </c>
      <c r="N131" s="225" t="s">
        <v>44</v>
      </c>
      <c r="O131" s="83"/>
      <c r="P131" s="226">
        <f>O131*H131</f>
        <v>0</v>
      </c>
      <c r="Q131" s="226">
        <v>0</v>
      </c>
      <c r="R131" s="226">
        <f>Q131*H131</f>
        <v>0</v>
      </c>
      <c r="S131" s="226">
        <v>0.26000000000000001</v>
      </c>
      <c r="T131" s="227">
        <f>S131*H131</f>
        <v>0.52000000000000002</v>
      </c>
      <c r="AR131" s="228" t="s">
        <v>133</v>
      </c>
      <c r="AT131" s="228" t="s">
        <v>128</v>
      </c>
      <c r="AU131" s="228" t="s">
        <v>89</v>
      </c>
      <c r="AY131" s="14" t="s">
        <v>125</v>
      </c>
      <c r="BE131" s="229">
        <f>IF(N131="základní",J131,0)</f>
        <v>0</v>
      </c>
      <c r="BF131" s="229">
        <f>IF(N131="snížená",J131,0)</f>
        <v>0</v>
      </c>
      <c r="BG131" s="229">
        <f>IF(N131="zákl. přenesená",J131,0)</f>
        <v>0</v>
      </c>
      <c r="BH131" s="229">
        <f>IF(N131="sníž. přenesená",J131,0)</f>
        <v>0</v>
      </c>
      <c r="BI131" s="229">
        <f>IF(N131="nulová",J131,0)</f>
        <v>0</v>
      </c>
      <c r="BJ131" s="14" t="s">
        <v>87</v>
      </c>
      <c r="BK131" s="229">
        <f>ROUND(I131*H131,2)</f>
        <v>0</v>
      </c>
      <c r="BL131" s="14" t="s">
        <v>133</v>
      </c>
      <c r="BM131" s="228" t="s">
        <v>138</v>
      </c>
    </row>
    <row r="132" s="1" customFormat="1" ht="24" customHeight="1">
      <c r="B132" s="35"/>
      <c r="C132" s="217" t="s">
        <v>139</v>
      </c>
      <c r="D132" s="217" t="s">
        <v>128</v>
      </c>
      <c r="E132" s="218" t="s">
        <v>140</v>
      </c>
      <c r="F132" s="219" t="s">
        <v>141</v>
      </c>
      <c r="G132" s="220" t="s">
        <v>131</v>
      </c>
      <c r="H132" s="221">
        <v>155</v>
      </c>
      <c r="I132" s="222"/>
      <c r="J132" s="223">
        <f>ROUND(I132*H132,2)</f>
        <v>0</v>
      </c>
      <c r="K132" s="219" t="s">
        <v>132</v>
      </c>
      <c r="L132" s="40"/>
      <c r="M132" s="224" t="s">
        <v>1</v>
      </c>
      <c r="N132" s="225" t="s">
        <v>44</v>
      </c>
      <c r="O132" s="83"/>
      <c r="P132" s="226">
        <f>O132*H132</f>
        <v>0</v>
      </c>
      <c r="Q132" s="226">
        <v>0</v>
      </c>
      <c r="R132" s="226">
        <f>Q132*H132</f>
        <v>0</v>
      </c>
      <c r="S132" s="226">
        <v>0.17000000000000001</v>
      </c>
      <c r="T132" s="227">
        <f>S132*H132</f>
        <v>26.350000000000001</v>
      </c>
      <c r="AR132" s="228" t="s">
        <v>133</v>
      </c>
      <c r="AT132" s="228" t="s">
        <v>128</v>
      </c>
      <c r="AU132" s="228" t="s">
        <v>89</v>
      </c>
      <c r="AY132" s="14" t="s">
        <v>125</v>
      </c>
      <c r="BE132" s="229">
        <f>IF(N132="základní",J132,0)</f>
        <v>0</v>
      </c>
      <c r="BF132" s="229">
        <f>IF(N132="snížená",J132,0)</f>
        <v>0</v>
      </c>
      <c r="BG132" s="229">
        <f>IF(N132="zákl. přenesená",J132,0)</f>
        <v>0</v>
      </c>
      <c r="BH132" s="229">
        <f>IF(N132="sníž. přenesená",J132,0)</f>
        <v>0</v>
      </c>
      <c r="BI132" s="229">
        <f>IF(N132="nulová",J132,0)</f>
        <v>0</v>
      </c>
      <c r="BJ132" s="14" t="s">
        <v>87</v>
      </c>
      <c r="BK132" s="229">
        <f>ROUND(I132*H132,2)</f>
        <v>0</v>
      </c>
      <c r="BL132" s="14" t="s">
        <v>133</v>
      </c>
      <c r="BM132" s="228" t="s">
        <v>142</v>
      </c>
    </row>
    <row r="133" s="1" customFormat="1" ht="24" customHeight="1">
      <c r="B133" s="35"/>
      <c r="C133" s="217" t="s">
        <v>143</v>
      </c>
      <c r="D133" s="217" t="s">
        <v>128</v>
      </c>
      <c r="E133" s="218" t="s">
        <v>144</v>
      </c>
      <c r="F133" s="219" t="s">
        <v>145</v>
      </c>
      <c r="G133" s="220" t="s">
        <v>131</v>
      </c>
      <c r="H133" s="221">
        <v>155</v>
      </c>
      <c r="I133" s="222"/>
      <c r="J133" s="223">
        <f>ROUND(I133*H133,2)</f>
        <v>0</v>
      </c>
      <c r="K133" s="219" t="s">
        <v>132</v>
      </c>
      <c r="L133" s="40"/>
      <c r="M133" s="224" t="s">
        <v>1</v>
      </c>
      <c r="N133" s="225" t="s">
        <v>44</v>
      </c>
      <c r="O133" s="83"/>
      <c r="P133" s="226">
        <f>O133*H133</f>
        <v>0</v>
      </c>
      <c r="Q133" s="226">
        <v>0</v>
      </c>
      <c r="R133" s="226">
        <f>Q133*H133</f>
        <v>0</v>
      </c>
      <c r="S133" s="226">
        <v>0.22</v>
      </c>
      <c r="T133" s="227">
        <f>S133*H133</f>
        <v>34.100000000000001</v>
      </c>
      <c r="AR133" s="228" t="s">
        <v>133</v>
      </c>
      <c r="AT133" s="228" t="s">
        <v>128</v>
      </c>
      <c r="AU133" s="228" t="s">
        <v>89</v>
      </c>
      <c r="AY133" s="14" t="s">
        <v>125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4" t="s">
        <v>87</v>
      </c>
      <c r="BK133" s="229">
        <f>ROUND(I133*H133,2)</f>
        <v>0</v>
      </c>
      <c r="BL133" s="14" t="s">
        <v>133</v>
      </c>
      <c r="BM133" s="228" t="s">
        <v>146</v>
      </c>
    </row>
    <row r="134" s="1" customFormat="1" ht="16.5" customHeight="1">
      <c r="B134" s="35"/>
      <c r="C134" s="217" t="s">
        <v>147</v>
      </c>
      <c r="D134" s="217" t="s">
        <v>128</v>
      </c>
      <c r="E134" s="218" t="s">
        <v>148</v>
      </c>
      <c r="F134" s="219" t="s">
        <v>149</v>
      </c>
      <c r="G134" s="220" t="s">
        <v>150</v>
      </c>
      <c r="H134" s="221">
        <v>46</v>
      </c>
      <c r="I134" s="222"/>
      <c r="J134" s="223">
        <f>ROUND(I134*H134,2)</f>
        <v>0</v>
      </c>
      <c r="K134" s="219" t="s">
        <v>132</v>
      </c>
      <c r="L134" s="40"/>
      <c r="M134" s="224" t="s">
        <v>1</v>
      </c>
      <c r="N134" s="225" t="s">
        <v>44</v>
      </c>
      <c r="O134" s="83"/>
      <c r="P134" s="226">
        <f>O134*H134</f>
        <v>0</v>
      </c>
      <c r="Q134" s="226">
        <v>0</v>
      </c>
      <c r="R134" s="226">
        <f>Q134*H134</f>
        <v>0</v>
      </c>
      <c r="S134" s="226">
        <v>0.20499999999999999</v>
      </c>
      <c r="T134" s="227">
        <f>S134*H134</f>
        <v>9.4299999999999997</v>
      </c>
      <c r="AR134" s="228" t="s">
        <v>133</v>
      </c>
      <c r="AT134" s="228" t="s">
        <v>128</v>
      </c>
      <c r="AU134" s="228" t="s">
        <v>89</v>
      </c>
      <c r="AY134" s="14" t="s">
        <v>125</v>
      </c>
      <c r="BE134" s="229">
        <f>IF(N134="základní",J134,0)</f>
        <v>0</v>
      </c>
      <c r="BF134" s="229">
        <f>IF(N134="snížená",J134,0)</f>
        <v>0</v>
      </c>
      <c r="BG134" s="229">
        <f>IF(N134="zákl. přenesená",J134,0)</f>
        <v>0</v>
      </c>
      <c r="BH134" s="229">
        <f>IF(N134="sníž. přenesená",J134,0)</f>
        <v>0</v>
      </c>
      <c r="BI134" s="229">
        <f>IF(N134="nulová",J134,0)</f>
        <v>0</v>
      </c>
      <c r="BJ134" s="14" t="s">
        <v>87</v>
      </c>
      <c r="BK134" s="229">
        <f>ROUND(I134*H134,2)</f>
        <v>0</v>
      </c>
      <c r="BL134" s="14" t="s">
        <v>133</v>
      </c>
      <c r="BM134" s="228" t="s">
        <v>151</v>
      </c>
    </row>
    <row r="135" s="1" customFormat="1" ht="16.5" customHeight="1">
      <c r="B135" s="35"/>
      <c r="C135" s="217" t="s">
        <v>152</v>
      </c>
      <c r="D135" s="217" t="s">
        <v>128</v>
      </c>
      <c r="E135" s="218" t="s">
        <v>153</v>
      </c>
      <c r="F135" s="219" t="s">
        <v>154</v>
      </c>
      <c r="G135" s="220" t="s">
        <v>150</v>
      </c>
      <c r="H135" s="221">
        <v>73</v>
      </c>
      <c r="I135" s="222"/>
      <c r="J135" s="223">
        <f>ROUND(I135*H135,2)</f>
        <v>0</v>
      </c>
      <c r="K135" s="219" t="s">
        <v>132</v>
      </c>
      <c r="L135" s="40"/>
      <c r="M135" s="224" t="s">
        <v>1</v>
      </c>
      <c r="N135" s="225" t="s">
        <v>44</v>
      </c>
      <c r="O135" s="83"/>
      <c r="P135" s="226">
        <f>O135*H135</f>
        <v>0</v>
      </c>
      <c r="Q135" s="226">
        <v>0</v>
      </c>
      <c r="R135" s="226">
        <f>Q135*H135</f>
        <v>0</v>
      </c>
      <c r="S135" s="226">
        <v>0.040000000000000001</v>
      </c>
      <c r="T135" s="227">
        <f>S135*H135</f>
        <v>2.9199999999999999</v>
      </c>
      <c r="AR135" s="228" t="s">
        <v>133</v>
      </c>
      <c r="AT135" s="228" t="s">
        <v>128</v>
      </c>
      <c r="AU135" s="228" t="s">
        <v>89</v>
      </c>
      <c r="AY135" s="14" t="s">
        <v>125</v>
      </c>
      <c r="BE135" s="229">
        <f>IF(N135="základní",J135,0)</f>
        <v>0</v>
      </c>
      <c r="BF135" s="229">
        <f>IF(N135="snížená",J135,0)</f>
        <v>0</v>
      </c>
      <c r="BG135" s="229">
        <f>IF(N135="zákl. přenesená",J135,0)</f>
        <v>0</v>
      </c>
      <c r="BH135" s="229">
        <f>IF(N135="sníž. přenesená",J135,0)</f>
        <v>0</v>
      </c>
      <c r="BI135" s="229">
        <f>IF(N135="nulová",J135,0)</f>
        <v>0</v>
      </c>
      <c r="BJ135" s="14" t="s">
        <v>87</v>
      </c>
      <c r="BK135" s="229">
        <f>ROUND(I135*H135,2)</f>
        <v>0</v>
      </c>
      <c r="BL135" s="14" t="s">
        <v>133</v>
      </c>
      <c r="BM135" s="228" t="s">
        <v>155</v>
      </c>
    </row>
    <row r="136" s="1" customFormat="1" ht="16.5" customHeight="1">
      <c r="B136" s="35"/>
      <c r="C136" s="217" t="s">
        <v>156</v>
      </c>
      <c r="D136" s="217" t="s">
        <v>128</v>
      </c>
      <c r="E136" s="218" t="s">
        <v>157</v>
      </c>
      <c r="F136" s="219" t="s">
        <v>158</v>
      </c>
      <c r="G136" s="220" t="s">
        <v>159</v>
      </c>
      <c r="H136" s="221">
        <v>14.9</v>
      </c>
      <c r="I136" s="222"/>
      <c r="J136" s="223">
        <f>ROUND(I136*H136,2)</f>
        <v>0</v>
      </c>
      <c r="K136" s="219" t="s">
        <v>132</v>
      </c>
      <c r="L136" s="40"/>
      <c r="M136" s="224" t="s">
        <v>1</v>
      </c>
      <c r="N136" s="225" t="s">
        <v>44</v>
      </c>
      <c r="O136" s="83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228" t="s">
        <v>133</v>
      </c>
      <c r="AT136" s="228" t="s">
        <v>128</v>
      </c>
      <c r="AU136" s="228" t="s">
        <v>89</v>
      </c>
      <c r="AY136" s="14" t="s">
        <v>125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4" t="s">
        <v>87</v>
      </c>
      <c r="BK136" s="229">
        <f>ROUND(I136*H136,2)</f>
        <v>0</v>
      </c>
      <c r="BL136" s="14" t="s">
        <v>133</v>
      </c>
      <c r="BM136" s="228" t="s">
        <v>160</v>
      </c>
    </row>
    <row r="137" s="1" customFormat="1" ht="24" customHeight="1">
      <c r="B137" s="35"/>
      <c r="C137" s="217" t="s">
        <v>161</v>
      </c>
      <c r="D137" s="217" t="s">
        <v>128</v>
      </c>
      <c r="E137" s="218" t="s">
        <v>162</v>
      </c>
      <c r="F137" s="219" t="s">
        <v>163</v>
      </c>
      <c r="G137" s="220" t="s">
        <v>159</v>
      </c>
      <c r="H137" s="221">
        <v>50</v>
      </c>
      <c r="I137" s="222"/>
      <c r="J137" s="223">
        <f>ROUND(I137*H137,2)</f>
        <v>0</v>
      </c>
      <c r="K137" s="219" t="s">
        <v>132</v>
      </c>
      <c r="L137" s="40"/>
      <c r="M137" s="224" t="s">
        <v>1</v>
      </c>
      <c r="N137" s="225" t="s">
        <v>44</v>
      </c>
      <c r="O137" s="83"/>
      <c r="P137" s="226">
        <f>O137*H137</f>
        <v>0</v>
      </c>
      <c r="Q137" s="226">
        <v>0</v>
      </c>
      <c r="R137" s="226">
        <f>Q137*H137</f>
        <v>0</v>
      </c>
      <c r="S137" s="226">
        <v>0</v>
      </c>
      <c r="T137" s="227">
        <f>S137*H137</f>
        <v>0</v>
      </c>
      <c r="AR137" s="228" t="s">
        <v>133</v>
      </c>
      <c r="AT137" s="228" t="s">
        <v>128</v>
      </c>
      <c r="AU137" s="228" t="s">
        <v>89</v>
      </c>
      <c r="AY137" s="14" t="s">
        <v>125</v>
      </c>
      <c r="BE137" s="229">
        <f>IF(N137="základní",J137,0)</f>
        <v>0</v>
      </c>
      <c r="BF137" s="229">
        <f>IF(N137="snížená",J137,0)</f>
        <v>0</v>
      </c>
      <c r="BG137" s="229">
        <f>IF(N137="zákl. přenesená",J137,0)</f>
        <v>0</v>
      </c>
      <c r="BH137" s="229">
        <f>IF(N137="sníž. přenesená",J137,0)</f>
        <v>0</v>
      </c>
      <c r="BI137" s="229">
        <f>IF(N137="nulová",J137,0)</f>
        <v>0</v>
      </c>
      <c r="BJ137" s="14" t="s">
        <v>87</v>
      </c>
      <c r="BK137" s="229">
        <f>ROUND(I137*H137,2)</f>
        <v>0</v>
      </c>
      <c r="BL137" s="14" t="s">
        <v>133</v>
      </c>
      <c r="BM137" s="228" t="s">
        <v>164</v>
      </c>
    </row>
    <row r="138" s="1" customFormat="1" ht="24" customHeight="1">
      <c r="B138" s="35"/>
      <c r="C138" s="217" t="s">
        <v>165</v>
      </c>
      <c r="D138" s="217" t="s">
        <v>128</v>
      </c>
      <c r="E138" s="218" t="s">
        <v>166</v>
      </c>
      <c r="F138" s="219" t="s">
        <v>167</v>
      </c>
      <c r="G138" s="220" t="s">
        <v>159</v>
      </c>
      <c r="H138" s="221">
        <v>50</v>
      </c>
      <c r="I138" s="222"/>
      <c r="J138" s="223">
        <f>ROUND(I138*H138,2)</f>
        <v>0</v>
      </c>
      <c r="K138" s="219" t="s">
        <v>132</v>
      </c>
      <c r="L138" s="40"/>
      <c r="M138" s="224" t="s">
        <v>1</v>
      </c>
      <c r="N138" s="225" t="s">
        <v>44</v>
      </c>
      <c r="O138" s="83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228" t="s">
        <v>133</v>
      </c>
      <c r="AT138" s="228" t="s">
        <v>128</v>
      </c>
      <c r="AU138" s="228" t="s">
        <v>89</v>
      </c>
      <c r="AY138" s="14" t="s">
        <v>125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4" t="s">
        <v>87</v>
      </c>
      <c r="BK138" s="229">
        <f>ROUND(I138*H138,2)</f>
        <v>0</v>
      </c>
      <c r="BL138" s="14" t="s">
        <v>133</v>
      </c>
      <c r="BM138" s="228" t="s">
        <v>168</v>
      </c>
    </row>
    <row r="139" s="1" customFormat="1" ht="24" customHeight="1">
      <c r="B139" s="35"/>
      <c r="C139" s="217" t="s">
        <v>169</v>
      </c>
      <c r="D139" s="217" t="s">
        <v>128</v>
      </c>
      <c r="E139" s="218" t="s">
        <v>170</v>
      </c>
      <c r="F139" s="219" t="s">
        <v>171</v>
      </c>
      <c r="G139" s="220" t="s">
        <v>159</v>
      </c>
      <c r="H139" s="221">
        <v>2</v>
      </c>
      <c r="I139" s="222"/>
      <c r="J139" s="223">
        <f>ROUND(I139*H139,2)</f>
        <v>0</v>
      </c>
      <c r="K139" s="219" t="s">
        <v>132</v>
      </c>
      <c r="L139" s="40"/>
      <c r="M139" s="224" t="s">
        <v>1</v>
      </c>
      <c r="N139" s="225" t="s">
        <v>44</v>
      </c>
      <c r="O139" s="83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228" t="s">
        <v>133</v>
      </c>
      <c r="AT139" s="228" t="s">
        <v>128</v>
      </c>
      <c r="AU139" s="228" t="s">
        <v>89</v>
      </c>
      <c r="AY139" s="14" t="s">
        <v>125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4" t="s">
        <v>87</v>
      </c>
      <c r="BK139" s="229">
        <f>ROUND(I139*H139,2)</f>
        <v>0</v>
      </c>
      <c r="BL139" s="14" t="s">
        <v>133</v>
      </c>
      <c r="BM139" s="228" t="s">
        <v>172</v>
      </c>
    </row>
    <row r="140" s="1" customFormat="1" ht="24" customHeight="1">
      <c r="B140" s="35"/>
      <c r="C140" s="217" t="s">
        <v>173</v>
      </c>
      <c r="D140" s="217" t="s">
        <v>128</v>
      </c>
      <c r="E140" s="218" t="s">
        <v>174</v>
      </c>
      <c r="F140" s="219" t="s">
        <v>175</v>
      </c>
      <c r="G140" s="220" t="s">
        <v>159</v>
      </c>
      <c r="H140" s="221">
        <v>56.600000000000001</v>
      </c>
      <c r="I140" s="222"/>
      <c r="J140" s="223">
        <f>ROUND(I140*H140,2)</f>
        <v>0</v>
      </c>
      <c r="K140" s="219" t="s">
        <v>132</v>
      </c>
      <c r="L140" s="40"/>
      <c r="M140" s="224" t="s">
        <v>1</v>
      </c>
      <c r="N140" s="225" t="s">
        <v>44</v>
      </c>
      <c r="O140" s="83"/>
      <c r="P140" s="226">
        <f>O140*H140</f>
        <v>0</v>
      </c>
      <c r="Q140" s="226">
        <v>0</v>
      </c>
      <c r="R140" s="226">
        <f>Q140*H140</f>
        <v>0</v>
      </c>
      <c r="S140" s="226">
        <v>0</v>
      </c>
      <c r="T140" s="227">
        <f>S140*H140</f>
        <v>0</v>
      </c>
      <c r="AR140" s="228" t="s">
        <v>133</v>
      </c>
      <c r="AT140" s="228" t="s">
        <v>128</v>
      </c>
      <c r="AU140" s="228" t="s">
        <v>89</v>
      </c>
      <c r="AY140" s="14" t="s">
        <v>125</v>
      </c>
      <c r="BE140" s="229">
        <f>IF(N140="základní",J140,0)</f>
        <v>0</v>
      </c>
      <c r="BF140" s="229">
        <f>IF(N140="snížená",J140,0)</f>
        <v>0</v>
      </c>
      <c r="BG140" s="229">
        <f>IF(N140="zákl. přenesená",J140,0)</f>
        <v>0</v>
      </c>
      <c r="BH140" s="229">
        <f>IF(N140="sníž. přenesená",J140,0)</f>
        <v>0</v>
      </c>
      <c r="BI140" s="229">
        <f>IF(N140="nulová",J140,0)</f>
        <v>0</v>
      </c>
      <c r="BJ140" s="14" t="s">
        <v>87</v>
      </c>
      <c r="BK140" s="229">
        <f>ROUND(I140*H140,2)</f>
        <v>0</v>
      </c>
      <c r="BL140" s="14" t="s">
        <v>133</v>
      </c>
      <c r="BM140" s="228" t="s">
        <v>176</v>
      </c>
    </row>
    <row r="141" s="12" customFormat="1">
      <c r="B141" s="230"/>
      <c r="C141" s="231"/>
      <c r="D141" s="232" t="s">
        <v>177</v>
      </c>
      <c r="E141" s="233" t="s">
        <v>1</v>
      </c>
      <c r="F141" s="234" t="s">
        <v>178</v>
      </c>
      <c r="G141" s="231"/>
      <c r="H141" s="235">
        <v>56.600000000000001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177</v>
      </c>
      <c r="AU141" s="241" t="s">
        <v>89</v>
      </c>
      <c r="AV141" s="12" t="s">
        <v>89</v>
      </c>
      <c r="AW141" s="12" t="s">
        <v>36</v>
      </c>
      <c r="AX141" s="12" t="s">
        <v>87</v>
      </c>
      <c r="AY141" s="241" t="s">
        <v>125</v>
      </c>
    </row>
    <row r="142" s="1" customFormat="1" ht="16.5" customHeight="1">
      <c r="B142" s="35"/>
      <c r="C142" s="217" t="s">
        <v>179</v>
      </c>
      <c r="D142" s="217" t="s">
        <v>128</v>
      </c>
      <c r="E142" s="218" t="s">
        <v>180</v>
      </c>
      <c r="F142" s="219" t="s">
        <v>181</v>
      </c>
      <c r="G142" s="220" t="s">
        <v>159</v>
      </c>
      <c r="H142" s="221">
        <v>2</v>
      </c>
      <c r="I142" s="222"/>
      <c r="J142" s="223">
        <f>ROUND(I142*H142,2)</f>
        <v>0</v>
      </c>
      <c r="K142" s="219" t="s">
        <v>132</v>
      </c>
      <c r="L142" s="40"/>
      <c r="M142" s="224" t="s">
        <v>1</v>
      </c>
      <c r="N142" s="225" t="s">
        <v>44</v>
      </c>
      <c r="O142" s="83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228" t="s">
        <v>133</v>
      </c>
      <c r="AT142" s="228" t="s">
        <v>128</v>
      </c>
      <c r="AU142" s="228" t="s">
        <v>89</v>
      </c>
      <c r="AY142" s="14" t="s">
        <v>125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4" t="s">
        <v>87</v>
      </c>
      <c r="BK142" s="229">
        <f>ROUND(I142*H142,2)</f>
        <v>0</v>
      </c>
      <c r="BL142" s="14" t="s">
        <v>133</v>
      </c>
      <c r="BM142" s="228" t="s">
        <v>182</v>
      </c>
    </row>
    <row r="143" s="1" customFormat="1" ht="24" customHeight="1">
      <c r="B143" s="35"/>
      <c r="C143" s="217" t="s">
        <v>183</v>
      </c>
      <c r="D143" s="217" t="s">
        <v>128</v>
      </c>
      <c r="E143" s="218" t="s">
        <v>184</v>
      </c>
      <c r="F143" s="219" t="s">
        <v>185</v>
      </c>
      <c r="G143" s="220" t="s">
        <v>159</v>
      </c>
      <c r="H143" s="221">
        <v>2</v>
      </c>
      <c r="I143" s="222"/>
      <c r="J143" s="223">
        <f>ROUND(I143*H143,2)</f>
        <v>0</v>
      </c>
      <c r="K143" s="219" t="s">
        <v>132</v>
      </c>
      <c r="L143" s="40"/>
      <c r="M143" s="224" t="s">
        <v>1</v>
      </c>
      <c r="N143" s="225" t="s">
        <v>44</v>
      </c>
      <c r="O143" s="83"/>
      <c r="P143" s="226">
        <f>O143*H143</f>
        <v>0</v>
      </c>
      <c r="Q143" s="226">
        <v>0</v>
      </c>
      <c r="R143" s="226">
        <f>Q143*H143</f>
        <v>0</v>
      </c>
      <c r="S143" s="226">
        <v>0</v>
      </c>
      <c r="T143" s="227">
        <f>S143*H143</f>
        <v>0</v>
      </c>
      <c r="AR143" s="228" t="s">
        <v>133</v>
      </c>
      <c r="AT143" s="228" t="s">
        <v>128</v>
      </c>
      <c r="AU143" s="228" t="s">
        <v>89</v>
      </c>
      <c r="AY143" s="14" t="s">
        <v>125</v>
      </c>
      <c r="BE143" s="229">
        <f>IF(N143="základní",J143,0)</f>
        <v>0</v>
      </c>
      <c r="BF143" s="229">
        <f>IF(N143="snížená",J143,0)</f>
        <v>0</v>
      </c>
      <c r="BG143" s="229">
        <f>IF(N143="zákl. přenesená",J143,0)</f>
        <v>0</v>
      </c>
      <c r="BH143" s="229">
        <f>IF(N143="sníž. přenesená",J143,0)</f>
        <v>0</v>
      </c>
      <c r="BI143" s="229">
        <f>IF(N143="nulová",J143,0)</f>
        <v>0</v>
      </c>
      <c r="BJ143" s="14" t="s">
        <v>87</v>
      </c>
      <c r="BK143" s="229">
        <f>ROUND(I143*H143,2)</f>
        <v>0</v>
      </c>
      <c r="BL143" s="14" t="s">
        <v>133</v>
      </c>
      <c r="BM143" s="228" t="s">
        <v>186</v>
      </c>
    </row>
    <row r="144" s="1" customFormat="1" ht="16.5" customHeight="1">
      <c r="B144" s="35"/>
      <c r="C144" s="217" t="s">
        <v>187</v>
      </c>
      <c r="D144" s="217" t="s">
        <v>128</v>
      </c>
      <c r="E144" s="218" t="s">
        <v>188</v>
      </c>
      <c r="F144" s="219" t="s">
        <v>189</v>
      </c>
      <c r="G144" s="220" t="s">
        <v>159</v>
      </c>
      <c r="H144" s="221">
        <v>56.600000000000001</v>
      </c>
      <c r="I144" s="222"/>
      <c r="J144" s="223">
        <f>ROUND(I144*H144,2)</f>
        <v>0</v>
      </c>
      <c r="K144" s="219" t="s">
        <v>132</v>
      </c>
      <c r="L144" s="40"/>
      <c r="M144" s="224" t="s">
        <v>1</v>
      </c>
      <c r="N144" s="225" t="s">
        <v>44</v>
      </c>
      <c r="O144" s="83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228" t="s">
        <v>133</v>
      </c>
      <c r="AT144" s="228" t="s">
        <v>128</v>
      </c>
      <c r="AU144" s="228" t="s">
        <v>89</v>
      </c>
      <c r="AY144" s="14" t="s">
        <v>125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4" t="s">
        <v>87</v>
      </c>
      <c r="BK144" s="229">
        <f>ROUND(I144*H144,2)</f>
        <v>0</v>
      </c>
      <c r="BL144" s="14" t="s">
        <v>133</v>
      </c>
      <c r="BM144" s="228" t="s">
        <v>190</v>
      </c>
    </row>
    <row r="145" s="12" customFormat="1">
      <c r="B145" s="230"/>
      <c r="C145" s="231"/>
      <c r="D145" s="232" t="s">
        <v>177</v>
      </c>
      <c r="E145" s="233" t="s">
        <v>1</v>
      </c>
      <c r="F145" s="234" t="s">
        <v>191</v>
      </c>
      <c r="G145" s="231"/>
      <c r="H145" s="235">
        <v>56.600000000000001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177</v>
      </c>
      <c r="AU145" s="241" t="s">
        <v>89</v>
      </c>
      <c r="AV145" s="12" t="s">
        <v>89</v>
      </c>
      <c r="AW145" s="12" t="s">
        <v>36</v>
      </c>
      <c r="AX145" s="12" t="s">
        <v>87</v>
      </c>
      <c r="AY145" s="241" t="s">
        <v>125</v>
      </c>
    </row>
    <row r="146" s="1" customFormat="1" ht="24" customHeight="1">
      <c r="B146" s="35"/>
      <c r="C146" s="217" t="s">
        <v>7</v>
      </c>
      <c r="D146" s="217" t="s">
        <v>128</v>
      </c>
      <c r="E146" s="218" t="s">
        <v>192</v>
      </c>
      <c r="F146" s="219" t="s">
        <v>193</v>
      </c>
      <c r="G146" s="220" t="s">
        <v>194</v>
      </c>
      <c r="H146" s="221">
        <v>90.560000000000002</v>
      </c>
      <c r="I146" s="222"/>
      <c r="J146" s="223">
        <f>ROUND(I146*H146,2)</f>
        <v>0</v>
      </c>
      <c r="K146" s="219" t="s">
        <v>132</v>
      </c>
      <c r="L146" s="40"/>
      <c r="M146" s="224" t="s">
        <v>1</v>
      </c>
      <c r="N146" s="225" t="s">
        <v>44</v>
      </c>
      <c r="O146" s="83"/>
      <c r="P146" s="226">
        <f>O146*H146</f>
        <v>0</v>
      </c>
      <c r="Q146" s="226">
        <v>0</v>
      </c>
      <c r="R146" s="226">
        <f>Q146*H146</f>
        <v>0</v>
      </c>
      <c r="S146" s="226">
        <v>0</v>
      </c>
      <c r="T146" s="227">
        <f>S146*H146</f>
        <v>0</v>
      </c>
      <c r="AR146" s="228" t="s">
        <v>133</v>
      </c>
      <c r="AT146" s="228" t="s">
        <v>128</v>
      </c>
      <c r="AU146" s="228" t="s">
        <v>89</v>
      </c>
      <c r="AY146" s="14" t="s">
        <v>125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4" t="s">
        <v>87</v>
      </c>
      <c r="BK146" s="229">
        <f>ROUND(I146*H146,2)</f>
        <v>0</v>
      </c>
      <c r="BL146" s="14" t="s">
        <v>133</v>
      </c>
      <c r="BM146" s="228" t="s">
        <v>195</v>
      </c>
    </row>
    <row r="147" s="12" customFormat="1">
      <c r="B147" s="230"/>
      <c r="C147" s="231"/>
      <c r="D147" s="232" t="s">
        <v>177</v>
      </c>
      <c r="E147" s="233" t="s">
        <v>1</v>
      </c>
      <c r="F147" s="234" t="s">
        <v>196</v>
      </c>
      <c r="G147" s="231"/>
      <c r="H147" s="235">
        <v>90.560000000000002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177</v>
      </c>
      <c r="AU147" s="241" t="s">
        <v>89</v>
      </c>
      <c r="AV147" s="12" t="s">
        <v>89</v>
      </c>
      <c r="AW147" s="12" t="s">
        <v>36</v>
      </c>
      <c r="AX147" s="12" t="s">
        <v>87</v>
      </c>
      <c r="AY147" s="241" t="s">
        <v>125</v>
      </c>
    </row>
    <row r="148" s="1" customFormat="1" ht="16.5" customHeight="1">
      <c r="B148" s="35"/>
      <c r="C148" s="217" t="s">
        <v>197</v>
      </c>
      <c r="D148" s="217" t="s">
        <v>128</v>
      </c>
      <c r="E148" s="218" t="s">
        <v>198</v>
      </c>
      <c r="F148" s="219" t="s">
        <v>199</v>
      </c>
      <c r="G148" s="220" t="s">
        <v>131</v>
      </c>
      <c r="H148" s="221">
        <v>234</v>
      </c>
      <c r="I148" s="222"/>
      <c r="J148" s="223">
        <f>ROUND(I148*H148,2)</f>
        <v>0</v>
      </c>
      <c r="K148" s="219" t="s">
        <v>132</v>
      </c>
      <c r="L148" s="40"/>
      <c r="M148" s="224" t="s">
        <v>1</v>
      </c>
      <c r="N148" s="225" t="s">
        <v>44</v>
      </c>
      <c r="O148" s="83"/>
      <c r="P148" s="226">
        <f>O148*H148</f>
        <v>0</v>
      </c>
      <c r="Q148" s="226">
        <v>0</v>
      </c>
      <c r="R148" s="226">
        <f>Q148*H148</f>
        <v>0</v>
      </c>
      <c r="S148" s="226">
        <v>0</v>
      </c>
      <c r="T148" s="227">
        <f>S148*H148</f>
        <v>0</v>
      </c>
      <c r="AR148" s="228" t="s">
        <v>133</v>
      </c>
      <c r="AT148" s="228" t="s">
        <v>128</v>
      </c>
      <c r="AU148" s="228" t="s">
        <v>89</v>
      </c>
      <c r="AY148" s="14" t="s">
        <v>125</v>
      </c>
      <c r="BE148" s="229">
        <f>IF(N148="základní",J148,0)</f>
        <v>0</v>
      </c>
      <c r="BF148" s="229">
        <f>IF(N148="snížená",J148,0)</f>
        <v>0</v>
      </c>
      <c r="BG148" s="229">
        <f>IF(N148="zákl. přenesená",J148,0)</f>
        <v>0</v>
      </c>
      <c r="BH148" s="229">
        <f>IF(N148="sníž. přenesená",J148,0)</f>
        <v>0</v>
      </c>
      <c r="BI148" s="229">
        <f>IF(N148="nulová",J148,0)</f>
        <v>0</v>
      </c>
      <c r="BJ148" s="14" t="s">
        <v>87</v>
      </c>
      <c r="BK148" s="229">
        <f>ROUND(I148*H148,2)</f>
        <v>0</v>
      </c>
      <c r="BL148" s="14" t="s">
        <v>133</v>
      </c>
      <c r="BM148" s="228" t="s">
        <v>200</v>
      </c>
    </row>
    <row r="149" s="12" customFormat="1">
      <c r="B149" s="230"/>
      <c r="C149" s="231"/>
      <c r="D149" s="232" t="s">
        <v>177</v>
      </c>
      <c r="E149" s="233" t="s">
        <v>1</v>
      </c>
      <c r="F149" s="234" t="s">
        <v>201</v>
      </c>
      <c r="G149" s="231"/>
      <c r="H149" s="235">
        <v>234</v>
      </c>
      <c r="I149" s="236"/>
      <c r="J149" s="231"/>
      <c r="K149" s="231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177</v>
      </c>
      <c r="AU149" s="241" t="s">
        <v>89</v>
      </c>
      <c r="AV149" s="12" t="s">
        <v>89</v>
      </c>
      <c r="AW149" s="12" t="s">
        <v>36</v>
      </c>
      <c r="AX149" s="12" t="s">
        <v>87</v>
      </c>
      <c r="AY149" s="241" t="s">
        <v>125</v>
      </c>
    </row>
    <row r="150" s="1" customFormat="1" ht="24" customHeight="1">
      <c r="B150" s="35"/>
      <c r="C150" s="217" t="s">
        <v>202</v>
      </c>
      <c r="D150" s="217" t="s">
        <v>128</v>
      </c>
      <c r="E150" s="218" t="s">
        <v>203</v>
      </c>
      <c r="F150" s="219" t="s">
        <v>204</v>
      </c>
      <c r="G150" s="220" t="s">
        <v>131</v>
      </c>
      <c r="H150" s="221">
        <v>63</v>
      </c>
      <c r="I150" s="222"/>
      <c r="J150" s="223">
        <f>ROUND(I150*H150,2)</f>
        <v>0</v>
      </c>
      <c r="K150" s="219" t="s">
        <v>132</v>
      </c>
      <c r="L150" s="40"/>
      <c r="M150" s="224" t="s">
        <v>1</v>
      </c>
      <c r="N150" s="225" t="s">
        <v>44</v>
      </c>
      <c r="O150" s="83"/>
      <c r="P150" s="226">
        <f>O150*H150</f>
        <v>0</v>
      </c>
      <c r="Q150" s="226">
        <v>0</v>
      </c>
      <c r="R150" s="226">
        <f>Q150*H150</f>
        <v>0</v>
      </c>
      <c r="S150" s="226">
        <v>0</v>
      </c>
      <c r="T150" s="227">
        <f>S150*H150</f>
        <v>0</v>
      </c>
      <c r="AR150" s="228" t="s">
        <v>133</v>
      </c>
      <c r="AT150" s="228" t="s">
        <v>128</v>
      </c>
      <c r="AU150" s="228" t="s">
        <v>89</v>
      </c>
      <c r="AY150" s="14" t="s">
        <v>125</v>
      </c>
      <c r="BE150" s="229">
        <f>IF(N150="základní",J150,0)</f>
        <v>0</v>
      </c>
      <c r="BF150" s="229">
        <f>IF(N150="snížená",J150,0)</f>
        <v>0</v>
      </c>
      <c r="BG150" s="229">
        <f>IF(N150="zákl. přenesená",J150,0)</f>
        <v>0</v>
      </c>
      <c r="BH150" s="229">
        <f>IF(N150="sníž. přenesená",J150,0)</f>
        <v>0</v>
      </c>
      <c r="BI150" s="229">
        <f>IF(N150="nulová",J150,0)</f>
        <v>0</v>
      </c>
      <c r="BJ150" s="14" t="s">
        <v>87</v>
      </c>
      <c r="BK150" s="229">
        <f>ROUND(I150*H150,2)</f>
        <v>0</v>
      </c>
      <c r="BL150" s="14" t="s">
        <v>133</v>
      </c>
      <c r="BM150" s="228" t="s">
        <v>205</v>
      </c>
    </row>
    <row r="151" s="1" customFormat="1" ht="16.5" customHeight="1">
      <c r="B151" s="35"/>
      <c r="C151" s="242" t="s">
        <v>206</v>
      </c>
      <c r="D151" s="242" t="s">
        <v>207</v>
      </c>
      <c r="E151" s="243" t="s">
        <v>208</v>
      </c>
      <c r="F151" s="244" t="s">
        <v>209</v>
      </c>
      <c r="G151" s="245" t="s">
        <v>210</v>
      </c>
      <c r="H151" s="246">
        <v>1.26</v>
      </c>
      <c r="I151" s="247"/>
      <c r="J151" s="248">
        <f>ROUND(I151*H151,2)</f>
        <v>0</v>
      </c>
      <c r="K151" s="244" t="s">
        <v>132</v>
      </c>
      <c r="L151" s="249"/>
      <c r="M151" s="250" t="s">
        <v>1</v>
      </c>
      <c r="N151" s="251" t="s">
        <v>44</v>
      </c>
      <c r="O151" s="83"/>
      <c r="P151" s="226">
        <f>O151*H151</f>
        <v>0</v>
      </c>
      <c r="Q151" s="226">
        <v>0.001</v>
      </c>
      <c r="R151" s="226">
        <f>Q151*H151</f>
        <v>0.0012600000000000001</v>
      </c>
      <c r="S151" s="226">
        <v>0</v>
      </c>
      <c r="T151" s="227">
        <f>S151*H151</f>
        <v>0</v>
      </c>
      <c r="AR151" s="228" t="s">
        <v>211</v>
      </c>
      <c r="AT151" s="228" t="s">
        <v>207</v>
      </c>
      <c r="AU151" s="228" t="s">
        <v>89</v>
      </c>
      <c r="AY151" s="14" t="s">
        <v>125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4" t="s">
        <v>87</v>
      </c>
      <c r="BK151" s="229">
        <f>ROUND(I151*H151,2)</f>
        <v>0</v>
      </c>
      <c r="BL151" s="14" t="s">
        <v>133</v>
      </c>
      <c r="BM151" s="228" t="s">
        <v>212</v>
      </c>
    </row>
    <row r="152" s="12" customFormat="1">
      <c r="B152" s="230"/>
      <c r="C152" s="231"/>
      <c r="D152" s="232" t="s">
        <v>177</v>
      </c>
      <c r="E152" s="231"/>
      <c r="F152" s="234" t="s">
        <v>213</v>
      </c>
      <c r="G152" s="231"/>
      <c r="H152" s="235">
        <v>1.26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177</v>
      </c>
      <c r="AU152" s="241" t="s">
        <v>89</v>
      </c>
      <c r="AV152" s="12" t="s">
        <v>89</v>
      </c>
      <c r="AW152" s="12" t="s">
        <v>4</v>
      </c>
      <c r="AX152" s="12" t="s">
        <v>87</v>
      </c>
      <c r="AY152" s="241" t="s">
        <v>125</v>
      </c>
    </row>
    <row r="153" s="1" customFormat="1" ht="24" customHeight="1">
      <c r="B153" s="35"/>
      <c r="C153" s="217" t="s">
        <v>214</v>
      </c>
      <c r="D153" s="217" t="s">
        <v>128</v>
      </c>
      <c r="E153" s="218" t="s">
        <v>215</v>
      </c>
      <c r="F153" s="219" t="s">
        <v>216</v>
      </c>
      <c r="G153" s="220" t="s">
        <v>131</v>
      </c>
      <c r="H153" s="221">
        <v>63</v>
      </c>
      <c r="I153" s="222"/>
      <c r="J153" s="223">
        <f>ROUND(I153*H153,2)</f>
        <v>0</v>
      </c>
      <c r="K153" s="219" t="s">
        <v>132</v>
      </c>
      <c r="L153" s="40"/>
      <c r="M153" s="224" t="s">
        <v>1</v>
      </c>
      <c r="N153" s="225" t="s">
        <v>44</v>
      </c>
      <c r="O153" s="83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AR153" s="228" t="s">
        <v>133</v>
      </c>
      <c r="AT153" s="228" t="s">
        <v>128</v>
      </c>
      <c r="AU153" s="228" t="s">
        <v>89</v>
      </c>
      <c r="AY153" s="14" t="s">
        <v>125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4" t="s">
        <v>87</v>
      </c>
      <c r="BK153" s="229">
        <f>ROUND(I153*H153,2)</f>
        <v>0</v>
      </c>
      <c r="BL153" s="14" t="s">
        <v>133</v>
      </c>
      <c r="BM153" s="228" t="s">
        <v>217</v>
      </c>
    </row>
    <row r="154" s="11" customFormat="1" ht="22.8" customHeight="1">
      <c r="B154" s="201"/>
      <c r="C154" s="202"/>
      <c r="D154" s="203" t="s">
        <v>78</v>
      </c>
      <c r="E154" s="215" t="s">
        <v>218</v>
      </c>
      <c r="F154" s="215" t="s">
        <v>219</v>
      </c>
      <c r="G154" s="202"/>
      <c r="H154" s="202"/>
      <c r="I154" s="205"/>
      <c r="J154" s="216">
        <f>BK154</f>
        <v>0</v>
      </c>
      <c r="K154" s="202"/>
      <c r="L154" s="207"/>
      <c r="M154" s="208"/>
      <c r="N154" s="209"/>
      <c r="O154" s="209"/>
      <c r="P154" s="210">
        <f>SUM(P155:P166)</f>
        <v>0</v>
      </c>
      <c r="Q154" s="209"/>
      <c r="R154" s="210">
        <f>SUM(R155:R166)</f>
        <v>143.97568000000001</v>
      </c>
      <c r="S154" s="209"/>
      <c r="T154" s="211">
        <f>SUM(T155:T166)</f>
        <v>0</v>
      </c>
      <c r="AR154" s="212" t="s">
        <v>87</v>
      </c>
      <c r="AT154" s="213" t="s">
        <v>78</v>
      </c>
      <c r="AU154" s="213" t="s">
        <v>87</v>
      </c>
      <c r="AY154" s="212" t="s">
        <v>125</v>
      </c>
      <c r="BK154" s="214">
        <f>SUM(BK155:BK166)</f>
        <v>0</v>
      </c>
    </row>
    <row r="155" s="1" customFormat="1" ht="16.5" customHeight="1">
      <c r="B155" s="35"/>
      <c r="C155" s="217" t="s">
        <v>220</v>
      </c>
      <c r="D155" s="217" t="s">
        <v>128</v>
      </c>
      <c r="E155" s="218" t="s">
        <v>221</v>
      </c>
      <c r="F155" s="219" t="s">
        <v>222</v>
      </c>
      <c r="G155" s="220" t="s">
        <v>131</v>
      </c>
      <c r="H155" s="221">
        <v>142</v>
      </c>
      <c r="I155" s="222"/>
      <c r="J155" s="223">
        <f>ROUND(I155*H155,2)</f>
        <v>0</v>
      </c>
      <c r="K155" s="219" t="s">
        <v>132</v>
      </c>
      <c r="L155" s="40"/>
      <c r="M155" s="224" t="s">
        <v>1</v>
      </c>
      <c r="N155" s="225" t="s">
        <v>44</v>
      </c>
      <c r="O155" s="83"/>
      <c r="P155" s="226">
        <f>O155*H155</f>
        <v>0</v>
      </c>
      <c r="Q155" s="226">
        <v>0.27994000000000002</v>
      </c>
      <c r="R155" s="226">
        <f>Q155*H155</f>
        <v>39.751480000000001</v>
      </c>
      <c r="S155" s="226">
        <v>0</v>
      </c>
      <c r="T155" s="227">
        <f>S155*H155</f>
        <v>0</v>
      </c>
      <c r="AR155" s="228" t="s">
        <v>133</v>
      </c>
      <c r="AT155" s="228" t="s">
        <v>128</v>
      </c>
      <c r="AU155" s="228" t="s">
        <v>89</v>
      </c>
      <c r="AY155" s="14" t="s">
        <v>125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4" t="s">
        <v>87</v>
      </c>
      <c r="BK155" s="229">
        <f>ROUND(I155*H155,2)</f>
        <v>0</v>
      </c>
      <c r="BL155" s="14" t="s">
        <v>133</v>
      </c>
      <c r="BM155" s="228" t="s">
        <v>223</v>
      </c>
    </row>
    <row r="156" s="12" customFormat="1">
      <c r="B156" s="230"/>
      <c r="C156" s="231"/>
      <c r="D156" s="232" t="s">
        <v>177</v>
      </c>
      <c r="E156" s="233" t="s">
        <v>1</v>
      </c>
      <c r="F156" s="234" t="s">
        <v>224</v>
      </c>
      <c r="G156" s="231"/>
      <c r="H156" s="235">
        <v>142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177</v>
      </c>
      <c r="AU156" s="241" t="s">
        <v>89</v>
      </c>
      <c r="AV156" s="12" t="s">
        <v>89</v>
      </c>
      <c r="AW156" s="12" t="s">
        <v>36</v>
      </c>
      <c r="AX156" s="12" t="s">
        <v>87</v>
      </c>
      <c r="AY156" s="241" t="s">
        <v>125</v>
      </c>
    </row>
    <row r="157" s="1" customFormat="1" ht="16.5" customHeight="1">
      <c r="B157" s="35"/>
      <c r="C157" s="217" t="s">
        <v>225</v>
      </c>
      <c r="D157" s="217" t="s">
        <v>128</v>
      </c>
      <c r="E157" s="218" t="s">
        <v>226</v>
      </c>
      <c r="F157" s="219" t="s">
        <v>227</v>
      </c>
      <c r="G157" s="220" t="s">
        <v>131</v>
      </c>
      <c r="H157" s="221">
        <v>91</v>
      </c>
      <c r="I157" s="222"/>
      <c r="J157" s="223">
        <f>ROUND(I157*H157,2)</f>
        <v>0</v>
      </c>
      <c r="K157" s="219" t="s">
        <v>132</v>
      </c>
      <c r="L157" s="40"/>
      <c r="M157" s="224" t="s">
        <v>1</v>
      </c>
      <c r="N157" s="225" t="s">
        <v>44</v>
      </c>
      <c r="O157" s="83"/>
      <c r="P157" s="226">
        <f>O157*H157</f>
        <v>0</v>
      </c>
      <c r="Q157" s="226">
        <v>0.47260000000000002</v>
      </c>
      <c r="R157" s="226">
        <f>Q157*H157</f>
        <v>43.006599999999999</v>
      </c>
      <c r="S157" s="226">
        <v>0</v>
      </c>
      <c r="T157" s="227">
        <f>S157*H157</f>
        <v>0</v>
      </c>
      <c r="AR157" s="228" t="s">
        <v>133</v>
      </c>
      <c r="AT157" s="228" t="s">
        <v>128</v>
      </c>
      <c r="AU157" s="228" t="s">
        <v>89</v>
      </c>
      <c r="AY157" s="14" t="s">
        <v>125</v>
      </c>
      <c r="BE157" s="229">
        <f>IF(N157="základní",J157,0)</f>
        <v>0</v>
      </c>
      <c r="BF157" s="229">
        <f>IF(N157="snížená",J157,0)</f>
        <v>0</v>
      </c>
      <c r="BG157" s="229">
        <f>IF(N157="zákl. přenesená",J157,0)</f>
        <v>0</v>
      </c>
      <c r="BH157" s="229">
        <f>IF(N157="sníž. přenesená",J157,0)</f>
        <v>0</v>
      </c>
      <c r="BI157" s="229">
        <f>IF(N157="nulová",J157,0)</f>
        <v>0</v>
      </c>
      <c r="BJ157" s="14" t="s">
        <v>87</v>
      </c>
      <c r="BK157" s="229">
        <f>ROUND(I157*H157,2)</f>
        <v>0</v>
      </c>
      <c r="BL157" s="14" t="s">
        <v>133</v>
      </c>
      <c r="BM157" s="228" t="s">
        <v>228</v>
      </c>
    </row>
    <row r="158" s="1" customFormat="1" ht="16.5" customHeight="1">
      <c r="B158" s="35"/>
      <c r="C158" s="217" t="s">
        <v>229</v>
      </c>
      <c r="D158" s="217" t="s">
        <v>128</v>
      </c>
      <c r="E158" s="218" t="s">
        <v>230</v>
      </c>
      <c r="F158" s="219" t="s">
        <v>231</v>
      </c>
      <c r="G158" s="220" t="s">
        <v>131</v>
      </c>
      <c r="H158" s="221">
        <v>135</v>
      </c>
      <c r="I158" s="222"/>
      <c r="J158" s="223">
        <f>ROUND(I158*H158,2)</f>
        <v>0</v>
      </c>
      <c r="K158" s="219" t="s">
        <v>132</v>
      </c>
      <c r="L158" s="40"/>
      <c r="M158" s="224" t="s">
        <v>1</v>
      </c>
      <c r="N158" s="225" t="s">
        <v>44</v>
      </c>
      <c r="O158" s="83"/>
      <c r="P158" s="226">
        <f>O158*H158</f>
        <v>0</v>
      </c>
      <c r="Q158" s="226">
        <v>0.14399999999999999</v>
      </c>
      <c r="R158" s="226">
        <f>Q158*H158</f>
        <v>19.439999999999998</v>
      </c>
      <c r="S158" s="226">
        <v>0</v>
      </c>
      <c r="T158" s="227">
        <f>S158*H158</f>
        <v>0</v>
      </c>
      <c r="AR158" s="228" t="s">
        <v>133</v>
      </c>
      <c r="AT158" s="228" t="s">
        <v>128</v>
      </c>
      <c r="AU158" s="228" t="s">
        <v>89</v>
      </c>
      <c r="AY158" s="14" t="s">
        <v>125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4" t="s">
        <v>87</v>
      </c>
      <c r="BK158" s="229">
        <f>ROUND(I158*H158,2)</f>
        <v>0</v>
      </c>
      <c r="BL158" s="14" t="s">
        <v>133</v>
      </c>
      <c r="BM158" s="228" t="s">
        <v>232</v>
      </c>
    </row>
    <row r="159" s="1" customFormat="1" ht="24" customHeight="1">
      <c r="B159" s="35"/>
      <c r="C159" s="217" t="s">
        <v>233</v>
      </c>
      <c r="D159" s="217" t="s">
        <v>128</v>
      </c>
      <c r="E159" s="218" t="s">
        <v>234</v>
      </c>
      <c r="F159" s="219" t="s">
        <v>235</v>
      </c>
      <c r="G159" s="220" t="s">
        <v>131</v>
      </c>
      <c r="H159" s="221">
        <v>135</v>
      </c>
      <c r="I159" s="222"/>
      <c r="J159" s="223">
        <f>ROUND(I159*H159,2)</f>
        <v>0</v>
      </c>
      <c r="K159" s="219" t="s">
        <v>132</v>
      </c>
      <c r="L159" s="40"/>
      <c r="M159" s="224" t="s">
        <v>1</v>
      </c>
      <c r="N159" s="225" t="s">
        <v>44</v>
      </c>
      <c r="O159" s="83"/>
      <c r="P159" s="226">
        <f>O159*H159</f>
        <v>0</v>
      </c>
      <c r="Q159" s="226">
        <v>0.10373</v>
      </c>
      <c r="R159" s="226">
        <f>Q159*H159</f>
        <v>14.003550000000001</v>
      </c>
      <c r="S159" s="226">
        <v>0</v>
      </c>
      <c r="T159" s="227">
        <f>S159*H159</f>
        <v>0</v>
      </c>
      <c r="AR159" s="228" t="s">
        <v>133</v>
      </c>
      <c r="AT159" s="228" t="s">
        <v>128</v>
      </c>
      <c r="AU159" s="228" t="s">
        <v>89</v>
      </c>
      <c r="AY159" s="14" t="s">
        <v>125</v>
      </c>
      <c r="BE159" s="229">
        <f>IF(N159="základní",J159,0)</f>
        <v>0</v>
      </c>
      <c r="BF159" s="229">
        <f>IF(N159="snížená",J159,0)</f>
        <v>0</v>
      </c>
      <c r="BG159" s="229">
        <f>IF(N159="zákl. přenesená",J159,0)</f>
        <v>0</v>
      </c>
      <c r="BH159" s="229">
        <f>IF(N159="sníž. přenesená",J159,0)</f>
        <v>0</v>
      </c>
      <c r="BI159" s="229">
        <f>IF(N159="nulová",J159,0)</f>
        <v>0</v>
      </c>
      <c r="BJ159" s="14" t="s">
        <v>87</v>
      </c>
      <c r="BK159" s="229">
        <f>ROUND(I159*H159,2)</f>
        <v>0</v>
      </c>
      <c r="BL159" s="14" t="s">
        <v>133</v>
      </c>
      <c r="BM159" s="228" t="s">
        <v>236</v>
      </c>
    </row>
    <row r="160" s="1" customFormat="1" ht="24" customHeight="1">
      <c r="B160" s="35"/>
      <c r="C160" s="217" t="s">
        <v>237</v>
      </c>
      <c r="D160" s="217" t="s">
        <v>128</v>
      </c>
      <c r="E160" s="218" t="s">
        <v>238</v>
      </c>
      <c r="F160" s="219" t="s">
        <v>239</v>
      </c>
      <c r="G160" s="220" t="s">
        <v>131</v>
      </c>
      <c r="H160" s="221">
        <v>8</v>
      </c>
      <c r="I160" s="222"/>
      <c r="J160" s="223">
        <f>ROUND(I160*H160,2)</f>
        <v>0</v>
      </c>
      <c r="K160" s="219" t="s">
        <v>132</v>
      </c>
      <c r="L160" s="40"/>
      <c r="M160" s="224" t="s">
        <v>1</v>
      </c>
      <c r="N160" s="225" t="s">
        <v>44</v>
      </c>
      <c r="O160" s="83"/>
      <c r="P160" s="226">
        <f>O160*H160</f>
        <v>0</v>
      </c>
      <c r="Q160" s="226">
        <v>0.084250000000000005</v>
      </c>
      <c r="R160" s="226">
        <f>Q160*H160</f>
        <v>0.67400000000000004</v>
      </c>
      <c r="S160" s="226">
        <v>0</v>
      </c>
      <c r="T160" s="227">
        <f>S160*H160</f>
        <v>0</v>
      </c>
      <c r="AR160" s="228" t="s">
        <v>133</v>
      </c>
      <c r="AT160" s="228" t="s">
        <v>128</v>
      </c>
      <c r="AU160" s="228" t="s">
        <v>89</v>
      </c>
      <c r="AY160" s="14" t="s">
        <v>125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4" t="s">
        <v>87</v>
      </c>
      <c r="BK160" s="229">
        <f>ROUND(I160*H160,2)</f>
        <v>0</v>
      </c>
      <c r="BL160" s="14" t="s">
        <v>133</v>
      </c>
      <c r="BM160" s="228" t="s">
        <v>240</v>
      </c>
    </row>
    <row r="161" s="1" customFormat="1" ht="24" customHeight="1">
      <c r="B161" s="35"/>
      <c r="C161" s="242" t="s">
        <v>241</v>
      </c>
      <c r="D161" s="242" t="s">
        <v>207</v>
      </c>
      <c r="E161" s="243" t="s">
        <v>242</v>
      </c>
      <c r="F161" s="244" t="s">
        <v>243</v>
      </c>
      <c r="G161" s="245" t="s">
        <v>131</v>
      </c>
      <c r="H161" s="246">
        <v>1</v>
      </c>
      <c r="I161" s="247"/>
      <c r="J161" s="248">
        <f>ROUND(I161*H161,2)</f>
        <v>0</v>
      </c>
      <c r="K161" s="244" t="s">
        <v>132</v>
      </c>
      <c r="L161" s="249"/>
      <c r="M161" s="250" t="s">
        <v>1</v>
      </c>
      <c r="N161" s="251" t="s">
        <v>44</v>
      </c>
      <c r="O161" s="83"/>
      <c r="P161" s="226">
        <f>O161*H161</f>
        <v>0</v>
      </c>
      <c r="Q161" s="226">
        <v>0.13100000000000001</v>
      </c>
      <c r="R161" s="226">
        <f>Q161*H161</f>
        <v>0.13100000000000001</v>
      </c>
      <c r="S161" s="226">
        <v>0</v>
      </c>
      <c r="T161" s="227">
        <f>S161*H161</f>
        <v>0</v>
      </c>
      <c r="AR161" s="228" t="s">
        <v>211</v>
      </c>
      <c r="AT161" s="228" t="s">
        <v>207</v>
      </c>
      <c r="AU161" s="228" t="s">
        <v>89</v>
      </c>
      <c r="AY161" s="14" t="s">
        <v>125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4" t="s">
        <v>87</v>
      </c>
      <c r="BK161" s="229">
        <f>ROUND(I161*H161,2)</f>
        <v>0</v>
      </c>
      <c r="BL161" s="14" t="s">
        <v>133</v>
      </c>
      <c r="BM161" s="228" t="s">
        <v>244</v>
      </c>
    </row>
    <row r="162" s="1" customFormat="1" ht="16.5" customHeight="1">
      <c r="B162" s="35"/>
      <c r="C162" s="242" t="s">
        <v>245</v>
      </c>
      <c r="D162" s="242" t="s">
        <v>207</v>
      </c>
      <c r="E162" s="243" t="s">
        <v>246</v>
      </c>
      <c r="F162" s="244" t="s">
        <v>247</v>
      </c>
      <c r="G162" s="245" t="s">
        <v>131</v>
      </c>
      <c r="H162" s="246">
        <v>7</v>
      </c>
      <c r="I162" s="247"/>
      <c r="J162" s="248">
        <f>ROUND(I162*H162,2)</f>
        <v>0</v>
      </c>
      <c r="K162" s="244" t="s">
        <v>132</v>
      </c>
      <c r="L162" s="249"/>
      <c r="M162" s="250" t="s">
        <v>1</v>
      </c>
      <c r="N162" s="251" t="s">
        <v>44</v>
      </c>
      <c r="O162" s="83"/>
      <c r="P162" s="226">
        <f>O162*H162</f>
        <v>0</v>
      </c>
      <c r="Q162" s="226">
        <v>0.13100000000000001</v>
      </c>
      <c r="R162" s="226">
        <f>Q162*H162</f>
        <v>0.91700000000000004</v>
      </c>
      <c r="S162" s="226">
        <v>0</v>
      </c>
      <c r="T162" s="227">
        <f>S162*H162</f>
        <v>0</v>
      </c>
      <c r="AR162" s="228" t="s">
        <v>211</v>
      </c>
      <c r="AT162" s="228" t="s">
        <v>207</v>
      </c>
      <c r="AU162" s="228" t="s">
        <v>89</v>
      </c>
      <c r="AY162" s="14" t="s">
        <v>125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4" t="s">
        <v>87</v>
      </c>
      <c r="BK162" s="229">
        <f>ROUND(I162*H162,2)</f>
        <v>0</v>
      </c>
      <c r="BL162" s="14" t="s">
        <v>133</v>
      </c>
      <c r="BM162" s="228" t="s">
        <v>248</v>
      </c>
    </row>
    <row r="163" s="1" customFormat="1" ht="24" customHeight="1">
      <c r="B163" s="35"/>
      <c r="C163" s="217" t="s">
        <v>249</v>
      </c>
      <c r="D163" s="217" t="s">
        <v>128</v>
      </c>
      <c r="E163" s="218" t="s">
        <v>250</v>
      </c>
      <c r="F163" s="219" t="s">
        <v>251</v>
      </c>
      <c r="G163" s="220" t="s">
        <v>131</v>
      </c>
      <c r="H163" s="221">
        <v>92.5</v>
      </c>
      <c r="I163" s="222"/>
      <c r="J163" s="223">
        <f>ROUND(I163*H163,2)</f>
        <v>0</v>
      </c>
      <c r="K163" s="219" t="s">
        <v>132</v>
      </c>
      <c r="L163" s="40"/>
      <c r="M163" s="224" t="s">
        <v>1</v>
      </c>
      <c r="N163" s="225" t="s">
        <v>44</v>
      </c>
      <c r="O163" s="83"/>
      <c r="P163" s="226">
        <f>O163*H163</f>
        <v>0</v>
      </c>
      <c r="Q163" s="226">
        <v>0.10362</v>
      </c>
      <c r="R163" s="226">
        <f>Q163*H163</f>
        <v>9.5848500000000012</v>
      </c>
      <c r="S163" s="226">
        <v>0</v>
      </c>
      <c r="T163" s="227">
        <f>S163*H163</f>
        <v>0</v>
      </c>
      <c r="AR163" s="228" t="s">
        <v>133</v>
      </c>
      <c r="AT163" s="228" t="s">
        <v>128</v>
      </c>
      <c r="AU163" s="228" t="s">
        <v>89</v>
      </c>
      <c r="AY163" s="14" t="s">
        <v>125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4" t="s">
        <v>87</v>
      </c>
      <c r="BK163" s="229">
        <f>ROUND(I163*H163,2)</f>
        <v>0</v>
      </c>
      <c r="BL163" s="14" t="s">
        <v>133</v>
      </c>
      <c r="BM163" s="228" t="s">
        <v>252</v>
      </c>
    </row>
    <row r="164" s="1" customFormat="1" ht="16.5" customHeight="1">
      <c r="B164" s="35"/>
      <c r="C164" s="242" t="s">
        <v>253</v>
      </c>
      <c r="D164" s="242" t="s">
        <v>207</v>
      </c>
      <c r="E164" s="243" t="s">
        <v>254</v>
      </c>
      <c r="F164" s="244" t="s">
        <v>255</v>
      </c>
      <c r="G164" s="245" t="s">
        <v>131</v>
      </c>
      <c r="H164" s="246">
        <v>91</v>
      </c>
      <c r="I164" s="247"/>
      <c r="J164" s="248">
        <f>ROUND(I164*H164,2)</f>
        <v>0</v>
      </c>
      <c r="K164" s="244" t="s">
        <v>132</v>
      </c>
      <c r="L164" s="249"/>
      <c r="M164" s="250" t="s">
        <v>1</v>
      </c>
      <c r="N164" s="251" t="s">
        <v>44</v>
      </c>
      <c r="O164" s="83"/>
      <c r="P164" s="226">
        <f>O164*H164</f>
        <v>0</v>
      </c>
      <c r="Q164" s="226">
        <v>0.17599999999999999</v>
      </c>
      <c r="R164" s="226">
        <f>Q164*H164</f>
        <v>16.015999999999998</v>
      </c>
      <c r="S164" s="226">
        <v>0</v>
      </c>
      <c r="T164" s="227">
        <f>S164*H164</f>
        <v>0</v>
      </c>
      <c r="AR164" s="228" t="s">
        <v>211</v>
      </c>
      <c r="AT164" s="228" t="s">
        <v>207</v>
      </c>
      <c r="AU164" s="228" t="s">
        <v>89</v>
      </c>
      <c r="AY164" s="14" t="s">
        <v>125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4" t="s">
        <v>87</v>
      </c>
      <c r="BK164" s="229">
        <f>ROUND(I164*H164,2)</f>
        <v>0</v>
      </c>
      <c r="BL164" s="14" t="s">
        <v>133</v>
      </c>
      <c r="BM164" s="228" t="s">
        <v>256</v>
      </c>
    </row>
    <row r="165" s="1" customFormat="1" ht="16.5" customHeight="1">
      <c r="B165" s="35"/>
      <c r="C165" s="242" t="s">
        <v>257</v>
      </c>
      <c r="D165" s="242" t="s">
        <v>207</v>
      </c>
      <c r="E165" s="243" t="s">
        <v>258</v>
      </c>
      <c r="F165" s="244" t="s">
        <v>259</v>
      </c>
      <c r="G165" s="245" t="s">
        <v>131</v>
      </c>
      <c r="H165" s="246">
        <v>1.5</v>
      </c>
      <c r="I165" s="247"/>
      <c r="J165" s="248">
        <f>ROUND(I165*H165,2)</f>
        <v>0</v>
      </c>
      <c r="K165" s="244" t="s">
        <v>132</v>
      </c>
      <c r="L165" s="249"/>
      <c r="M165" s="250" t="s">
        <v>1</v>
      </c>
      <c r="N165" s="251" t="s">
        <v>44</v>
      </c>
      <c r="O165" s="83"/>
      <c r="P165" s="226">
        <f>O165*H165</f>
        <v>0</v>
      </c>
      <c r="Q165" s="226">
        <v>0.17599999999999999</v>
      </c>
      <c r="R165" s="226">
        <f>Q165*H165</f>
        <v>0.26400000000000001</v>
      </c>
      <c r="S165" s="226">
        <v>0</v>
      </c>
      <c r="T165" s="227">
        <f>S165*H165</f>
        <v>0</v>
      </c>
      <c r="AR165" s="228" t="s">
        <v>211</v>
      </c>
      <c r="AT165" s="228" t="s">
        <v>207</v>
      </c>
      <c r="AU165" s="228" t="s">
        <v>89</v>
      </c>
      <c r="AY165" s="14" t="s">
        <v>125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4" t="s">
        <v>87</v>
      </c>
      <c r="BK165" s="229">
        <f>ROUND(I165*H165,2)</f>
        <v>0</v>
      </c>
      <c r="BL165" s="14" t="s">
        <v>133</v>
      </c>
      <c r="BM165" s="228" t="s">
        <v>260</v>
      </c>
    </row>
    <row r="166" s="1" customFormat="1" ht="16.5" customHeight="1">
      <c r="B166" s="35"/>
      <c r="C166" s="217" t="s">
        <v>261</v>
      </c>
      <c r="D166" s="217" t="s">
        <v>128</v>
      </c>
      <c r="E166" s="218" t="s">
        <v>262</v>
      </c>
      <c r="F166" s="219" t="s">
        <v>263</v>
      </c>
      <c r="G166" s="220" t="s">
        <v>150</v>
      </c>
      <c r="H166" s="221">
        <v>52</v>
      </c>
      <c r="I166" s="222"/>
      <c r="J166" s="223">
        <f>ROUND(I166*H166,2)</f>
        <v>0</v>
      </c>
      <c r="K166" s="219" t="s">
        <v>132</v>
      </c>
      <c r="L166" s="40"/>
      <c r="M166" s="224" t="s">
        <v>1</v>
      </c>
      <c r="N166" s="225" t="s">
        <v>44</v>
      </c>
      <c r="O166" s="83"/>
      <c r="P166" s="226">
        <f>O166*H166</f>
        <v>0</v>
      </c>
      <c r="Q166" s="226">
        <v>0.0035999999999999999</v>
      </c>
      <c r="R166" s="226">
        <f>Q166*H166</f>
        <v>0.18720000000000001</v>
      </c>
      <c r="S166" s="226">
        <v>0</v>
      </c>
      <c r="T166" s="227">
        <f>S166*H166</f>
        <v>0</v>
      </c>
      <c r="AR166" s="228" t="s">
        <v>133</v>
      </c>
      <c r="AT166" s="228" t="s">
        <v>128</v>
      </c>
      <c r="AU166" s="228" t="s">
        <v>89</v>
      </c>
      <c r="AY166" s="14" t="s">
        <v>125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4" t="s">
        <v>87</v>
      </c>
      <c r="BK166" s="229">
        <f>ROUND(I166*H166,2)</f>
        <v>0</v>
      </c>
      <c r="BL166" s="14" t="s">
        <v>133</v>
      </c>
      <c r="BM166" s="228" t="s">
        <v>264</v>
      </c>
    </row>
    <row r="167" s="11" customFormat="1" ht="22.8" customHeight="1">
      <c r="B167" s="201"/>
      <c r="C167" s="202"/>
      <c r="D167" s="203" t="s">
        <v>78</v>
      </c>
      <c r="E167" s="215" t="s">
        <v>156</v>
      </c>
      <c r="F167" s="215" t="s">
        <v>265</v>
      </c>
      <c r="G167" s="202"/>
      <c r="H167" s="202"/>
      <c r="I167" s="205"/>
      <c r="J167" s="216">
        <f>BK167</f>
        <v>0</v>
      </c>
      <c r="K167" s="202"/>
      <c r="L167" s="207"/>
      <c r="M167" s="208"/>
      <c r="N167" s="209"/>
      <c r="O167" s="209"/>
      <c r="P167" s="210">
        <f>SUM(P168:P184)</f>
        <v>0</v>
      </c>
      <c r="Q167" s="209"/>
      <c r="R167" s="210">
        <f>SUM(R168:R184)</f>
        <v>32.417919999999995</v>
      </c>
      <c r="S167" s="209"/>
      <c r="T167" s="211">
        <f>SUM(T168:T184)</f>
        <v>0.086000000000000007</v>
      </c>
      <c r="AR167" s="212" t="s">
        <v>87</v>
      </c>
      <c r="AT167" s="213" t="s">
        <v>78</v>
      </c>
      <c r="AU167" s="213" t="s">
        <v>87</v>
      </c>
      <c r="AY167" s="212" t="s">
        <v>125</v>
      </c>
      <c r="BK167" s="214">
        <f>SUM(BK168:BK184)</f>
        <v>0</v>
      </c>
    </row>
    <row r="168" s="1" customFormat="1" ht="24" customHeight="1">
      <c r="B168" s="35"/>
      <c r="C168" s="217" t="s">
        <v>266</v>
      </c>
      <c r="D168" s="217" t="s">
        <v>128</v>
      </c>
      <c r="E168" s="218" t="s">
        <v>267</v>
      </c>
      <c r="F168" s="219" t="s">
        <v>268</v>
      </c>
      <c r="G168" s="220" t="s">
        <v>269</v>
      </c>
      <c r="H168" s="221">
        <v>4</v>
      </c>
      <c r="I168" s="222"/>
      <c r="J168" s="223">
        <f>ROUND(I168*H168,2)</f>
        <v>0</v>
      </c>
      <c r="K168" s="219" t="s">
        <v>132</v>
      </c>
      <c r="L168" s="40"/>
      <c r="M168" s="224" t="s">
        <v>1</v>
      </c>
      <c r="N168" s="225" t="s">
        <v>44</v>
      </c>
      <c r="O168" s="83"/>
      <c r="P168" s="226">
        <f>O168*H168</f>
        <v>0</v>
      </c>
      <c r="Q168" s="226">
        <v>0.00069999999999999999</v>
      </c>
      <c r="R168" s="226">
        <f>Q168*H168</f>
        <v>0.0028</v>
      </c>
      <c r="S168" s="226">
        <v>0</v>
      </c>
      <c r="T168" s="227">
        <f>S168*H168</f>
        <v>0</v>
      </c>
      <c r="AR168" s="228" t="s">
        <v>133</v>
      </c>
      <c r="AT168" s="228" t="s">
        <v>128</v>
      </c>
      <c r="AU168" s="228" t="s">
        <v>89</v>
      </c>
      <c r="AY168" s="14" t="s">
        <v>125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4" t="s">
        <v>87</v>
      </c>
      <c r="BK168" s="229">
        <f>ROUND(I168*H168,2)</f>
        <v>0</v>
      </c>
      <c r="BL168" s="14" t="s">
        <v>133</v>
      </c>
      <c r="BM168" s="228" t="s">
        <v>270</v>
      </c>
    </row>
    <row r="169" s="1" customFormat="1" ht="24" customHeight="1">
      <c r="B169" s="35"/>
      <c r="C169" s="242" t="s">
        <v>271</v>
      </c>
      <c r="D169" s="242" t="s">
        <v>207</v>
      </c>
      <c r="E169" s="243" t="s">
        <v>272</v>
      </c>
      <c r="F169" s="244" t="s">
        <v>273</v>
      </c>
      <c r="G169" s="245" t="s">
        <v>269</v>
      </c>
      <c r="H169" s="246">
        <v>1</v>
      </c>
      <c r="I169" s="247"/>
      <c r="J169" s="248">
        <f>ROUND(I169*H169,2)</f>
        <v>0</v>
      </c>
      <c r="K169" s="244" t="s">
        <v>132</v>
      </c>
      <c r="L169" s="249"/>
      <c r="M169" s="250" t="s">
        <v>1</v>
      </c>
      <c r="N169" s="251" t="s">
        <v>44</v>
      </c>
      <c r="O169" s="83"/>
      <c r="P169" s="226">
        <f>O169*H169</f>
        <v>0</v>
      </c>
      <c r="Q169" s="226">
        <v>0.0035000000000000001</v>
      </c>
      <c r="R169" s="226">
        <f>Q169*H169</f>
        <v>0.0035000000000000001</v>
      </c>
      <c r="S169" s="226">
        <v>0</v>
      </c>
      <c r="T169" s="227">
        <f>S169*H169</f>
        <v>0</v>
      </c>
      <c r="AR169" s="228" t="s">
        <v>211</v>
      </c>
      <c r="AT169" s="228" t="s">
        <v>207</v>
      </c>
      <c r="AU169" s="228" t="s">
        <v>89</v>
      </c>
      <c r="AY169" s="14" t="s">
        <v>125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4" t="s">
        <v>87</v>
      </c>
      <c r="BK169" s="229">
        <f>ROUND(I169*H169,2)</f>
        <v>0</v>
      </c>
      <c r="BL169" s="14" t="s">
        <v>133</v>
      </c>
      <c r="BM169" s="228" t="s">
        <v>274</v>
      </c>
    </row>
    <row r="170" s="1" customFormat="1" ht="24" customHeight="1">
      <c r="B170" s="35"/>
      <c r="C170" s="242" t="s">
        <v>275</v>
      </c>
      <c r="D170" s="242" t="s">
        <v>207</v>
      </c>
      <c r="E170" s="243" t="s">
        <v>276</v>
      </c>
      <c r="F170" s="244" t="s">
        <v>277</v>
      </c>
      <c r="G170" s="245" t="s">
        <v>269</v>
      </c>
      <c r="H170" s="246">
        <v>1</v>
      </c>
      <c r="I170" s="247"/>
      <c r="J170" s="248">
        <f>ROUND(I170*H170,2)</f>
        <v>0</v>
      </c>
      <c r="K170" s="244" t="s">
        <v>132</v>
      </c>
      <c r="L170" s="249"/>
      <c r="M170" s="250" t="s">
        <v>1</v>
      </c>
      <c r="N170" s="251" t="s">
        <v>44</v>
      </c>
      <c r="O170" s="83"/>
      <c r="P170" s="226">
        <f>O170*H170</f>
        <v>0</v>
      </c>
      <c r="Q170" s="226">
        <v>0.0025000000000000001</v>
      </c>
      <c r="R170" s="226">
        <f>Q170*H170</f>
        <v>0.0025000000000000001</v>
      </c>
      <c r="S170" s="226">
        <v>0</v>
      </c>
      <c r="T170" s="227">
        <f>S170*H170</f>
        <v>0</v>
      </c>
      <c r="AR170" s="228" t="s">
        <v>211</v>
      </c>
      <c r="AT170" s="228" t="s">
        <v>207</v>
      </c>
      <c r="AU170" s="228" t="s">
        <v>89</v>
      </c>
      <c r="AY170" s="14" t="s">
        <v>125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4" t="s">
        <v>87</v>
      </c>
      <c r="BK170" s="229">
        <f>ROUND(I170*H170,2)</f>
        <v>0</v>
      </c>
      <c r="BL170" s="14" t="s">
        <v>133</v>
      </c>
      <c r="BM170" s="228" t="s">
        <v>278</v>
      </c>
    </row>
    <row r="171" s="1" customFormat="1" ht="24" customHeight="1">
      <c r="B171" s="35"/>
      <c r="C171" s="217" t="s">
        <v>279</v>
      </c>
      <c r="D171" s="217" t="s">
        <v>128</v>
      </c>
      <c r="E171" s="218" t="s">
        <v>280</v>
      </c>
      <c r="F171" s="219" t="s">
        <v>281</v>
      </c>
      <c r="G171" s="220" t="s">
        <v>269</v>
      </c>
      <c r="H171" s="221">
        <v>1</v>
      </c>
      <c r="I171" s="222"/>
      <c r="J171" s="223">
        <f>ROUND(I171*H171,2)</f>
        <v>0</v>
      </c>
      <c r="K171" s="219" t="s">
        <v>132</v>
      </c>
      <c r="L171" s="40"/>
      <c r="M171" s="224" t="s">
        <v>1</v>
      </c>
      <c r="N171" s="225" t="s">
        <v>44</v>
      </c>
      <c r="O171" s="83"/>
      <c r="P171" s="226">
        <f>O171*H171</f>
        <v>0</v>
      </c>
      <c r="Q171" s="226">
        <v>0.10940999999999999</v>
      </c>
      <c r="R171" s="226">
        <f>Q171*H171</f>
        <v>0.10940999999999999</v>
      </c>
      <c r="S171" s="226">
        <v>0</v>
      </c>
      <c r="T171" s="227">
        <f>S171*H171</f>
        <v>0</v>
      </c>
      <c r="AR171" s="228" t="s">
        <v>133</v>
      </c>
      <c r="AT171" s="228" t="s">
        <v>128</v>
      </c>
      <c r="AU171" s="228" t="s">
        <v>89</v>
      </c>
      <c r="AY171" s="14" t="s">
        <v>125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4" t="s">
        <v>87</v>
      </c>
      <c r="BK171" s="229">
        <f>ROUND(I171*H171,2)</f>
        <v>0</v>
      </c>
      <c r="BL171" s="14" t="s">
        <v>133</v>
      </c>
      <c r="BM171" s="228" t="s">
        <v>282</v>
      </c>
    </row>
    <row r="172" s="1" customFormat="1" ht="24" customHeight="1">
      <c r="B172" s="35"/>
      <c r="C172" s="217" t="s">
        <v>283</v>
      </c>
      <c r="D172" s="217" t="s">
        <v>128</v>
      </c>
      <c r="E172" s="218" t="s">
        <v>284</v>
      </c>
      <c r="F172" s="219" t="s">
        <v>285</v>
      </c>
      <c r="G172" s="220" t="s">
        <v>269</v>
      </c>
      <c r="H172" s="221">
        <v>1</v>
      </c>
      <c r="I172" s="222"/>
      <c r="J172" s="223">
        <f>ROUND(I172*H172,2)</f>
        <v>0</v>
      </c>
      <c r="K172" s="219" t="s">
        <v>132</v>
      </c>
      <c r="L172" s="40"/>
      <c r="M172" s="224" t="s">
        <v>1</v>
      </c>
      <c r="N172" s="225" t="s">
        <v>44</v>
      </c>
      <c r="O172" s="83"/>
      <c r="P172" s="226">
        <f>O172*H172</f>
        <v>0</v>
      </c>
      <c r="Q172" s="226">
        <v>0.11241</v>
      </c>
      <c r="R172" s="226">
        <f>Q172*H172</f>
        <v>0.11241</v>
      </c>
      <c r="S172" s="226">
        <v>0</v>
      </c>
      <c r="T172" s="227">
        <f>S172*H172</f>
        <v>0</v>
      </c>
      <c r="AR172" s="228" t="s">
        <v>133</v>
      </c>
      <c r="AT172" s="228" t="s">
        <v>128</v>
      </c>
      <c r="AU172" s="228" t="s">
        <v>89</v>
      </c>
      <c r="AY172" s="14" t="s">
        <v>125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4" t="s">
        <v>87</v>
      </c>
      <c r="BK172" s="229">
        <f>ROUND(I172*H172,2)</f>
        <v>0</v>
      </c>
      <c r="BL172" s="14" t="s">
        <v>133</v>
      </c>
      <c r="BM172" s="228" t="s">
        <v>286</v>
      </c>
    </row>
    <row r="173" s="1" customFormat="1" ht="16.5" customHeight="1">
      <c r="B173" s="35"/>
      <c r="C173" s="242" t="s">
        <v>287</v>
      </c>
      <c r="D173" s="242" t="s">
        <v>207</v>
      </c>
      <c r="E173" s="243" t="s">
        <v>288</v>
      </c>
      <c r="F173" s="244" t="s">
        <v>289</v>
      </c>
      <c r="G173" s="245" t="s">
        <v>269</v>
      </c>
      <c r="H173" s="246">
        <v>1</v>
      </c>
      <c r="I173" s="247"/>
      <c r="J173" s="248">
        <f>ROUND(I173*H173,2)</f>
        <v>0</v>
      </c>
      <c r="K173" s="244" t="s">
        <v>132</v>
      </c>
      <c r="L173" s="249"/>
      <c r="M173" s="250" t="s">
        <v>1</v>
      </c>
      <c r="N173" s="251" t="s">
        <v>44</v>
      </c>
      <c r="O173" s="83"/>
      <c r="P173" s="226">
        <f>O173*H173</f>
        <v>0</v>
      </c>
      <c r="Q173" s="226">
        <v>0.0030000000000000001</v>
      </c>
      <c r="R173" s="226">
        <f>Q173*H173</f>
        <v>0.0030000000000000001</v>
      </c>
      <c r="S173" s="226">
        <v>0</v>
      </c>
      <c r="T173" s="227">
        <f>S173*H173</f>
        <v>0</v>
      </c>
      <c r="AR173" s="228" t="s">
        <v>211</v>
      </c>
      <c r="AT173" s="228" t="s">
        <v>207</v>
      </c>
      <c r="AU173" s="228" t="s">
        <v>89</v>
      </c>
      <c r="AY173" s="14" t="s">
        <v>125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4" t="s">
        <v>87</v>
      </c>
      <c r="BK173" s="229">
        <f>ROUND(I173*H173,2)</f>
        <v>0</v>
      </c>
      <c r="BL173" s="14" t="s">
        <v>133</v>
      </c>
      <c r="BM173" s="228" t="s">
        <v>290</v>
      </c>
    </row>
    <row r="174" s="1" customFormat="1" ht="16.5" customHeight="1">
      <c r="B174" s="35"/>
      <c r="C174" s="242" t="s">
        <v>291</v>
      </c>
      <c r="D174" s="242" t="s">
        <v>207</v>
      </c>
      <c r="E174" s="243" t="s">
        <v>292</v>
      </c>
      <c r="F174" s="244" t="s">
        <v>293</v>
      </c>
      <c r="G174" s="245" t="s">
        <v>269</v>
      </c>
      <c r="H174" s="246">
        <v>2</v>
      </c>
      <c r="I174" s="247"/>
      <c r="J174" s="248">
        <f>ROUND(I174*H174,2)</f>
        <v>0</v>
      </c>
      <c r="K174" s="244" t="s">
        <v>132</v>
      </c>
      <c r="L174" s="249"/>
      <c r="M174" s="250" t="s">
        <v>1</v>
      </c>
      <c r="N174" s="251" t="s">
        <v>44</v>
      </c>
      <c r="O174" s="83"/>
      <c r="P174" s="226">
        <f>O174*H174</f>
        <v>0</v>
      </c>
      <c r="Q174" s="226">
        <v>0.0061000000000000004</v>
      </c>
      <c r="R174" s="226">
        <f>Q174*H174</f>
        <v>0.012200000000000001</v>
      </c>
      <c r="S174" s="226">
        <v>0</v>
      </c>
      <c r="T174" s="227">
        <f>S174*H174</f>
        <v>0</v>
      </c>
      <c r="AR174" s="228" t="s">
        <v>211</v>
      </c>
      <c r="AT174" s="228" t="s">
        <v>207</v>
      </c>
      <c r="AU174" s="228" t="s">
        <v>89</v>
      </c>
      <c r="AY174" s="14" t="s">
        <v>125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4" t="s">
        <v>87</v>
      </c>
      <c r="BK174" s="229">
        <f>ROUND(I174*H174,2)</f>
        <v>0</v>
      </c>
      <c r="BL174" s="14" t="s">
        <v>133</v>
      </c>
      <c r="BM174" s="228" t="s">
        <v>294</v>
      </c>
    </row>
    <row r="175" s="1" customFormat="1" ht="16.5" customHeight="1">
      <c r="B175" s="35"/>
      <c r="C175" s="242" t="s">
        <v>295</v>
      </c>
      <c r="D175" s="242" t="s">
        <v>207</v>
      </c>
      <c r="E175" s="243" t="s">
        <v>296</v>
      </c>
      <c r="F175" s="244" t="s">
        <v>297</v>
      </c>
      <c r="G175" s="245" t="s">
        <v>269</v>
      </c>
      <c r="H175" s="246">
        <v>2</v>
      </c>
      <c r="I175" s="247"/>
      <c r="J175" s="248">
        <f>ROUND(I175*H175,2)</f>
        <v>0</v>
      </c>
      <c r="K175" s="244" t="s">
        <v>132</v>
      </c>
      <c r="L175" s="249"/>
      <c r="M175" s="250" t="s">
        <v>1</v>
      </c>
      <c r="N175" s="251" t="s">
        <v>44</v>
      </c>
      <c r="O175" s="83"/>
      <c r="P175" s="226">
        <f>O175*H175</f>
        <v>0</v>
      </c>
      <c r="Q175" s="226">
        <v>0.00010000000000000001</v>
      </c>
      <c r="R175" s="226">
        <f>Q175*H175</f>
        <v>0.00020000000000000001</v>
      </c>
      <c r="S175" s="226">
        <v>0</v>
      </c>
      <c r="T175" s="227">
        <f>S175*H175</f>
        <v>0</v>
      </c>
      <c r="AR175" s="228" t="s">
        <v>211</v>
      </c>
      <c r="AT175" s="228" t="s">
        <v>207</v>
      </c>
      <c r="AU175" s="228" t="s">
        <v>89</v>
      </c>
      <c r="AY175" s="14" t="s">
        <v>125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4" t="s">
        <v>87</v>
      </c>
      <c r="BK175" s="229">
        <f>ROUND(I175*H175,2)</f>
        <v>0</v>
      </c>
      <c r="BL175" s="14" t="s">
        <v>133</v>
      </c>
      <c r="BM175" s="228" t="s">
        <v>298</v>
      </c>
    </row>
    <row r="176" s="1" customFormat="1" ht="24" customHeight="1">
      <c r="B176" s="35"/>
      <c r="C176" s="217" t="s">
        <v>299</v>
      </c>
      <c r="D176" s="217" t="s">
        <v>128</v>
      </c>
      <c r="E176" s="218" t="s">
        <v>300</v>
      </c>
      <c r="F176" s="219" t="s">
        <v>301</v>
      </c>
      <c r="G176" s="220" t="s">
        <v>150</v>
      </c>
      <c r="H176" s="221">
        <v>54</v>
      </c>
      <c r="I176" s="222"/>
      <c r="J176" s="223">
        <f>ROUND(I176*H176,2)</f>
        <v>0</v>
      </c>
      <c r="K176" s="219" t="s">
        <v>132</v>
      </c>
      <c r="L176" s="40"/>
      <c r="M176" s="224" t="s">
        <v>1</v>
      </c>
      <c r="N176" s="225" t="s">
        <v>44</v>
      </c>
      <c r="O176" s="83"/>
      <c r="P176" s="226">
        <f>O176*H176</f>
        <v>0</v>
      </c>
      <c r="Q176" s="226">
        <v>0.15540000000000001</v>
      </c>
      <c r="R176" s="226">
        <f>Q176*H176</f>
        <v>8.3916000000000004</v>
      </c>
      <c r="S176" s="226">
        <v>0</v>
      </c>
      <c r="T176" s="227">
        <f>S176*H176</f>
        <v>0</v>
      </c>
      <c r="AR176" s="228" t="s">
        <v>133</v>
      </c>
      <c r="AT176" s="228" t="s">
        <v>128</v>
      </c>
      <c r="AU176" s="228" t="s">
        <v>89</v>
      </c>
      <c r="AY176" s="14" t="s">
        <v>125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4" t="s">
        <v>87</v>
      </c>
      <c r="BK176" s="229">
        <f>ROUND(I176*H176,2)</f>
        <v>0</v>
      </c>
      <c r="BL176" s="14" t="s">
        <v>133</v>
      </c>
      <c r="BM176" s="228" t="s">
        <v>302</v>
      </c>
    </row>
    <row r="177" s="1" customFormat="1" ht="16.5" customHeight="1">
      <c r="B177" s="35"/>
      <c r="C177" s="242" t="s">
        <v>303</v>
      </c>
      <c r="D177" s="242" t="s">
        <v>207</v>
      </c>
      <c r="E177" s="243" t="s">
        <v>304</v>
      </c>
      <c r="F177" s="244" t="s">
        <v>305</v>
      </c>
      <c r="G177" s="245" t="s">
        <v>150</v>
      </c>
      <c r="H177" s="246">
        <v>4</v>
      </c>
      <c r="I177" s="247"/>
      <c r="J177" s="248">
        <f>ROUND(I177*H177,2)</f>
        <v>0</v>
      </c>
      <c r="K177" s="244" t="s">
        <v>132</v>
      </c>
      <c r="L177" s="249"/>
      <c r="M177" s="250" t="s">
        <v>1</v>
      </c>
      <c r="N177" s="251" t="s">
        <v>44</v>
      </c>
      <c r="O177" s="83"/>
      <c r="P177" s="226">
        <f>O177*H177</f>
        <v>0</v>
      </c>
      <c r="Q177" s="226">
        <v>0.078200000000000006</v>
      </c>
      <c r="R177" s="226">
        <f>Q177*H177</f>
        <v>0.31280000000000002</v>
      </c>
      <c r="S177" s="226">
        <v>0</v>
      </c>
      <c r="T177" s="227">
        <f>S177*H177</f>
        <v>0</v>
      </c>
      <c r="AR177" s="228" t="s">
        <v>211</v>
      </c>
      <c r="AT177" s="228" t="s">
        <v>207</v>
      </c>
      <c r="AU177" s="228" t="s">
        <v>89</v>
      </c>
      <c r="AY177" s="14" t="s">
        <v>125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4" t="s">
        <v>87</v>
      </c>
      <c r="BK177" s="229">
        <f>ROUND(I177*H177,2)</f>
        <v>0</v>
      </c>
      <c r="BL177" s="14" t="s">
        <v>133</v>
      </c>
      <c r="BM177" s="228" t="s">
        <v>306</v>
      </c>
    </row>
    <row r="178" s="1" customFormat="1" ht="16.5" customHeight="1">
      <c r="B178" s="35"/>
      <c r="C178" s="242" t="s">
        <v>307</v>
      </c>
      <c r="D178" s="242" t="s">
        <v>207</v>
      </c>
      <c r="E178" s="243" t="s">
        <v>308</v>
      </c>
      <c r="F178" s="244" t="s">
        <v>309</v>
      </c>
      <c r="G178" s="245" t="s">
        <v>150</v>
      </c>
      <c r="H178" s="246">
        <v>50</v>
      </c>
      <c r="I178" s="247"/>
      <c r="J178" s="248">
        <f>ROUND(I178*H178,2)</f>
        <v>0</v>
      </c>
      <c r="K178" s="244" t="s">
        <v>132</v>
      </c>
      <c r="L178" s="249"/>
      <c r="M178" s="250" t="s">
        <v>1</v>
      </c>
      <c r="N178" s="251" t="s">
        <v>44</v>
      </c>
      <c r="O178" s="83"/>
      <c r="P178" s="226">
        <f>O178*H178</f>
        <v>0</v>
      </c>
      <c r="Q178" s="226">
        <v>0.081000000000000003</v>
      </c>
      <c r="R178" s="226">
        <f>Q178*H178</f>
        <v>4.0499999999999998</v>
      </c>
      <c r="S178" s="226">
        <v>0</v>
      </c>
      <c r="T178" s="227">
        <f>S178*H178</f>
        <v>0</v>
      </c>
      <c r="AR178" s="228" t="s">
        <v>211</v>
      </c>
      <c r="AT178" s="228" t="s">
        <v>207</v>
      </c>
      <c r="AU178" s="228" t="s">
        <v>89</v>
      </c>
      <c r="AY178" s="14" t="s">
        <v>125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4" t="s">
        <v>87</v>
      </c>
      <c r="BK178" s="229">
        <f>ROUND(I178*H178,2)</f>
        <v>0</v>
      </c>
      <c r="BL178" s="14" t="s">
        <v>133</v>
      </c>
      <c r="BM178" s="228" t="s">
        <v>310</v>
      </c>
    </row>
    <row r="179" s="1" customFormat="1" ht="24" customHeight="1">
      <c r="B179" s="35"/>
      <c r="C179" s="217" t="s">
        <v>311</v>
      </c>
      <c r="D179" s="217" t="s">
        <v>128</v>
      </c>
      <c r="E179" s="218" t="s">
        <v>312</v>
      </c>
      <c r="F179" s="219" t="s">
        <v>313</v>
      </c>
      <c r="G179" s="220" t="s">
        <v>150</v>
      </c>
      <c r="H179" s="221">
        <v>111</v>
      </c>
      <c r="I179" s="222"/>
      <c r="J179" s="223">
        <f>ROUND(I179*H179,2)</f>
        <v>0</v>
      </c>
      <c r="K179" s="219" t="s">
        <v>132</v>
      </c>
      <c r="L179" s="40"/>
      <c r="M179" s="224" t="s">
        <v>1</v>
      </c>
      <c r="N179" s="225" t="s">
        <v>44</v>
      </c>
      <c r="O179" s="83"/>
      <c r="P179" s="226">
        <f>O179*H179</f>
        <v>0</v>
      </c>
      <c r="Q179" s="226">
        <v>0.1295</v>
      </c>
      <c r="R179" s="226">
        <f>Q179*H179</f>
        <v>14.374500000000001</v>
      </c>
      <c r="S179" s="226">
        <v>0</v>
      </c>
      <c r="T179" s="227">
        <f>S179*H179</f>
        <v>0</v>
      </c>
      <c r="AR179" s="228" t="s">
        <v>133</v>
      </c>
      <c r="AT179" s="228" t="s">
        <v>128</v>
      </c>
      <c r="AU179" s="228" t="s">
        <v>89</v>
      </c>
      <c r="AY179" s="14" t="s">
        <v>125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4" t="s">
        <v>87</v>
      </c>
      <c r="BK179" s="229">
        <f>ROUND(I179*H179,2)</f>
        <v>0</v>
      </c>
      <c r="BL179" s="14" t="s">
        <v>133</v>
      </c>
      <c r="BM179" s="228" t="s">
        <v>314</v>
      </c>
    </row>
    <row r="180" s="1" customFormat="1" ht="16.5" customHeight="1">
      <c r="B180" s="35"/>
      <c r="C180" s="242" t="s">
        <v>315</v>
      </c>
      <c r="D180" s="242" t="s">
        <v>207</v>
      </c>
      <c r="E180" s="243" t="s">
        <v>316</v>
      </c>
      <c r="F180" s="244" t="s">
        <v>317</v>
      </c>
      <c r="G180" s="245" t="s">
        <v>150</v>
      </c>
      <c r="H180" s="246">
        <v>95</v>
      </c>
      <c r="I180" s="247"/>
      <c r="J180" s="248">
        <f>ROUND(I180*H180,2)</f>
        <v>0</v>
      </c>
      <c r="K180" s="244" t="s">
        <v>132</v>
      </c>
      <c r="L180" s="249"/>
      <c r="M180" s="250" t="s">
        <v>1</v>
      </c>
      <c r="N180" s="251" t="s">
        <v>44</v>
      </c>
      <c r="O180" s="83"/>
      <c r="P180" s="226">
        <f>O180*H180</f>
        <v>0</v>
      </c>
      <c r="Q180" s="226">
        <v>0.044999999999999998</v>
      </c>
      <c r="R180" s="226">
        <f>Q180*H180</f>
        <v>4.2749999999999995</v>
      </c>
      <c r="S180" s="226">
        <v>0</v>
      </c>
      <c r="T180" s="227">
        <f>S180*H180</f>
        <v>0</v>
      </c>
      <c r="AR180" s="228" t="s">
        <v>211</v>
      </c>
      <c r="AT180" s="228" t="s">
        <v>207</v>
      </c>
      <c r="AU180" s="228" t="s">
        <v>89</v>
      </c>
      <c r="AY180" s="14" t="s">
        <v>125</v>
      </c>
      <c r="BE180" s="229">
        <f>IF(N180="základní",J180,0)</f>
        <v>0</v>
      </c>
      <c r="BF180" s="229">
        <f>IF(N180="snížená",J180,0)</f>
        <v>0</v>
      </c>
      <c r="BG180" s="229">
        <f>IF(N180="zákl. přenesená",J180,0)</f>
        <v>0</v>
      </c>
      <c r="BH180" s="229">
        <f>IF(N180="sníž. přenesená",J180,0)</f>
        <v>0</v>
      </c>
      <c r="BI180" s="229">
        <f>IF(N180="nulová",J180,0)</f>
        <v>0</v>
      </c>
      <c r="BJ180" s="14" t="s">
        <v>87</v>
      </c>
      <c r="BK180" s="229">
        <f>ROUND(I180*H180,2)</f>
        <v>0</v>
      </c>
      <c r="BL180" s="14" t="s">
        <v>133</v>
      </c>
      <c r="BM180" s="228" t="s">
        <v>318</v>
      </c>
    </row>
    <row r="181" s="1" customFormat="1" ht="16.5" customHeight="1">
      <c r="B181" s="35"/>
      <c r="C181" s="242" t="s">
        <v>319</v>
      </c>
      <c r="D181" s="242" t="s">
        <v>207</v>
      </c>
      <c r="E181" s="243" t="s">
        <v>320</v>
      </c>
      <c r="F181" s="244" t="s">
        <v>321</v>
      </c>
      <c r="G181" s="245" t="s">
        <v>150</v>
      </c>
      <c r="H181" s="246">
        <v>16</v>
      </c>
      <c r="I181" s="247"/>
      <c r="J181" s="248">
        <f>ROUND(I181*H181,2)</f>
        <v>0</v>
      </c>
      <c r="K181" s="244" t="s">
        <v>132</v>
      </c>
      <c r="L181" s="249"/>
      <c r="M181" s="250" t="s">
        <v>1</v>
      </c>
      <c r="N181" s="251" t="s">
        <v>44</v>
      </c>
      <c r="O181" s="83"/>
      <c r="P181" s="226">
        <f>O181*H181</f>
        <v>0</v>
      </c>
      <c r="Q181" s="226">
        <v>0.048000000000000001</v>
      </c>
      <c r="R181" s="226">
        <f>Q181*H181</f>
        <v>0.76800000000000002</v>
      </c>
      <c r="S181" s="226">
        <v>0</v>
      </c>
      <c r="T181" s="227">
        <f>S181*H181</f>
        <v>0</v>
      </c>
      <c r="AR181" s="228" t="s">
        <v>211</v>
      </c>
      <c r="AT181" s="228" t="s">
        <v>207</v>
      </c>
      <c r="AU181" s="228" t="s">
        <v>89</v>
      </c>
      <c r="AY181" s="14" t="s">
        <v>125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4" t="s">
        <v>87</v>
      </c>
      <c r="BK181" s="229">
        <f>ROUND(I181*H181,2)</f>
        <v>0</v>
      </c>
      <c r="BL181" s="14" t="s">
        <v>133</v>
      </c>
      <c r="BM181" s="228" t="s">
        <v>322</v>
      </c>
    </row>
    <row r="182" s="1" customFormat="1" ht="16.5" customHeight="1">
      <c r="B182" s="35"/>
      <c r="C182" s="217" t="s">
        <v>323</v>
      </c>
      <c r="D182" s="217" t="s">
        <v>128</v>
      </c>
      <c r="E182" s="218" t="s">
        <v>324</v>
      </c>
      <c r="F182" s="219" t="s">
        <v>325</v>
      </c>
      <c r="G182" s="220" t="s">
        <v>150</v>
      </c>
      <c r="H182" s="221">
        <v>65</v>
      </c>
      <c r="I182" s="222"/>
      <c r="J182" s="223">
        <f>ROUND(I182*H182,2)</f>
        <v>0</v>
      </c>
      <c r="K182" s="219" t="s">
        <v>132</v>
      </c>
      <c r="L182" s="40"/>
      <c r="M182" s="224" t="s">
        <v>1</v>
      </c>
      <c r="N182" s="225" t="s">
        <v>44</v>
      </c>
      <c r="O182" s="83"/>
      <c r="P182" s="226">
        <f>O182*H182</f>
        <v>0</v>
      </c>
      <c r="Q182" s="226">
        <v>0</v>
      </c>
      <c r="R182" s="226">
        <f>Q182*H182</f>
        <v>0</v>
      </c>
      <c r="S182" s="226">
        <v>0</v>
      </c>
      <c r="T182" s="227">
        <f>S182*H182</f>
        <v>0</v>
      </c>
      <c r="AR182" s="228" t="s">
        <v>133</v>
      </c>
      <c r="AT182" s="228" t="s">
        <v>128</v>
      </c>
      <c r="AU182" s="228" t="s">
        <v>89</v>
      </c>
      <c r="AY182" s="14" t="s">
        <v>125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4" t="s">
        <v>87</v>
      </c>
      <c r="BK182" s="229">
        <f>ROUND(I182*H182,2)</f>
        <v>0</v>
      </c>
      <c r="BL182" s="14" t="s">
        <v>133</v>
      </c>
      <c r="BM182" s="228" t="s">
        <v>326</v>
      </c>
    </row>
    <row r="183" s="1" customFormat="1" ht="24" customHeight="1">
      <c r="B183" s="35"/>
      <c r="C183" s="217" t="s">
        <v>327</v>
      </c>
      <c r="D183" s="217" t="s">
        <v>128</v>
      </c>
      <c r="E183" s="218" t="s">
        <v>328</v>
      </c>
      <c r="F183" s="219" t="s">
        <v>329</v>
      </c>
      <c r="G183" s="220" t="s">
        <v>269</v>
      </c>
      <c r="H183" s="221">
        <v>1</v>
      </c>
      <c r="I183" s="222"/>
      <c r="J183" s="223">
        <f>ROUND(I183*H183,2)</f>
        <v>0</v>
      </c>
      <c r="K183" s="219" t="s">
        <v>132</v>
      </c>
      <c r="L183" s="40"/>
      <c r="M183" s="224" t="s">
        <v>1</v>
      </c>
      <c r="N183" s="225" t="s">
        <v>44</v>
      </c>
      <c r="O183" s="83"/>
      <c r="P183" s="226">
        <f>O183*H183</f>
        <v>0</v>
      </c>
      <c r="Q183" s="226">
        <v>0</v>
      </c>
      <c r="R183" s="226">
        <f>Q183*H183</f>
        <v>0</v>
      </c>
      <c r="S183" s="226">
        <v>0.082000000000000003</v>
      </c>
      <c r="T183" s="227">
        <f>S183*H183</f>
        <v>0.082000000000000003</v>
      </c>
      <c r="AR183" s="228" t="s">
        <v>133</v>
      </c>
      <c r="AT183" s="228" t="s">
        <v>128</v>
      </c>
      <c r="AU183" s="228" t="s">
        <v>89</v>
      </c>
      <c r="AY183" s="14" t="s">
        <v>125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4" t="s">
        <v>87</v>
      </c>
      <c r="BK183" s="229">
        <f>ROUND(I183*H183,2)</f>
        <v>0</v>
      </c>
      <c r="BL183" s="14" t="s">
        <v>133</v>
      </c>
      <c r="BM183" s="228" t="s">
        <v>330</v>
      </c>
    </row>
    <row r="184" s="1" customFormat="1" ht="24" customHeight="1">
      <c r="B184" s="35"/>
      <c r="C184" s="217" t="s">
        <v>331</v>
      </c>
      <c r="D184" s="217" t="s">
        <v>128</v>
      </c>
      <c r="E184" s="218" t="s">
        <v>332</v>
      </c>
      <c r="F184" s="219" t="s">
        <v>333</v>
      </c>
      <c r="G184" s="220" t="s">
        <v>269</v>
      </c>
      <c r="H184" s="221">
        <v>1</v>
      </c>
      <c r="I184" s="222"/>
      <c r="J184" s="223">
        <f>ROUND(I184*H184,2)</f>
        <v>0</v>
      </c>
      <c r="K184" s="219" t="s">
        <v>132</v>
      </c>
      <c r="L184" s="40"/>
      <c r="M184" s="224" t="s">
        <v>1</v>
      </c>
      <c r="N184" s="225" t="s">
        <v>44</v>
      </c>
      <c r="O184" s="83"/>
      <c r="P184" s="226">
        <f>O184*H184</f>
        <v>0</v>
      </c>
      <c r="Q184" s="226">
        <v>0</v>
      </c>
      <c r="R184" s="226">
        <f>Q184*H184</f>
        <v>0</v>
      </c>
      <c r="S184" s="226">
        <v>0.0040000000000000001</v>
      </c>
      <c r="T184" s="227">
        <f>S184*H184</f>
        <v>0.0040000000000000001</v>
      </c>
      <c r="AR184" s="228" t="s">
        <v>133</v>
      </c>
      <c r="AT184" s="228" t="s">
        <v>128</v>
      </c>
      <c r="AU184" s="228" t="s">
        <v>89</v>
      </c>
      <c r="AY184" s="14" t="s">
        <v>125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4" t="s">
        <v>87</v>
      </c>
      <c r="BK184" s="229">
        <f>ROUND(I184*H184,2)</f>
        <v>0</v>
      </c>
      <c r="BL184" s="14" t="s">
        <v>133</v>
      </c>
      <c r="BM184" s="228" t="s">
        <v>334</v>
      </c>
    </row>
    <row r="185" s="11" customFormat="1" ht="22.8" customHeight="1">
      <c r="B185" s="201"/>
      <c r="C185" s="202"/>
      <c r="D185" s="203" t="s">
        <v>78</v>
      </c>
      <c r="E185" s="215" t="s">
        <v>335</v>
      </c>
      <c r="F185" s="215" t="s">
        <v>336</v>
      </c>
      <c r="G185" s="202"/>
      <c r="H185" s="202"/>
      <c r="I185" s="205"/>
      <c r="J185" s="216">
        <f>BK185</f>
        <v>0</v>
      </c>
      <c r="K185" s="202"/>
      <c r="L185" s="207"/>
      <c r="M185" s="208"/>
      <c r="N185" s="209"/>
      <c r="O185" s="209"/>
      <c r="P185" s="210">
        <f>SUM(P186:P198)</f>
        <v>0</v>
      </c>
      <c r="Q185" s="209"/>
      <c r="R185" s="210">
        <f>SUM(R186:R198)</f>
        <v>0</v>
      </c>
      <c r="S185" s="209"/>
      <c r="T185" s="211">
        <f>SUM(T186:T198)</f>
        <v>0</v>
      </c>
      <c r="AR185" s="212" t="s">
        <v>87</v>
      </c>
      <c r="AT185" s="213" t="s">
        <v>78</v>
      </c>
      <c r="AU185" s="213" t="s">
        <v>87</v>
      </c>
      <c r="AY185" s="212" t="s">
        <v>125</v>
      </c>
      <c r="BK185" s="214">
        <f>SUM(BK186:BK198)</f>
        <v>0</v>
      </c>
    </row>
    <row r="186" s="1" customFormat="1" ht="16.5" customHeight="1">
      <c r="B186" s="35"/>
      <c r="C186" s="217" t="s">
        <v>337</v>
      </c>
      <c r="D186" s="217" t="s">
        <v>128</v>
      </c>
      <c r="E186" s="218" t="s">
        <v>338</v>
      </c>
      <c r="F186" s="219" t="s">
        <v>339</v>
      </c>
      <c r="G186" s="220" t="s">
        <v>194</v>
      </c>
      <c r="H186" s="221">
        <v>60.969999999999999</v>
      </c>
      <c r="I186" s="222"/>
      <c r="J186" s="223">
        <f>ROUND(I186*H186,2)</f>
        <v>0</v>
      </c>
      <c r="K186" s="219" t="s">
        <v>132</v>
      </c>
      <c r="L186" s="40"/>
      <c r="M186" s="224" t="s">
        <v>1</v>
      </c>
      <c r="N186" s="225" t="s">
        <v>44</v>
      </c>
      <c r="O186" s="83"/>
      <c r="P186" s="226">
        <f>O186*H186</f>
        <v>0</v>
      </c>
      <c r="Q186" s="226">
        <v>0</v>
      </c>
      <c r="R186" s="226">
        <f>Q186*H186</f>
        <v>0</v>
      </c>
      <c r="S186" s="226">
        <v>0</v>
      </c>
      <c r="T186" s="227">
        <f>S186*H186</f>
        <v>0</v>
      </c>
      <c r="AR186" s="228" t="s">
        <v>133</v>
      </c>
      <c r="AT186" s="228" t="s">
        <v>128</v>
      </c>
      <c r="AU186" s="228" t="s">
        <v>89</v>
      </c>
      <c r="AY186" s="14" t="s">
        <v>125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4" t="s">
        <v>87</v>
      </c>
      <c r="BK186" s="229">
        <f>ROUND(I186*H186,2)</f>
        <v>0</v>
      </c>
      <c r="BL186" s="14" t="s">
        <v>133</v>
      </c>
      <c r="BM186" s="228" t="s">
        <v>340</v>
      </c>
    </row>
    <row r="187" s="12" customFormat="1">
      <c r="B187" s="230"/>
      <c r="C187" s="231"/>
      <c r="D187" s="232" t="s">
        <v>177</v>
      </c>
      <c r="E187" s="233" t="s">
        <v>1</v>
      </c>
      <c r="F187" s="234" t="s">
        <v>341</v>
      </c>
      <c r="G187" s="231"/>
      <c r="H187" s="235">
        <v>60.969999999999999</v>
      </c>
      <c r="I187" s="236"/>
      <c r="J187" s="231"/>
      <c r="K187" s="231"/>
      <c r="L187" s="237"/>
      <c r="M187" s="238"/>
      <c r="N187" s="239"/>
      <c r="O187" s="239"/>
      <c r="P187" s="239"/>
      <c r="Q187" s="239"/>
      <c r="R187" s="239"/>
      <c r="S187" s="239"/>
      <c r="T187" s="240"/>
      <c r="AT187" s="241" t="s">
        <v>177</v>
      </c>
      <c r="AU187" s="241" t="s">
        <v>89</v>
      </c>
      <c r="AV187" s="12" t="s">
        <v>89</v>
      </c>
      <c r="AW187" s="12" t="s">
        <v>36</v>
      </c>
      <c r="AX187" s="12" t="s">
        <v>87</v>
      </c>
      <c r="AY187" s="241" t="s">
        <v>125</v>
      </c>
    </row>
    <row r="188" s="1" customFormat="1" ht="24" customHeight="1">
      <c r="B188" s="35"/>
      <c r="C188" s="217" t="s">
        <v>342</v>
      </c>
      <c r="D188" s="217" t="s">
        <v>128</v>
      </c>
      <c r="E188" s="218" t="s">
        <v>343</v>
      </c>
      <c r="F188" s="219" t="s">
        <v>344</v>
      </c>
      <c r="G188" s="220" t="s">
        <v>194</v>
      </c>
      <c r="H188" s="221">
        <v>548.73000000000002</v>
      </c>
      <c r="I188" s="222"/>
      <c r="J188" s="223">
        <f>ROUND(I188*H188,2)</f>
        <v>0</v>
      </c>
      <c r="K188" s="219" t="s">
        <v>132</v>
      </c>
      <c r="L188" s="40"/>
      <c r="M188" s="224" t="s">
        <v>1</v>
      </c>
      <c r="N188" s="225" t="s">
        <v>44</v>
      </c>
      <c r="O188" s="83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AR188" s="228" t="s">
        <v>133</v>
      </c>
      <c r="AT188" s="228" t="s">
        <v>128</v>
      </c>
      <c r="AU188" s="228" t="s">
        <v>89</v>
      </c>
      <c r="AY188" s="14" t="s">
        <v>125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4" t="s">
        <v>87</v>
      </c>
      <c r="BK188" s="229">
        <f>ROUND(I188*H188,2)</f>
        <v>0</v>
      </c>
      <c r="BL188" s="14" t="s">
        <v>133</v>
      </c>
      <c r="BM188" s="228" t="s">
        <v>345</v>
      </c>
    </row>
    <row r="189" s="12" customFormat="1">
      <c r="B189" s="230"/>
      <c r="C189" s="231"/>
      <c r="D189" s="232" t="s">
        <v>177</v>
      </c>
      <c r="E189" s="233" t="s">
        <v>1</v>
      </c>
      <c r="F189" s="234" t="s">
        <v>346</v>
      </c>
      <c r="G189" s="231"/>
      <c r="H189" s="235">
        <v>548.73000000000002</v>
      </c>
      <c r="I189" s="236"/>
      <c r="J189" s="231"/>
      <c r="K189" s="231"/>
      <c r="L189" s="237"/>
      <c r="M189" s="238"/>
      <c r="N189" s="239"/>
      <c r="O189" s="239"/>
      <c r="P189" s="239"/>
      <c r="Q189" s="239"/>
      <c r="R189" s="239"/>
      <c r="S189" s="239"/>
      <c r="T189" s="240"/>
      <c r="AT189" s="241" t="s">
        <v>177</v>
      </c>
      <c r="AU189" s="241" t="s">
        <v>89</v>
      </c>
      <c r="AV189" s="12" t="s">
        <v>89</v>
      </c>
      <c r="AW189" s="12" t="s">
        <v>36</v>
      </c>
      <c r="AX189" s="12" t="s">
        <v>87</v>
      </c>
      <c r="AY189" s="241" t="s">
        <v>125</v>
      </c>
    </row>
    <row r="190" s="1" customFormat="1" ht="16.5" customHeight="1">
      <c r="B190" s="35"/>
      <c r="C190" s="217" t="s">
        <v>347</v>
      </c>
      <c r="D190" s="217" t="s">
        <v>128</v>
      </c>
      <c r="E190" s="218" t="s">
        <v>348</v>
      </c>
      <c r="F190" s="219" t="s">
        <v>349</v>
      </c>
      <c r="G190" s="220" t="s">
        <v>194</v>
      </c>
      <c r="H190" s="221">
        <v>12.44</v>
      </c>
      <c r="I190" s="222"/>
      <c r="J190" s="223">
        <f>ROUND(I190*H190,2)</f>
        <v>0</v>
      </c>
      <c r="K190" s="219" t="s">
        <v>132</v>
      </c>
      <c r="L190" s="40"/>
      <c r="M190" s="224" t="s">
        <v>1</v>
      </c>
      <c r="N190" s="225" t="s">
        <v>44</v>
      </c>
      <c r="O190" s="83"/>
      <c r="P190" s="226">
        <f>O190*H190</f>
        <v>0</v>
      </c>
      <c r="Q190" s="226">
        <v>0</v>
      </c>
      <c r="R190" s="226">
        <f>Q190*H190</f>
        <v>0</v>
      </c>
      <c r="S190" s="226">
        <v>0</v>
      </c>
      <c r="T190" s="227">
        <f>S190*H190</f>
        <v>0</v>
      </c>
      <c r="AR190" s="228" t="s">
        <v>133</v>
      </c>
      <c r="AT190" s="228" t="s">
        <v>128</v>
      </c>
      <c r="AU190" s="228" t="s">
        <v>89</v>
      </c>
      <c r="AY190" s="14" t="s">
        <v>125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4" t="s">
        <v>87</v>
      </c>
      <c r="BK190" s="229">
        <f>ROUND(I190*H190,2)</f>
        <v>0</v>
      </c>
      <c r="BL190" s="14" t="s">
        <v>133</v>
      </c>
      <c r="BM190" s="228" t="s">
        <v>350</v>
      </c>
    </row>
    <row r="191" s="12" customFormat="1">
      <c r="B191" s="230"/>
      <c r="C191" s="231"/>
      <c r="D191" s="232" t="s">
        <v>177</v>
      </c>
      <c r="E191" s="233" t="s">
        <v>1</v>
      </c>
      <c r="F191" s="234" t="s">
        <v>351</v>
      </c>
      <c r="G191" s="231"/>
      <c r="H191" s="235">
        <v>12.44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177</v>
      </c>
      <c r="AU191" s="241" t="s">
        <v>89</v>
      </c>
      <c r="AV191" s="12" t="s">
        <v>89</v>
      </c>
      <c r="AW191" s="12" t="s">
        <v>36</v>
      </c>
      <c r="AX191" s="12" t="s">
        <v>87</v>
      </c>
      <c r="AY191" s="241" t="s">
        <v>125</v>
      </c>
    </row>
    <row r="192" s="1" customFormat="1" ht="24" customHeight="1">
      <c r="B192" s="35"/>
      <c r="C192" s="217" t="s">
        <v>352</v>
      </c>
      <c r="D192" s="217" t="s">
        <v>128</v>
      </c>
      <c r="E192" s="218" t="s">
        <v>353</v>
      </c>
      <c r="F192" s="219" t="s">
        <v>354</v>
      </c>
      <c r="G192" s="220" t="s">
        <v>194</v>
      </c>
      <c r="H192" s="221">
        <v>111.95999999999999</v>
      </c>
      <c r="I192" s="222"/>
      <c r="J192" s="223">
        <f>ROUND(I192*H192,2)</f>
        <v>0</v>
      </c>
      <c r="K192" s="219" t="s">
        <v>132</v>
      </c>
      <c r="L192" s="40"/>
      <c r="M192" s="224" t="s">
        <v>1</v>
      </c>
      <c r="N192" s="225" t="s">
        <v>44</v>
      </c>
      <c r="O192" s="83"/>
      <c r="P192" s="226">
        <f>O192*H192</f>
        <v>0</v>
      </c>
      <c r="Q192" s="226">
        <v>0</v>
      </c>
      <c r="R192" s="226">
        <f>Q192*H192</f>
        <v>0</v>
      </c>
      <c r="S192" s="226">
        <v>0</v>
      </c>
      <c r="T192" s="227">
        <f>S192*H192</f>
        <v>0</v>
      </c>
      <c r="AR192" s="228" t="s">
        <v>133</v>
      </c>
      <c r="AT192" s="228" t="s">
        <v>128</v>
      </c>
      <c r="AU192" s="228" t="s">
        <v>89</v>
      </c>
      <c r="AY192" s="14" t="s">
        <v>125</v>
      </c>
      <c r="BE192" s="229">
        <f>IF(N192="základní",J192,0)</f>
        <v>0</v>
      </c>
      <c r="BF192" s="229">
        <f>IF(N192="snížená",J192,0)</f>
        <v>0</v>
      </c>
      <c r="BG192" s="229">
        <f>IF(N192="zákl. přenesená",J192,0)</f>
        <v>0</v>
      </c>
      <c r="BH192" s="229">
        <f>IF(N192="sníž. přenesená",J192,0)</f>
        <v>0</v>
      </c>
      <c r="BI192" s="229">
        <f>IF(N192="nulová",J192,0)</f>
        <v>0</v>
      </c>
      <c r="BJ192" s="14" t="s">
        <v>87</v>
      </c>
      <c r="BK192" s="229">
        <f>ROUND(I192*H192,2)</f>
        <v>0</v>
      </c>
      <c r="BL192" s="14" t="s">
        <v>133</v>
      </c>
      <c r="BM192" s="228" t="s">
        <v>355</v>
      </c>
    </row>
    <row r="193" s="12" customFormat="1">
      <c r="B193" s="230"/>
      <c r="C193" s="231"/>
      <c r="D193" s="232" t="s">
        <v>177</v>
      </c>
      <c r="E193" s="233" t="s">
        <v>1</v>
      </c>
      <c r="F193" s="234" t="s">
        <v>356</v>
      </c>
      <c r="G193" s="231"/>
      <c r="H193" s="235">
        <v>111.95999999999999</v>
      </c>
      <c r="I193" s="236"/>
      <c r="J193" s="231"/>
      <c r="K193" s="231"/>
      <c r="L193" s="237"/>
      <c r="M193" s="238"/>
      <c r="N193" s="239"/>
      <c r="O193" s="239"/>
      <c r="P193" s="239"/>
      <c r="Q193" s="239"/>
      <c r="R193" s="239"/>
      <c r="S193" s="239"/>
      <c r="T193" s="240"/>
      <c r="AT193" s="241" t="s">
        <v>177</v>
      </c>
      <c r="AU193" s="241" t="s">
        <v>89</v>
      </c>
      <c r="AV193" s="12" t="s">
        <v>89</v>
      </c>
      <c r="AW193" s="12" t="s">
        <v>36</v>
      </c>
      <c r="AX193" s="12" t="s">
        <v>87</v>
      </c>
      <c r="AY193" s="241" t="s">
        <v>125</v>
      </c>
    </row>
    <row r="194" s="1" customFormat="1" ht="24" customHeight="1">
      <c r="B194" s="35"/>
      <c r="C194" s="217" t="s">
        <v>357</v>
      </c>
      <c r="D194" s="217" t="s">
        <v>128</v>
      </c>
      <c r="E194" s="218" t="s">
        <v>358</v>
      </c>
      <c r="F194" s="219" t="s">
        <v>359</v>
      </c>
      <c r="G194" s="220" t="s">
        <v>194</v>
      </c>
      <c r="H194" s="221">
        <v>73.406000000000006</v>
      </c>
      <c r="I194" s="222"/>
      <c r="J194" s="223">
        <f>ROUND(I194*H194,2)</f>
        <v>0</v>
      </c>
      <c r="K194" s="219" t="s">
        <v>132</v>
      </c>
      <c r="L194" s="40"/>
      <c r="M194" s="224" t="s">
        <v>1</v>
      </c>
      <c r="N194" s="225" t="s">
        <v>44</v>
      </c>
      <c r="O194" s="83"/>
      <c r="P194" s="226">
        <f>O194*H194</f>
        <v>0</v>
      </c>
      <c r="Q194" s="226">
        <v>0</v>
      </c>
      <c r="R194" s="226">
        <f>Q194*H194</f>
        <v>0</v>
      </c>
      <c r="S194" s="226">
        <v>0</v>
      </c>
      <c r="T194" s="227">
        <f>S194*H194</f>
        <v>0</v>
      </c>
      <c r="AR194" s="228" t="s">
        <v>133</v>
      </c>
      <c r="AT194" s="228" t="s">
        <v>128</v>
      </c>
      <c r="AU194" s="228" t="s">
        <v>89</v>
      </c>
      <c r="AY194" s="14" t="s">
        <v>125</v>
      </c>
      <c r="BE194" s="229">
        <f>IF(N194="základní",J194,0)</f>
        <v>0</v>
      </c>
      <c r="BF194" s="229">
        <f>IF(N194="snížená",J194,0)</f>
        <v>0</v>
      </c>
      <c r="BG194" s="229">
        <f>IF(N194="zákl. přenesená",J194,0)</f>
        <v>0</v>
      </c>
      <c r="BH194" s="229">
        <f>IF(N194="sníž. přenesená",J194,0)</f>
        <v>0</v>
      </c>
      <c r="BI194" s="229">
        <f>IF(N194="nulová",J194,0)</f>
        <v>0</v>
      </c>
      <c r="BJ194" s="14" t="s">
        <v>87</v>
      </c>
      <c r="BK194" s="229">
        <f>ROUND(I194*H194,2)</f>
        <v>0</v>
      </c>
      <c r="BL194" s="14" t="s">
        <v>133</v>
      </c>
      <c r="BM194" s="228" t="s">
        <v>360</v>
      </c>
    </row>
    <row r="195" s="1" customFormat="1" ht="24" customHeight="1">
      <c r="B195" s="35"/>
      <c r="C195" s="217" t="s">
        <v>361</v>
      </c>
      <c r="D195" s="217" t="s">
        <v>128</v>
      </c>
      <c r="E195" s="218" t="s">
        <v>362</v>
      </c>
      <c r="F195" s="219" t="s">
        <v>363</v>
      </c>
      <c r="G195" s="220" t="s">
        <v>194</v>
      </c>
      <c r="H195" s="221">
        <v>12.35</v>
      </c>
      <c r="I195" s="222"/>
      <c r="J195" s="223">
        <f>ROUND(I195*H195,2)</f>
        <v>0</v>
      </c>
      <c r="K195" s="219" t="s">
        <v>132</v>
      </c>
      <c r="L195" s="40"/>
      <c r="M195" s="224" t="s">
        <v>1</v>
      </c>
      <c r="N195" s="225" t="s">
        <v>44</v>
      </c>
      <c r="O195" s="83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AR195" s="228" t="s">
        <v>133</v>
      </c>
      <c r="AT195" s="228" t="s">
        <v>128</v>
      </c>
      <c r="AU195" s="228" t="s">
        <v>89</v>
      </c>
      <c r="AY195" s="14" t="s">
        <v>125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4" t="s">
        <v>87</v>
      </c>
      <c r="BK195" s="229">
        <f>ROUND(I195*H195,2)</f>
        <v>0</v>
      </c>
      <c r="BL195" s="14" t="s">
        <v>133</v>
      </c>
      <c r="BM195" s="228" t="s">
        <v>364</v>
      </c>
    </row>
    <row r="196" s="12" customFormat="1">
      <c r="B196" s="230"/>
      <c r="C196" s="231"/>
      <c r="D196" s="232" t="s">
        <v>177</v>
      </c>
      <c r="E196" s="233" t="s">
        <v>1</v>
      </c>
      <c r="F196" s="234" t="s">
        <v>365</v>
      </c>
      <c r="G196" s="231"/>
      <c r="H196" s="235">
        <v>12.35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177</v>
      </c>
      <c r="AU196" s="241" t="s">
        <v>89</v>
      </c>
      <c r="AV196" s="12" t="s">
        <v>89</v>
      </c>
      <c r="AW196" s="12" t="s">
        <v>36</v>
      </c>
      <c r="AX196" s="12" t="s">
        <v>87</v>
      </c>
      <c r="AY196" s="241" t="s">
        <v>125</v>
      </c>
    </row>
    <row r="197" s="1" customFormat="1" ht="24" customHeight="1">
      <c r="B197" s="35"/>
      <c r="C197" s="217" t="s">
        <v>366</v>
      </c>
      <c r="D197" s="217" t="s">
        <v>128</v>
      </c>
      <c r="E197" s="218" t="s">
        <v>367</v>
      </c>
      <c r="F197" s="219" t="s">
        <v>368</v>
      </c>
      <c r="G197" s="220" t="s">
        <v>194</v>
      </c>
      <c r="H197" s="221">
        <v>34.100000000000001</v>
      </c>
      <c r="I197" s="222"/>
      <c r="J197" s="223">
        <f>ROUND(I197*H197,2)</f>
        <v>0</v>
      </c>
      <c r="K197" s="219" t="s">
        <v>132</v>
      </c>
      <c r="L197" s="40"/>
      <c r="M197" s="224" t="s">
        <v>1</v>
      </c>
      <c r="N197" s="225" t="s">
        <v>44</v>
      </c>
      <c r="O197" s="83"/>
      <c r="P197" s="226">
        <f>O197*H197</f>
        <v>0</v>
      </c>
      <c r="Q197" s="226">
        <v>0</v>
      </c>
      <c r="R197" s="226">
        <f>Q197*H197</f>
        <v>0</v>
      </c>
      <c r="S197" s="226">
        <v>0</v>
      </c>
      <c r="T197" s="227">
        <f>S197*H197</f>
        <v>0</v>
      </c>
      <c r="AR197" s="228" t="s">
        <v>133</v>
      </c>
      <c r="AT197" s="228" t="s">
        <v>128</v>
      </c>
      <c r="AU197" s="228" t="s">
        <v>89</v>
      </c>
      <c r="AY197" s="14" t="s">
        <v>125</v>
      </c>
      <c r="BE197" s="229">
        <f>IF(N197="základní",J197,0)</f>
        <v>0</v>
      </c>
      <c r="BF197" s="229">
        <f>IF(N197="snížená",J197,0)</f>
        <v>0</v>
      </c>
      <c r="BG197" s="229">
        <f>IF(N197="zákl. přenesená",J197,0)</f>
        <v>0</v>
      </c>
      <c r="BH197" s="229">
        <f>IF(N197="sníž. přenesená",J197,0)</f>
        <v>0</v>
      </c>
      <c r="BI197" s="229">
        <f>IF(N197="nulová",J197,0)</f>
        <v>0</v>
      </c>
      <c r="BJ197" s="14" t="s">
        <v>87</v>
      </c>
      <c r="BK197" s="229">
        <f>ROUND(I197*H197,2)</f>
        <v>0</v>
      </c>
      <c r="BL197" s="14" t="s">
        <v>133</v>
      </c>
      <c r="BM197" s="228" t="s">
        <v>369</v>
      </c>
    </row>
    <row r="198" s="1" customFormat="1" ht="24" customHeight="1">
      <c r="B198" s="35"/>
      <c r="C198" s="217" t="s">
        <v>370</v>
      </c>
      <c r="D198" s="217" t="s">
        <v>128</v>
      </c>
      <c r="E198" s="218" t="s">
        <v>371</v>
      </c>
      <c r="F198" s="219" t="s">
        <v>372</v>
      </c>
      <c r="G198" s="220" t="s">
        <v>194</v>
      </c>
      <c r="H198" s="221">
        <v>26.350000000000001</v>
      </c>
      <c r="I198" s="222"/>
      <c r="J198" s="223">
        <f>ROUND(I198*H198,2)</f>
        <v>0</v>
      </c>
      <c r="K198" s="219" t="s">
        <v>132</v>
      </c>
      <c r="L198" s="40"/>
      <c r="M198" s="224" t="s">
        <v>1</v>
      </c>
      <c r="N198" s="225" t="s">
        <v>44</v>
      </c>
      <c r="O198" s="83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AR198" s="228" t="s">
        <v>133</v>
      </c>
      <c r="AT198" s="228" t="s">
        <v>128</v>
      </c>
      <c r="AU198" s="228" t="s">
        <v>89</v>
      </c>
      <c r="AY198" s="14" t="s">
        <v>125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4" t="s">
        <v>87</v>
      </c>
      <c r="BK198" s="229">
        <f>ROUND(I198*H198,2)</f>
        <v>0</v>
      </c>
      <c r="BL198" s="14" t="s">
        <v>133</v>
      </c>
      <c r="BM198" s="228" t="s">
        <v>373</v>
      </c>
    </row>
    <row r="199" s="11" customFormat="1" ht="22.8" customHeight="1">
      <c r="B199" s="201"/>
      <c r="C199" s="202"/>
      <c r="D199" s="203" t="s">
        <v>78</v>
      </c>
      <c r="E199" s="215" t="s">
        <v>374</v>
      </c>
      <c r="F199" s="215" t="s">
        <v>375</v>
      </c>
      <c r="G199" s="202"/>
      <c r="H199" s="202"/>
      <c r="I199" s="205"/>
      <c r="J199" s="216">
        <f>BK199</f>
        <v>0</v>
      </c>
      <c r="K199" s="202"/>
      <c r="L199" s="207"/>
      <c r="M199" s="208"/>
      <c r="N199" s="209"/>
      <c r="O199" s="209"/>
      <c r="P199" s="210">
        <f>P200</f>
        <v>0</v>
      </c>
      <c r="Q199" s="209"/>
      <c r="R199" s="210">
        <f>R200</f>
        <v>0</v>
      </c>
      <c r="S199" s="209"/>
      <c r="T199" s="211">
        <f>T200</f>
        <v>0</v>
      </c>
      <c r="AR199" s="212" t="s">
        <v>87</v>
      </c>
      <c r="AT199" s="213" t="s">
        <v>78</v>
      </c>
      <c r="AU199" s="213" t="s">
        <v>87</v>
      </c>
      <c r="AY199" s="212" t="s">
        <v>125</v>
      </c>
      <c r="BK199" s="214">
        <f>BK200</f>
        <v>0</v>
      </c>
    </row>
    <row r="200" s="1" customFormat="1" ht="24" customHeight="1">
      <c r="B200" s="35"/>
      <c r="C200" s="217" t="s">
        <v>376</v>
      </c>
      <c r="D200" s="217" t="s">
        <v>128</v>
      </c>
      <c r="E200" s="218" t="s">
        <v>377</v>
      </c>
      <c r="F200" s="219" t="s">
        <v>378</v>
      </c>
      <c r="G200" s="220" t="s">
        <v>194</v>
      </c>
      <c r="H200" s="221">
        <v>176.39500000000001</v>
      </c>
      <c r="I200" s="222"/>
      <c r="J200" s="223">
        <f>ROUND(I200*H200,2)</f>
        <v>0</v>
      </c>
      <c r="K200" s="219" t="s">
        <v>132</v>
      </c>
      <c r="L200" s="40"/>
      <c r="M200" s="224" t="s">
        <v>1</v>
      </c>
      <c r="N200" s="225" t="s">
        <v>44</v>
      </c>
      <c r="O200" s="83"/>
      <c r="P200" s="226">
        <f>O200*H200</f>
        <v>0</v>
      </c>
      <c r="Q200" s="226">
        <v>0</v>
      </c>
      <c r="R200" s="226">
        <f>Q200*H200</f>
        <v>0</v>
      </c>
      <c r="S200" s="226">
        <v>0</v>
      </c>
      <c r="T200" s="227">
        <f>S200*H200</f>
        <v>0</v>
      </c>
      <c r="AR200" s="228" t="s">
        <v>133</v>
      </c>
      <c r="AT200" s="228" t="s">
        <v>128</v>
      </c>
      <c r="AU200" s="228" t="s">
        <v>89</v>
      </c>
      <c r="AY200" s="14" t="s">
        <v>125</v>
      </c>
      <c r="BE200" s="229">
        <f>IF(N200="základní",J200,0)</f>
        <v>0</v>
      </c>
      <c r="BF200" s="229">
        <f>IF(N200="snížená",J200,0)</f>
        <v>0</v>
      </c>
      <c r="BG200" s="229">
        <f>IF(N200="zákl. přenesená",J200,0)</f>
        <v>0</v>
      </c>
      <c r="BH200" s="229">
        <f>IF(N200="sníž. přenesená",J200,0)</f>
        <v>0</v>
      </c>
      <c r="BI200" s="229">
        <f>IF(N200="nulová",J200,0)</f>
        <v>0</v>
      </c>
      <c r="BJ200" s="14" t="s">
        <v>87</v>
      </c>
      <c r="BK200" s="229">
        <f>ROUND(I200*H200,2)</f>
        <v>0</v>
      </c>
      <c r="BL200" s="14" t="s">
        <v>133</v>
      </c>
      <c r="BM200" s="228" t="s">
        <v>379</v>
      </c>
    </row>
    <row r="201" s="11" customFormat="1" ht="25.92" customHeight="1">
      <c r="B201" s="201"/>
      <c r="C201" s="202"/>
      <c r="D201" s="203" t="s">
        <v>78</v>
      </c>
      <c r="E201" s="204" t="s">
        <v>380</v>
      </c>
      <c r="F201" s="204" t="s">
        <v>381</v>
      </c>
      <c r="G201" s="202"/>
      <c r="H201" s="202"/>
      <c r="I201" s="205"/>
      <c r="J201" s="206">
        <f>BK201</f>
        <v>0</v>
      </c>
      <c r="K201" s="202"/>
      <c r="L201" s="207"/>
      <c r="M201" s="208"/>
      <c r="N201" s="209"/>
      <c r="O201" s="209"/>
      <c r="P201" s="210">
        <f>P202</f>
        <v>0</v>
      </c>
      <c r="Q201" s="209"/>
      <c r="R201" s="210">
        <f>R202</f>
        <v>0.041849999999999998</v>
      </c>
      <c r="S201" s="209"/>
      <c r="T201" s="211">
        <f>T202</f>
        <v>0</v>
      </c>
      <c r="AR201" s="212" t="s">
        <v>89</v>
      </c>
      <c r="AT201" s="213" t="s">
        <v>78</v>
      </c>
      <c r="AU201" s="213" t="s">
        <v>79</v>
      </c>
      <c r="AY201" s="212" t="s">
        <v>125</v>
      </c>
      <c r="BK201" s="214">
        <f>BK202</f>
        <v>0</v>
      </c>
    </row>
    <row r="202" s="11" customFormat="1" ht="22.8" customHeight="1">
      <c r="B202" s="201"/>
      <c r="C202" s="202"/>
      <c r="D202" s="203" t="s">
        <v>78</v>
      </c>
      <c r="E202" s="215" t="s">
        <v>382</v>
      </c>
      <c r="F202" s="215" t="s">
        <v>383</v>
      </c>
      <c r="G202" s="202"/>
      <c r="H202" s="202"/>
      <c r="I202" s="205"/>
      <c r="J202" s="216">
        <f>BK202</f>
        <v>0</v>
      </c>
      <c r="K202" s="202"/>
      <c r="L202" s="207"/>
      <c r="M202" s="208"/>
      <c r="N202" s="209"/>
      <c r="O202" s="209"/>
      <c r="P202" s="210">
        <f>SUM(P203:P206)</f>
        <v>0</v>
      </c>
      <c r="Q202" s="209"/>
      <c r="R202" s="210">
        <f>SUM(R203:R206)</f>
        <v>0.041849999999999998</v>
      </c>
      <c r="S202" s="209"/>
      <c r="T202" s="211">
        <f>SUM(T203:T206)</f>
        <v>0</v>
      </c>
      <c r="AR202" s="212" t="s">
        <v>89</v>
      </c>
      <c r="AT202" s="213" t="s">
        <v>78</v>
      </c>
      <c r="AU202" s="213" t="s">
        <v>87</v>
      </c>
      <c r="AY202" s="212" t="s">
        <v>125</v>
      </c>
      <c r="BK202" s="214">
        <f>SUM(BK203:BK206)</f>
        <v>0</v>
      </c>
    </row>
    <row r="203" s="1" customFormat="1" ht="24" customHeight="1">
      <c r="B203" s="35"/>
      <c r="C203" s="217" t="s">
        <v>384</v>
      </c>
      <c r="D203" s="217" t="s">
        <v>128</v>
      </c>
      <c r="E203" s="218" t="s">
        <v>385</v>
      </c>
      <c r="F203" s="219" t="s">
        <v>386</v>
      </c>
      <c r="G203" s="220" t="s">
        <v>150</v>
      </c>
      <c r="H203" s="221">
        <v>15</v>
      </c>
      <c r="I203" s="222"/>
      <c r="J203" s="223">
        <f>ROUND(I203*H203,2)</f>
        <v>0</v>
      </c>
      <c r="K203" s="219" t="s">
        <v>132</v>
      </c>
      <c r="L203" s="40"/>
      <c r="M203" s="224" t="s">
        <v>1</v>
      </c>
      <c r="N203" s="225" t="s">
        <v>44</v>
      </c>
      <c r="O203" s="83"/>
      <c r="P203" s="226">
        <f>O203*H203</f>
        <v>0</v>
      </c>
      <c r="Q203" s="226">
        <v>6.0000000000000002E-05</v>
      </c>
      <c r="R203" s="226">
        <f>Q203*H203</f>
        <v>0.00089999999999999998</v>
      </c>
      <c r="S203" s="226">
        <v>0</v>
      </c>
      <c r="T203" s="227">
        <f>S203*H203</f>
        <v>0</v>
      </c>
      <c r="AR203" s="228" t="s">
        <v>173</v>
      </c>
      <c r="AT203" s="228" t="s">
        <v>128</v>
      </c>
      <c r="AU203" s="228" t="s">
        <v>89</v>
      </c>
      <c r="AY203" s="14" t="s">
        <v>125</v>
      </c>
      <c r="BE203" s="229">
        <f>IF(N203="základní",J203,0)</f>
        <v>0</v>
      </c>
      <c r="BF203" s="229">
        <f>IF(N203="snížená",J203,0)</f>
        <v>0</v>
      </c>
      <c r="BG203" s="229">
        <f>IF(N203="zákl. přenesená",J203,0)</f>
        <v>0</v>
      </c>
      <c r="BH203" s="229">
        <f>IF(N203="sníž. přenesená",J203,0)</f>
        <v>0</v>
      </c>
      <c r="BI203" s="229">
        <f>IF(N203="nulová",J203,0)</f>
        <v>0</v>
      </c>
      <c r="BJ203" s="14" t="s">
        <v>87</v>
      </c>
      <c r="BK203" s="229">
        <f>ROUND(I203*H203,2)</f>
        <v>0</v>
      </c>
      <c r="BL203" s="14" t="s">
        <v>173</v>
      </c>
      <c r="BM203" s="228" t="s">
        <v>387</v>
      </c>
    </row>
    <row r="204" s="1" customFormat="1">
      <c r="B204" s="35"/>
      <c r="C204" s="36"/>
      <c r="D204" s="232" t="s">
        <v>388</v>
      </c>
      <c r="E204" s="36"/>
      <c r="F204" s="252" t="s">
        <v>389</v>
      </c>
      <c r="G204" s="36"/>
      <c r="H204" s="36"/>
      <c r="I204" s="132"/>
      <c r="J204" s="36"/>
      <c r="K204" s="36"/>
      <c r="L204" s="40"/>
      <c r="M204" s="253"/>
      <c r="N204" s="83"/>
      <c r="O204" s="83"/>
      <c r="P204" s="83"/>
      <c r="Q204" s="83"/>
      <c r="R204" s="83"/>
      <c r="S204" s="83"/>
      <c r="T204" s="84"/>
      <c r="AT204" s="14" t="s">
        <v>388</v>
      </c>
      <c r="AU204" s="14" t="s">
        <v>89</v>
      </c>
    </row>
    <row r="205" s="1" customFormat="1" ht="24" customHeight="1">
      <c r="B205" s="35"/>
      <c r="C205" s="242" t="s">
        <v>390</v>
      </c>
      <c r="D205" s="242" t="s">
        <v>207</v>
      </c>
      <c r="E205" s="243" t="s">
        <v>391</v>
      </c>
      <c r="F205" s="244" t="s">
        <v>392</v>
      </c>
      <c r="G205" s="245" t="s">
        <v>150</v>
      </c>
      <c r="H205" s="246">
        <v>15</v>
      </c>
      <c r="I205" s="247"/>
      <c r="J205" s="248">
        <f>ROUND(I205*H205,2)</f>
        <v>0</v>
      </c>
      <c r="K205" s="244" t="s">
        <v>132</v>
      </c>
      <c r="L205" s="249"/>
      <c r="M205" s="250" t="s">
        <v>1</v>
      </c>
      <c r="N205" s="251" t="s">
        <v>44</v>
      </c>
      <c r="O205" s="83"/>
      <c r="P205" s="226">
        <f>O205*H205</f>
        <v>0</v>
      </c>
      <c r="Q205" s="226">
        <v>0.0027299999999999998</v>
      </c>
      <c r="R205" s="226">
        <f>Q205*H205</f>
        <v>0.04095</v>
      </c>
      <c r="S205" s="226">
        <v>0</v>
      </c>
      <c r="T205" s="227">
        <f>S205*H205</f>
        <v>0</v>
      </c>
      <c r="AR205" s="228" t="s">
        <v>393</v>
      </c>
      <c r="AT205" s="228" t="s">
        <v>207</v>
      </c>
      <c r="AU205" s="228" t="s">
        <v>89</v>
      </c>
      <c r="AY205" s="14" t="s">
        <v>125</v>
      </c>
      <c r="BE205" s="229">
        <f>IF(N205="základní",J205,0)</f>
        <v>0</v>
      </c>
      <c r="BF205" s="229">
        <f>IF(N205="snížená",J205,0)</f>
        <v>0</v>
      </c>
      <c r="BG205" s="229">
        <f>IF(N205="zákl. přenesená",J205,0)</f>
        <v>0</v>
      </c>
      <c r="BH205" s="229">
        <f>IF(N205="sníž. přenesená",J205,0)</f>
        <v>0</v>
      </c>
      <c r="BI205" s="229">
        <f>IF(N205="nulová",J205,0)</f>
        <v>0</v>
      </c>
      <c r="BJ205" s="14" t="s">
        <v>87</v>
      </c>
      <c r="BK205" s="229">
        <f>ROUND(I205*H205,2)</f>
        <v>0</v>
      </c>
      <c r="BL205" s="14" t="s">
        <v>173</v>
      </c>
      <c r="BM205" s="228" t="s">
        <v>394</v>
      </c>
    </row>
    <row r="206" s="1" customFormat="1" ht="24" customHeight="1">
      <c r="B206" s="35"/>
      <c r="C206" s="217" t="s">
        <v>395</v>
      </c>
      <c r="D206" s="217" t="s">
        <v>128</v>
      </c>
      <c r="E206" s="218" t="s">
        <v>396</v>
      </c>
      <c r="F206" s="219" t="s">
        <v>397</v>
      </c>
      <c r="G206" s="220" t="s">
        <v>194</v>
      </c>
      <c r="H206" s="221">
        <v>0.042000000000000003</v>
      </c>
      <c r="I206" s="222"/>
      <c r="J206" s="223">
        <f>ROUND(I206*H206,2)</f>
        <v>0</v>
      </c>
      <c r="K206" s="219" t="s">
        <v>132</v>
      </c>
      <c r="L206" s="40"/>
      <c r="M206" s="224" t="s">
        <v>1</v>
      </c>
      <c r="N206" s="225" t="s">
        <v>44</v>
      </c>
      <c r="O206" s="83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AR206" s="228" t="s">
        <v>173</v>
      </c>
      <c r="AT206" s="228" t="s">
        <v>128</v>
      </c>
      <c r="AU206" s="228" t="s">
        <v>89</v>
      </c>
      <c r="AY206" s="14" t="s">
        <v>125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4" t="s">
        <v>87</v>
      </c>
      <c r="BK206" s="229">
        <f>ROUND(I206*H206,2)</f>
        <v>0</v>
      </c>
      <c r="BL206" s="14" t="s">
        <v>173</v>
      </c>
      <c r="BM206" s="228" t="s">
        <v>398</v>
      </c>
    </row>
    <row r="207" s="11" customFormat="1" ht="25.92" customHeight="1">
      <c r="B207" s="201"/>
      <c r="C207" s="202"/>
      <c r="D207" s="203" t="s">
        <v>78</v>
      </c>
      <c r="E207" s="204" t="s">
        <v>399</v>
      </c>
      <c r="F207" s="204" t="s">
        <v>400</v>
      </c>
      <c r="G207" s="202"/>
      <c r="H207" s="202"/>
      <c r="I207" s="205"/>
      <c r="J207" s="206">
        <f>BK207</f>
        <v>0</v>
      </c>
      <c r="K207" s="202"/>
      <c r="L207" s="207"/>
      <c r="M207" s="208"/>
      <c r="N207" s="209"/>
      <c r="O207" s="209"/>
      <c r="P207" s="210">
        <f>P208+P214</f>
        <v>0</v>
      </c>
      <c r="Q207" s="209"/>
      <c r="R207" s="210">
        <f>R208+R214</f>
        <v>0</v>
      </c>
      <c r="S207" s="209"/>
      <c r="T207" s="211">
        <f>T208+T214</f>
        <v>0</v>
      </c>
      <c r="AR207" s="212" t="s">
        <v>218</v>
      </c>
      <c r="AT207" s="213" t="s">
        <v>78</v>
      </c>
      <c r="AU207" s="213" t="s">
        <v>79</v>
      </c>
      <c r="AY207" s="212" t="s">
        <v>125</v>
      </c>
      <c r="BK207" s="214">
        <f>BK208+BK214</f>
        <v>0</v>
      </c>
    </row>
    <row r="208" s="11" customFormat="1" ht="22.8" customHeight="1">
      <c r="B208" s="201"/>
      <c r="C208" s="202"/>
      <c r="D208" s="203" t="s">
        <v>78</v>
      </c>
      <c r="E208" s="215" t="s">
        <v>401</v>
      </c>
      <c r="F208" s="215" t="s">
        <v>402</v>
      </c>
      <c r="G208" s="202"/>
      <c r="H208" s="202"/>
      <c r="I208" s="205"/>
      <c r="J208" s="216">
        <f>BK208</f>
        <v>0</v>
      </c>
      <c r="K208" s="202"/>
      <c r="L208" s="207"/>
      <c r="M208" s="208"/>
      <c r="N208" s="209"/>
      <c r="O208" s="209"/>
      <c r="P208" s="210">
        <f>SUM(P209:P213)</f>
        <v>0</v>
      </c>
      <c r="Q208" s="209"/>
      <c r="R208" s="210">
        <f>SUM(R209:R213)</f>
        <v>0</v>
      </c>
      <c r="S208" s="209"/>
      <c r="T208" s="211">
        <f>SUM(T209:T213)</f>
        <v>0</v>
      </c>
      <c r="AR208" s="212" t="s">
        <v>218</v>
      </c>
      <c r="AT208" s="213" t="s">
        <v>78</v>
      </c>
      <c r="AU208" s="213" t="s">
        <v>87</v>
      </c>
      <c r="AY208" s="212" t="s">
        <v>125</v>
      </c>
      <c r="BK208" s="214">
        <f>SUM(BK209:BK213)</f>
        <v>0</v>
      </c>
    </row>
    <row r="209" s="1" customFormat="1" ht="16.5" customHeight="1">
      <c r="B209" s="35"/>
      <c r="C209" s="217" t="s">
        <v>403</v>
      </c>
      <c r="D209" s="217" t="s">
        <v>128</v>
      </c>
      <c r="E209" s="218" t="s">
        <v>404</v>
      </c>
      <c r="F209" s="219" t="s">
        <v>405</v>
      </c>
      <c r="G209" s="220" t="s">
        <v>406</v>
      </c>
      <c r="H209" s="221">
        <v>1</v>
      </c>
      <c r="I209" s="222"/>
      <c r="J209" s="223">
        <f>ROUND(I209*H209,2)</f>
        <v>0</v>
      </c>
      <c r="K209" s="219" t="s">
        <v>132</v>
      </c>
      <c r="L209" s="40"/>
      <c r="M209" s="224" t="s">
        <v>1</v>
      </c>
      <c r="N209" s="225" t="s">
        <v>44</v>
      </c>
      <c r="O209" s="83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AR209" s="228" t="s">
        <v>407</v>
      </c>
      <c r="AT209" s="228" t="s">
        <v>128</v>
      </c>
      <c r="AU209" s="228" t="s">
        <v>89</v>
      </c>
      <c r="AY209" s="14" t="s">
        <v>125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4" t="s">
        <v>87</v>
      </c>
      <c r="BK209" s="229">
        <f>ROUND(I209*H209,2)</f>
        <v>0</v>
      </c>
      <c r="BL209" s="14" t="s">
        <v>407</v>
      </c>
      <c r="BM209" s="228" t="s">
        <v>408</v>
      </c>
    </row>
    <row r="210" s="1" customFormat="1" ht="16.5" customHeight="1">
      <c r="B210" s="35"/>
      <c r="C210" s="217" t="s">
        <v>409</v>
      </c>
      <c r="D210" s="217" t="s">
        <v>128</v>
      </c>
      <c r="E210" s="218" t="s">
        <v>410</v>
      </c>
      <c r="F210" s="219" t="s">
        <v>411</v>
      </c>
      <c r="G210" s="220" t="s">
        <v>406</v>
      </c>
      <c r="H210" s="221">
        <v>1</v>
      </c>
      <c r="I210" s="222"/>
      <c r="J210" s="223">
        <f>ROUND(I210*H210,2)</f>
        <v>0</v>
      </c>
      <c r="K210" s="219" t="s">
        <v>132</v>
      </c>
      <c r="L210" s="40"/>
      <c r="M210" s="224" t="s">
        <v>1</v>
      </c>
      <c r="N210" s="225" t="s">
        <v>44</v>
      </c>
      <c r="O210" s="83"/>
      <c r="P210" s="226">
        <f>O210*H210</f>
        <v>0</v>
      </c>
      <c r="Q210" s="226">
        <v>0</v>
      </c>
      <c r="R210" s="226">
        <f>Q210*H210</f>
        <v>0</v>
      </c>
      <c r="S210" s="226">
        <v>0</v>
      </c>
      <c r="T210" s="227">
        <f>S210*H210</f>
        <v>0</v>
      </c>
      <c r="AR210" s="228" t="s">
        <v>407</v>
      </c>
      <c r="AT210" s="228" t="s">
        <v>128</v>
      </c>
      <c r="AU210" s="228" t="s">
        <v>89</v>
      </c>
      <c r="AY210" s="14" t="s">
        <v>125</v>
      </c>
      <c r="BE210" s="229">
        <f>IF(N210="základní",J210,0)</f>
        <v>0</v>
      </c>
      <c r="BF210" s="229">
        <f>IF(N210="snížená",J210,0)</f>
        <v>0</v>
      </c>
      <c r="BG210" s="229">
        <f>IF(N210="zákl. přenesená",J210,0)</f>
        <v>0</v>
      </c>
      <c r="BH210" s="229">
        <f>IF(N210="sníž. přenesená",J210,0)</f>
        <v>0</v>
      </c>
      <c r="BI210" s="229">
        <f>IF(N210="nulová",J210,0)</f>
        <v>0</v>
      </c>
      <c r="BJ210" s="14" t="s">
        <v>87</v>
      </c>
      <c r="BK210" s="229">
        <f>ROUND(I210*H210,2)</f>
        <v>0</v>
      </c>
      <c r="BL210" s="14" t="s">
        <v>407</v>
      </c>
      <c r="BM210" s="228" t="s">
        <v>412</v>
      </c>
    </row>
    <row r="211" s="1" customFormat="1" ht="16.5" customHeight="1">
      <c r="B211" s="35"/>
      <c r="C211" s="217" t="s">
        <v>413</v>
      </c>
      <c r="D211" s="217" t="s">
        <v>128</v>
      </c>
      <c r="E211" s="218" t="s">
        <v>414</v>
      </c>
      <c r="F211" s="219" t="s">
        <v>415</v>
      </c>
      <c r="G211" s="220" t="s">
        <v>406</v>
      </c>
      <c r="H211" s="221">
        <v>1</v>
      </c>
      <c r="I211" s="222"/>
      <c r="J211" s="223">
        <f>ROUND(I211*H211,2)</f>
        <v>0</v>
      </c>
      <c r="K211" s="219" t="s">
        <v>132</v>
      </c>
      <c r="L211" s="40"/>
      <c r="M211" s="224" t="s">
        <v>1</v>
      </c>
      <c r="N211" s="225" t="s">
        <v>44</v>
      </c>
      <c r="O211" s="83"/>
      <c r="P211" s="226">
        <f>O211*H211</f>
        <v>0</v>
      </c>
      <c r="Q211" s="226">
        <v>0</v>
      </c>
      <c r="R211" s="226">
        <f>Q211*H211</f>
        <v>0</v>
      </c>
      <c r="S211" s="226">
        <v>0</v>
      </c>
      <c r="T211" s="227">
        <f>S211*H211</f>
        <v>0</v>
      </c>
      <c r="AR211" s="228" t="s">
        <v>407</v>
      </c>
      <c r="AT211" s="228" t="s">
        <v>128</v>
      </c>
      <c r="AU211" s="228" t="s">
        <v>89</v>
      </c>
      <c r="AY211" s="14" t="s">
        <v>125</v>
      </c>
      <c r="BE211" s="229">
        <f>IF(N211="základní",J211,0)</f>
        <v>0</v>
      </c>
      <c r="BF211" s="229">
        <f>IF(N211="snížená",J211,0)</f>
        <v>0</v>
      </c>
      <c r="BG211" s="229">
        <f>IF(N211="zákl. přenesená",J211,0)</f>
        <v>0</v>
      </c>
      <c r="BH211" s="229">
        <f>IF(N211="sníž. přenesená",J211,0)</f>
        <v>0</v>
      </c>
      <c r="BI211" s="229">
        <f>IF(N211="nulová",J211,0)</f>
        <v>0</v>
      </c>
      <c r="BJ211" s="14" t="s">
        <v>87</v>
      </c>
      <c r="BK211" s="229">
        <f>ROUND(I211*H211,2)</f>
        <v>0</v>
      </c>
      <c r="BL211" s="14" t="s">
        <v>407</v>
      </c>
      <c r="BM211" s="228" t="s">
        <v>416</v>
      </c>
    </row>
    <row r="212" s="1" customFormat="1" ht="16.5" customHeight="1">
      <c r="B212" s="35"/>
      <c r="C212" s="217" t="s">
        <v>417</v>
      </c>
      <c r="D212" s="217" t="s">
        <v>128</v>
      </c>
      <c r="E212" s="218" t="s">
        <v>418</v>
      </c>
      <c r="F212" s="219" t="s">
        <v>419</v>
      </c>
      <c r="G212" s="220" t="s">
        <v>406</v>
      </c>
      <c r="H212" s="221">
        <v>1</v>
      </c>
      <c r="I212" s="222"/>
      <c r="J212" s="223">
        <f>ROUND(I212*H212,2)</f>
        <v>0</v>
      </c>
      <c r="K212" s="219" t="s">
        <v>132</v>
      </c>
      <c r="L212" s="40"/>
      <c r="M212" s="224" t="s">
        <v>1</v>
      </c>
      <c r="N212" s="225" t="s">
        <v>44</v>
      </c>
      <c r="O212" s="83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AR212" s="228" t="s">
        <v>407</v>
      </c>
      <c r="AT212" s="228" t="s">
        <v>128</v>
      </c>
      <c r="AU212" s="228" t="s">
        <v>89</v>
      </c>
      <c r="AY212" s="14" t="s">
        <v>125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4" t="s">
        <v>87</v>
      </c>
      <c r="BK212" s="229">
        <f>ROUND(I212*H212,2)</f>
        <v>0</v>
      </c>
      <c r="BL212" s="14" t="s">
        <v>407</v>
      </c>
      <c r="BM212" s="228" t="s">
        <v>420</v>
      </c>
    </row>
    <row r="213" s="1" customFormat="1" ht="16.5" customHeight="1">
      <c r="B213" s="35"/>
      <c r="C213" s="217" t="s">
        <v>421</v>
      </c>
      <c r="D213" s="217" t="s">
        <v>128</v>
      </c>
      <c r="E213" s="218" t="s">
        <v>422</v>
      </c>
      <c r="F213" s="219" t="s">
        <v>423</v>
      </c>
      <c r="G213" s="220" t="s">
        <v>406</v>
      </c>
      <c r="H213" s="221">
        <v>1</v>
      </c>
      <c r="I213" s="222"/>
      <c r="J213" s="223">
        <f>ROUND(I213*H213,2)</f>
        <v>0</v>
      </c>
      <c r="K213" s="219" t="s">
        <v>132</v>
      </c>
      <c r="L213" s="40"/>
      <c r="M213" s="224" t="s">
        <v>1</v>
      </c>
      <c r="N213" s="225" t="s">
        <v>44</v>
      </c>
      <c r="O213" s="83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AR213" s="228" t="s">
        <v>407</v>
      </c>
      <c r="AT213" s="228" t="s">
        <v>128</v>
      </c>
      <c r="AU213" s="228" t="s">
        <v>89</v>
      </c>
      <c r="AY213" s="14" t="s">
        <v>125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4" t="s">
        <v>87</v>
      </c>
      <c r="BK213" s="229">
        <f>ROUND(I213*H213,2)</f>
        <v>0</v>
      </c>
      <c r="BL213" s="14" t="s">
        <v>407</v>
      </c>
      <c r="BM213" s="228" t="s">
        <v>424</v>
      </c>
    </row>
    <row r="214" s="11" customFormat="1" ht="22.8" customHeight="1">
      <c r="B214" s="201"/>
      <c r="C214" s="202"/>
      <c r="D214" s="203" t="s">
        <v>78</v>
      </c>
      <c r="E214" s="215" t="s">
        <v>425</v>
      </c>
      <c r="F214" s="215" t="s">
        <v>426</v>
      </c>
      <c r="G214" s="202"/>
      <c r="H214" s="202"/>
      <c r="I214" s="205"/>
      <c r="J214" s="216">
        <f>BK214</f>
        <v>0</v>
      </c>
      <c r="K214" s="202"/>
      <c r="L214" s="207"/>
      <c r="M214" s="208"/>
      <c r="N214" s="209"/>
      <c r="O214" s="209"/>
      <c r="P214" s="210">
        <f>P215</f>
        <v>0</v>
      </c>
      <c r="Q214" s="209"/>
      <c r="R214" s="210">
        <f>R215</f>
        <v>0</v>
      </c>
      <c r="S214" s="209"/>
      <c r="T214" s="211">
        <f>T215</f>
        <v>0</v>
      </c>
      <c r="AR214" s="212" t="s">
        <v>218</v>
      </c>
      <c r="AT214" s="213" t="s">
        <v>78</v>
      </c>
      <c r="AU214" s="213" t="s">
        <v>87</v>
      </c>
      <c r="AY214" s="212" t="s">
        <v>125</v>
      </c>
      <c r="BK214" s="214">
        <f>BK215</f>
        <v>0</v>
      </c>
    </row>
    <row r="215" s="1" customFormat="1" ht="16.5" customHeight="1">
      <c r="B215" s="35"/>
      <c r="C215" s="217" t="s">
        <v>427</v>
      </c>
      <c r="D215" s="217" t="s">
        <v>128</v>
      </c>
      <c r="E215" s="218" t="s">
        <v>428</v>
      </c>
      <c r="F215" s="219" t="s">
        <v>426</v>
      </c>
      <c r="G215" s="220" t="s">
        <v>406</v>
      </c>
      <c r="H215" s="221">
        <v>1</v>
      </c>
      <c r="I215" s="222"/>
      <c r="J215" s="223">
        <f>ROUND(I215*H215,2)</f>
        <v>0</v>
      </c>
      <c r="K215" s="219" t="s">
        <v>132</v>
      </c>
      <c r="L215" s="40"/>
      <c r="M215" s="254" t="s">
        <v>1</v>
      </c>
      <c r="N215" s="255" t="s">
        <v>44</v>
      </c>
      <c r="O215" s="256"/>
      <c r="P215" s="257">
        <f>O215*H215</f>
        <v>0</v>
      </c>
      <c r="Q215" s="257">
        <v>0</v>
      </c>
      <c r="R215" s="257">
        <f>Q215*H215</f>
        <v>0</v>
      </c>
      <c r="S215" s="257">
        <v>0</v>
      </c>
      <c r="T215" s="258">
        <f>S215*H215</f>
        <v>0</v>
      </c>
      <c r="AR215" s="228" t="s">
        <v>407</v>
      </c>
      <c r="AT215" s="228" t="s">
        <v>128</v>
      </c>
      <c r="AU215" s="228" t="s">
        <v>89</v>
      </c>
      <c r="AY215" s="14" t="s">
        <v>125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4" t="s">
        <v>87</v>
      </c>
      <c r="BK215" s="229">
        <f>ROUND(I215*H215,2)</f>
        <v>0</v>
      </c>
      <c r="BL215" s="14" t="s">
        <v>407</v>
      </c>
      <c r="BM215" s="228" t="s">
        <v>429</v>
      </c>
    </row>
    <row r="216" s="1" customFormat="1" ht="6.96" customHeight="1">
      <c r="B216" s="58"/>
      <c r="C216" s="59"/>
      <c r="D216" s="59"/>
      <c r="E216" s="59"/>
      <c r="F216" s="59"/>
      <c r="G216" s="59"/>
      <c r="H216" s="59"/>
      <c r="I216" s="166"/>
      <c r="J216" s="59"/>
      <c r="K216" s="59"/>
      <c r="L216" s="40"/>
    </row>
  </sheetData>
  <sheetProtection sheet="1" autoFilter="0" formatColumns="0" formatRows="0" objects="1" scenarios="1" spinCount="100000" saltValue="MbZjM7jHII6HvFHYjEaaINmfdVIT41/XiVcKL+rV4EG69DpsHca2zLnYybcPzmDpZX+RxufXg9qVDGgf7qxSbg==" hashValue="SbD5fiOjGs0WKrHbGr68eP0QKHfqJGoIetx4Y3sgrmMRafPpnpV8tRmD5FiY5wkxMvD1QIdYfF3FxtKRk2hG+w==" algorithmName="SHA-512" password="CC35"/>
  <autoFilter ref="C126:K215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Švorba</dc:creator>
  <cp:lastModifiedBy>Petr Švorba</cp:lastModifiedBy>
  <dcterms:created xsi:type="dcterms:W3CDTF">2019-05-10T10:22:32Z</dcterms:created>
  <dcterms:modified xsi:type="dcterms:W3CDTF">2019-05-10T10:22:34Z</dcterms:modified>
</cp:coreProperties>
</file>